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D7CC2F-5449-461C-918D-52124FB3DB77}" xr6:coauthVersionLast="47" xr6:coauthVersionMax="47" xr10:uidLastSave="{00000000-0000-0000-0000-000000000000}"/>
  <bookViews>
    <workbookView xWindow="-120" yWindow="-120" windowWidth="38640" windowHeight="15720"/>
  </bookViews>
  <sheets>
    <sheet name="PRESENT &amp; PROPOSED UDC RATES" sheetId="1" r:id="rId1"/>
    <sheet name="UNBUNDLED RATE TABLE" sheetId="2" r:id="rId2"/>
    <sheet name="RES. -TYPICAL BILL IMPACT" sheetId="3" r:id="rId3"/>
    <sheet name="SCHEDULE A-TYPICAL BILL" sheetId="4" r:id="rId4"/>
    <sheet name="Schedule AL-TOU Bill Impacts" sheetId="5" r:id="rId5"/>
  </sheets>
  <externalReferences>
    <externalReference r:id="rId6"/>
    <externalReference r:id="rId7"/>
  </externalReferences>
  <definedNames>
    <definedName name="_Regression_Int" localSheetId="1" hidden="1">1</definedName>
    <definedName name="_xlnm.Print_Area" localSheetId="0">'PRESENT &amp; PROPOSED UDC RATES'!$A$2:$O$77,'PRESENT &amp; PROPOSED UDC RATES'!$A$79:$O$147,'PRESENT &amp; PROPOSED UDC RATES'!$A$149:$O$194,'PRESENT &amp; PROPOSED UDC RATES'!$A$196:$O$289,'PRESENT &amp; PROPOSED UDC RATES'!$A$292:$O$369,'PRESENT &amp; PROPOSED UDC RATES'!$A$372:$O$446,'PRESENT &amp; PROPOSED UDC RATES'!$A$449:$O$490,'PRESENT &amp; PROPOSED UDC RATES'!$A$493:$O$554,'PRESENT &amp; PROPOSED UDC RATES'!$A$556:$O$621,'PRESENT &amp; PROPOSED UDC RATES'!$A$624:$O$703,'PRESENT &amp; PROPOSED UDC RATES'!$A$706:$O$759,'PRESENT &amp; PROPOSED UDC RATES'!$A$761:$O$814,'PRESENT &amp; PROPOSED UDC RATES'!$A$816:$O$871,'PRESENT &amp; PROPOSED UDC RATES'!$A$873:$O$926,'PRESENT &amp; PROPOSED UDC RATES'!$A$928:$O$968</definedName>
    <definedName name="_xlnm.Print_Area" localSheetId="2">'RES. -TYPICAL BILL IMPACT'!$A$1:$M$38</definedName>
    <definedName name="_xlnm.Print_Area" localSheetId="4">'Schedule AL-TOU Bill Impacts'!$A$2:$O$61,'Schedule AL-TOU Bill Impacts'!$A$63:$O$122</definedName>
    <definedName name="_xlnm.Print_Area" localSheetId="3">'SCHEDULE A-TYPICAL BILL'!$A$1:$M$53</definedName>
    <definedName name="_xlnm.Print_Area" localSheetId="1">'UNBUNDLED RATE TABLE'!$A$2:$AC$74,'UNBUNDLED RATE TABLE'!$A$78:$AC$144,'UNBUNDLED RATE TABLE'!$A$146:$AC$189,'UNBUNDLED RATE TABLE'!$A$193:$AC$284,'UNBUNDLED RATE TABLE'!$A$289:$AC$364,'UNBUNDLED RATE TABLE'!$A$369:$AC$438,'UNBUNDLED RATE TABLE'!$A$446:$AC$485,'UNBUNDLED RATE TABLE'!$A$490:$AC$548,'UNBUNDLED RATE TABLE'!$A$553:$AC$616,'UNBUNDLED RATE TABLE'!$A$618:$AC$695,'UNBUNDLED RATE TABLE'!$A$698:$AC$749,'UNBUNDLED RATE TABLE'!$A$756:$AC$807,'UNBUNDLED RATE TABLE'!$A$814:$AC$867,'UNBUNDLED RATE TABLE'!$A$873:$AC$924,'UNBUNDLED RATE TABLE'!$A$926:$AC$964</definedName>
    <definedName name="Print_Area_MI">'UNBUNDLED RATE TABLE'!$N$1:$AD$142</definedName>
    <definedName name="wrn.BL." localSheetId="0" hidden="1">{#N/A,#N/A,FALSE,"trates"}</definedName>
    <definedName name="wrn.BL." localSheetId="1" hidden="1">{#N/A,#N/A,FALSE,"trates"}</definedName>
    <definedName name="wrn.BL." hidden="1">{#N/A,#N/A,FALSE,"trates"}</definedName>
    <definedName name="wrn.rates." localSheetId="1" hidden="1">{#N/A,#N/A,FALSE}</definedName>
  </definedNames>
  <calcPr calcId="0"/>
</workbook>
</file>

<file path=xl/calcChain.xml><?xml version="1.0" encoding="utf-8"?>
<calcChain xmlns="http://schemas.openxmlformats.org/spreadsheetml/2006/main">
  <c r="O12" i="1" l="1"/>
  <c r="O13" i="1"/>
  <c r="A15" i="1"/>
  <c r="O15" i="1"/>
  <c r="A16" i="1"/>
  <c r="I16" i="1"/>
  <c r="K16" i="1"/>
  <c r="O16" i="1"/>
  <c r="A17" i="1"/>
  <c r="I17" i="1"/>
  <c r="K17" i="1"/>
  <c r="M17" i="1"/>
  <c r="O17" i="1"/>
  <c r="A18" i="1"/>
  <c r="I18" i="1"/>
  <c r="K18" i="1"/>
  <c r="M18" i="1"/>
  <c r="O18" i="1"/>
  <c r="A19" i="1"/>
  <c r="I19" i="1"/>
  <c r="K19" i="1"/>
  <c r="M19" i="1"/>
  <c r="O19" i="1"/>
  <c r="A20" i="1"/>
  <c r="I20" i="1"/>
  <c r="K20" i="1"/>
  <c r="M20" i="1"/>
  <c r="O20" i="1"/>
  <c r="A21" i="1"/>
  <c r="O21" i="1"/>
  <c r="A22" i="1"/>
  <c r="O22" i="1"/>
  <c r="A23" i="1"/>
  <c r="I23" i="1"/>
  <c r="K23" i="1"/>
  <c r="O23" i="1"/>
  <c r="A24" i="1"/>
  <c r="I24" i="1"/>
  <c r="K24" i="1"/>
  <c r="M24" i="1"/>
  <c r="O24" i="1"/>
  <c r="A25" i="1"/>
  <c r="I25" i="1"/>
  <c r="K25" i="1"/>
  <c r="M25" i="1"/>
  <c r="O25" i="1"/>
  <c r="A26" i="1"/>
  <c r="I26" i="1"/>
  <c r="K26" i="1"/>
  <c r="M26" i="1"/>
  <c r="O26" i="1"/>
  <c r="A27" i="1"/>
  <c r="I27" i="1"/>
  <c r="K27" i="1"/>
  <c r="M27" i="1"/>
  <c r="O27" i="1"/>
  <c r="A28" i="1"/>
  <c r="O28" i="1"/>
  <c r="A29" i="1"/>
  <c r="O29" i="1"/>
  <c r="A30" i="1"/>
  <c r="I30" i="1"/>
  <c r="K30" i="1"/>
  <c r="O30" i="1"/>
  <c r="A31" i="1"/>
  <c r="I31" i="1"/>
  <c r="K31" i="1"/>
  <c r="M31" i="1"/>
  <c r="O31" i="1"/>
  <c r="A32" i="1"/>
  <c r="I32" i="1"/>
  <c r="K32" i="1"/>
  <c r="M32" i="1"/>
  <c r="O32" i="1"/>
  <c r="A33" i="1"/>
  <c r="I33" i="1"/>
  <c r="K33" i="1"/>
  <c r="M33" i="1"/>
  <c r="O33" i="1"/>
  <c r="A34" i="1"/>
  <c r="I34" i="1"/>
  <c r="K34" i="1"/>
  <c r="M34" i="1"/>
  <c r="O34" i="1"/>
  <c r="A35" i="1"/>
  <c r="O35" i="1"/>
  <c r="A36" i="1"/>
  <c r="O36" i="1"/>
  <c r="A37" i="1"/>
  <c r="I37" i="1"/>
  <c r="K37" i="1"/>
  <c r="O37" i="1"/>
  <c r="A38" i="1"/>
  <c r="I38" i="1"/>
  <c r="K38" i="1"/>
  <c r="M38" i="1"/>
  <c r="O38" i="1"/>
  <c r="A39" i="1"/>
  <c r="I39" i="1"/>
  <c r="K39" i="1"/>
  <c r="M39" i="1"/>
  <c r="O39" i="1"/>
  <c r="A40" i="1"/>
  <c r="I40" i="1"/>
  <c r="K40" i="1"/>
  <c r="M40" i="1"/>
  <c r="O40" i="1"/>
  <c r="A41" i="1"/>
  <c r="I41" i="1"/>
  <c r="K41" i="1"/>
  <c r="O41" i="1"/>
  <c r="A42" i="1"/>
  <c r="I42" i="1"/>
  <c r="K42" i="1"/>
  <c r="M42" i="1"/>
  <c r="O42" i="1"/>
  <c r="A43" i="1"/>
  <c r="I43" i="1"/>
  <c r="K43" i="1"/>
  <c r="M43" i="1"/>
  <c r="O43" i="1"/>
  <c r="A44" i="1"/>
  <c r="I44" i="1"/>
  <c r="K44" i="1"/>
  <c r="M44" i="1"/>
  <c r="O44" i="1"/>
  <c r="A45" i="1"/>
  <c r="I45" i="1"/>
  <c r="K45" i="1"/>
  <c r="M45" i="1"/>
  <c r="O45" i="1"/>
  <c r="A46" i="1"/>
  <c r="I46" i="1"/>
  <c r="K46" i="1"/>
  <c r="M46" i="1"/>
  <c r="O46" i="1"/>
  <c r="A47" i="1"/>
  <c r="O47" i="1"/>
  <c r="A48" i="1"/>
  <c r="O48" i="1"/>
  <c r="A49" i="1"/>
  <c r="I49" i="1"/>
  <c r="K49" i="1"/>
  <c r="O49" i="1"/>
  <c r="A50" i="1"/>
  <c r="I50" i="1"/>
  <c r="K50" i="1"/>
  <c r="M50" i="1"/>
  <c r="O50" i="1"/>
  <c r="A51" i="1"/>
  <c r="I51" i="1"/>
  <c r="K51" i="1"/>
  <c r="M51" i="1"/>
  <c r="O51" i="1"/>
  <c r="A52" i="1"/>
  <c r="I52" i="1"/>
  <c r="K52" i="1"/>
  <c r="M52" i="1"/>
  <c r="O52" i="1"/>
  <c r="A53" i="1"/>
  <c r="I53" i="1"/>
  <c r="K53" i="1"/>
  <c r="O53" i="1"/>
  <c r="A54" i="1"/>
  <c r="I54" i="1"/>
  <c r="K54" i="1"/>
  <c r="M54" i="1"/>
  <c r="O54" i="1"/>
  <c r="A55" i="1"/>
  <c r="I55" i="1"/>
  <c r="K55" i="1"/>
  <c r="M55" i="1"/>
  <c r="O55" i="1"/>
  <c r="A56" i="1"/>
  <c r="I56" i="1"/>
  <c r="K56" i="1"/>
  <c r="M56" i="1"/>
  <c r="O56" i="1"/>
  <c r="A57" i="1"/>
  <c r="I57" i="1"/>
  <c r="K57" i="1"/>
  <c r="M57" i="1"/>
  <c r="O57" i="1"/>
  <c r="A58" i="1"/>
  <c r="I58" i="1"/>
  <c r="K58" i="1"/>
  <c r="M58" i="1"/>
  <c r="O58" i="1"/>
  <c r="A59" i="1"/>
  <c r="O59" i="1"/>
  <c r="A60" i="1"/>
  <c r="O60" i="1"/>
  <c r="A61" i="1"/>
  <c r="I61" i="1"/>
  <c r="K61" i="1"/>
  <c r="O61" i="1"/>
  <c r="A62" i="1"/>
  <c r="I62" i="1"/>
  <c r="K62" i="1"/>
  <c r="M62" i="1"/>
  <c r="O62" i="1"/>
  <c r="A63" i="1"/>
  <c r="I63" i="1"/>
  <c r="K63" i="1"/>
  <c r="M63" i="1"/>
  <c r="O63" i="1"/>
  <c r="A64" i="1"/>
  <c r="I64" i="1"/>
  <c r="K64" i="1"/>
  <c r="M64" i="1"/>
  <c r="O64" i="1"/>
  <c r="A65" i="1"/>
  <c r="I65" i="1"/>
  <c r="K65" i="1"/>
  <c r="O65" i="1"/>
  <c r="A66" i="1"/>
  <c r="I66" i="1"/>
  <c r="K66" i="1"/>
  <c r="M66" i="1"/>
  <c r="O66" i="1"/>
  <c r="A67" i="1"/>
  <c r="I67" i="1"/>
  <c r="K67" i="1"/>
  <c r="M67" i="1"/>
  <c r="O67" i="1"/>
  <c r="A68" i="1"/>
  <c r="I68" i="1"/>
  <c r="K68" i="1"/>
  <c r="M68" i="1"/>
  <c r="O68" i="1"/>
  <c r="A69" i="1"/>
  <c r="I69" i="1"/>
  <c r="K69" i="1"/>
  <c r="M69" i="1"/>
  <c r="O69" i="1"/>
  <c r="G81" i="1"/>
  <c r="G82" i="1"/>
  <c r="G83" i="1"/>
  <c r="G85" i="1"/>
  <c r="O89" i="1"/>
  <c r="O90" i="1"/>
  <c r="A93" i="1"/>
  <c r="I93" i="1"/>
  <c r="K93" i="1"/>
  <c r="M93" i="1"/>
  <c r="O93" i="1"/>
  <c r="A94" i="1"/>
  <c r="I94" i="1"/>
  <c r="K94" i="1"/>
  <c r="M94" i="1"/>
  <c r="O94" i="1"/>
  <c r="A95" i="1"/>
  <c r="I95" i="1"/>
  <c r="K95" i="1"/>
  <c r="M95" i="1"/>
  <c r="O95" i="1"/>
  <c r="A96" i="1"/>
  <c r="I96" i="1"/>
  <c r="K96" i="1"/>
  <c r="M96" i="1"/>
  <c r="O96" i="1"/>
  <c r="A97" i="1"/>
  <c r="I97" i="1"/>
  <c r="K97" i="1"/>
  <c r="M97" i="1"/>
  <c r="O97" i="1"/>
  <c r="A98" i="1"/>
  <c r="I98" i="1"/>
  <c r="K98" i="1"/>
  <c r="M98" i="1"/>
  <c r="O98" i="1"/>
  <c r="A99" i="1"/>
  <c r="I99" i="1"/>
  <c r="K99" i="1"/>
  <c r="M99" i="1"/>
  <c r="O99" i="1"/>
  <c r="A100" i="1"/>
  <c r="I100" i="1"/>
  <c r="K100" i="1"/>
  <c r="M100" i="1"/>
  <c r="O100" i="1"/>
  <c r="A101" i="1"/>
  <c r="O101" i="1"/>
  <c r="A102" i="1"/>
  <c r="O102" i="1"/>
  <c r="A103" i="1"/>
  <c r="I103" i="1"/>
  <c r="K103" i="1"/>
  <c r="M103" i="1"/>
  <c r="O103" i="1"/>
  <c r="A104" i="1"/>
  <c r="I104" i="1"/>
  <c r="K104" i="1"/>
  <c r="M104" i="1"/>
  <c r="O104" i="1"/>
  <c r="A105" i="1"/>
  <c r="I105" i="1"/>
  <c r="K105" i="1"/>
  <c r="M105" i="1"/>
  <c r="O105" i="1"/>
  <c r="A106" i="1"/>
  <c r="I106" i="1"/>
  <c r="K106" i="1"/>
  <c r="M106" i="1"/>
  <c r="O106" i="1"/>
  <c r="A107" i="1"/>
  <c r="I107" i="1"/>
  <c r="K107" i="1"/>
  <c r="M107" i="1"/>
  <c r="O107" i="1"/>
  <c r="A108" i="1"/>
  <c r="I108" i="1"/>
  <c r="K108" i="1"/>
  <c r="M108" i="1"/>
  <c r="O108" i="1"/>
  <c r="A109" i="1"/>
  <c r="I109" i="1"/>
  <c r="K109" i="1"/>
  <c r="M109" i="1"/>
  <c r="O109" i="1"/>
  <c r="A110" i="1"/>
  <c r="O110" i="1"/>
  <c r="A111" i="1"/>
  <c r="O111" i="1"/>
  <c r="A112" i="1"/>
  <c r="I112" i="1"/>
  <c r="K112" i="1"/>
  <c r="M112" i="1"/>
  <c r="O112" i="1"/>
  <c r="A113" i="1"/>
  <c r="I113" i="1"/>
  <c r="K113" i="1"/>
  <c r="M113" i="1"/>
  <c r="O113" i="1"/>
  <c r="A114" i="1"/>
  <c r="I114" i="1"/>
  <c r="K114" i="1"/>
  <c r="M114" i="1"/>
  <c r="O114" i="1"/>
  <c r="A115" i="1"/>
  <c r="I115" i="1"/>
  <c r="K115" i="1"/>
  <c r="M115" i="1"/>
  <c r="O115" i="1"/>
  <c r="A116" i="1"/>
  <c r="I116" i="1"/>
  <c r="K116" i="1"/>
  <c r="M116" i="1"/>
  <c r="O116" i="1"/>
  <c r="A117" i="1"/>
  <c r="I117" i="1"/>
  <c r="K117" i="1"/>
  <c r="M117" i="1"/>
  <c r="O117" i="1"/>
  <c r="A118" i="1"/>
  <c r="O118" i="1"/>
  <c r="A119" i="1"/>
  <c r="O119" i="1"/>
  <c r="A120" i="1"/>
  <c r="I120" i="1"/>
  <c r="K120" i="1"/>
  <c r="M120" i="1"/>
  <c r="O120" i="1"/>
  <c r="A121" i="1"/>
  <c r="I121" i="1"/>
  <c r="K121" i="1"/>
  <c r="M121" i="1"/>
  <c r="O121" i="1"/>
  <c r="A122" i="1"/>
  <c r="I122" i="1"/>
  <c r="K122" i="1"/>
  <c r="M122" i="1"/>
  <c r="O122" i="1"/>
  <c r="A123" i="1"/>
  <c r="I123" i="1"/>
  <c r="K123" i="1"/>
  <c r="M123" i="1"/>
  <c r="O123" i="1"/>
  <c r="A124" i="1"/>
  <c r="I124" i="1"/>
  <c r="K124" i="1"/>
  <c r="M124" i="1"/>
  <c r="O124" i="1"/>
  <c r="A125" i="1"/>
  <c r="I125" i="1"/>
  <c r="K125" i="1"/>
  <c r="M125" i="1"/>
  <c r="O125" i="1"/>
  <c r="A126" i="1"/>
  <c r="I126" i="1"/>
  <c r="K126" i="1"/>
  <c r="M126" i="1"/>
  <c r="O126" i="1"/>
  <c r="A127" i="1"/>
  <c r="I127" i="1"/>
  <c r="K127" i="1"/>
  <c r="M127" i="1"/>
  <c r="O127" i="1"/>
  <c r="A128" i="1"/>
  <c r="O128" i="1"/>
  <c r="A129" i="1"/>
  <c r="O129" i="1"/>
  <c r="A130" i="1"/>
  <c r="I130" i="1"/>
  <c r="K130" i="1"/>
  <c r="M130" i="1"/>
  <c r="O130" i="1"/>
  <c r="A131" i="1"/>
  <c r="I131" i="1"/>
  <c r="K131" i="1"/>
  <c r="M131" i="1"/>
  <c r="O131" i="1"/>
  <c r="A132" i="1"/>
  <c r="I132" i="1"/>
  <c r="K132" i="1"/>
  <c r="M132" i="1"/>
  <c r="O132" i="1"/>
  <c r="A133" i="1"/>
  <c r="I133" i="1"/>
  <c r="K133" i="1"/>
  <c r="M133" i="1"/>
  <c r="O133" i="1"/>
  <c r="A134" i="1"/>
  <c r="I134" i="1"/>
  <c r="K134" i="1"/>
  <c r="M134" i="1"/>
  <c r="O134" i="1"/>
  <c r="A135" i="1"/>
  <c r="I135" i="1"/>
  <c r="K135" i="1"/>
  <c r="M135" i="1"/>
  <c r="O135" i="1"/>
  <c r="A136" i="1"/>
  <c r="I136" i="1"/>
  <c r="K136" i="1"/>
  <c r="M136" i="1"/>
  <c r="O136" i="1"/>
  <c r="A137" i="1"/>
  <c r="I137" i="1"/>
  <c r="K137" i="1"/>
  <c r="M137" i="1"/>
  <c r="O137" i="1"/>
  <c r="A138" i="1"/>
  <c r="O138" i="1"/>
  <c r="A139" i="1"/>
  <c r="O139" i="1"/>
  <c r="A140" i="1"/>
  <c r="I140" i="1"/>
  <c r="K140" i="1"/>
  <c r="M140" i="1"/>
  <c r="O140" i="1"/>
  <c r="A141" i="1"/>
  <c r="I141" i="1"/>
  <c r="K141" i="1"/>
  <c r="M141" i="1"/>
  <c r="O141" i="1"/>
  <c r="A142" i="1"/>
  <c r="I142" i="1"/>
  <c r="K142" i="1"/>
  <c r="M142" i="1"/>
  <c r="O142" i="1"/>
  <c r="A143" i="1"/>
  <c r="I143" i="1"/>
  <c r="K143" i="1"/>
  <c r="M143" i="1"/>
  <c r="O143" i="1"/>
  <c r="A144" i="1"/>
  <c r="I144" i="1"/>
  <c r="K144" i="1"/>
  <c r="M144" i="1"/>
  <c r="O144" i="1"/>
  <c r="A145" i="1"/>
  <c r="I145" i="1"/>
  <c r="K145" i="1"/>
  <c r="M145" i="1"/>
  <c r="O145" i="1"/>
  <c r="A146" i="1"/>
  <c r="I146" i="1"/>
  <c r="K146" i="1"/>
  <c r="M146" i="1"/>
  <c r="O146" i="1"/>
  <c r="A147" i="1"/>
  <c r="I147" i="1"/>
  <c r="K147" i="1"/>
  <c r="M147" i="1"/>
  <c r="O147" i="1"/>
  <c r="G151" i="1"/>
  <c r="G152" i="1"/>
  <c r="G153" i="1"/>
  <c r="O159" i="1"/>
  <c r="O160" i="1"/>
  <c r="A163" i="1"/>
  <c r="I163" i="1"/>
  <c r="K163" i="1"/>
  <c r="M163" i="1"/>
  <c r="O163" i="1"/>
  <c r="A164" i="1"/>
  <c r="O164" i="1"/>
  <c r="A165" i="1"/>
  <c r="O165" i="1"/>
  <c r="A166" i="1"/>
  <c r="I166" i="1"/>
  <c r="K166" i="1"/>
  <c r="M166" i="1"/>
  <c r="O166" i="1"/>
  <c r="A167" i="1"/>
  <c r="I167" i="1"/>
  <c r="K167" i="1"/>
  <c r="M167" i="1"/>
  <c r="O167" i="1"/>
  <c r="A168" i="1"/>
  <c r="O168" i="1"/>
  <c r="A169" i="1"/>
  <c r="I169" i="1"/>
  <c r="K169" i="1"/>
  <c r="M169" i="1"/>
  <c r="O169" i="1"/>
  <c r="A170" i="1"/>
  <c r="I170" i="1"/>
  <c r="K170" i="1"/>
  <c r="M170" i="1"/>
  <c r="O170" i="1"/>
  <c r="A171" i="1"/>
  <c r="O171" i="1"/>
  <c r="A172" i="1"/>
  <c r="O172" i="1"/>
  <c r="A173" i="1"/>
  <c r="I173" i="1"/>
  <c r="K173" i="1"/>
  <c r="M173" i="1"/>
  <c r="O173" i="1"/>
  <c r="A174" i="1"/>
  <c r="I174" i="1"/>
  <c r="K174" i="1"/>
  <c r="M174" i="1"/>
  <c r="O174" i="1"/>
  <c r="A175" i="1"/>
  <c r="O175" i="1"/>
  <c r="A176" i="1"/>
  <c r="O176" i="1"/>
  <c r="A177" i="1"/>
  <c r="O177" i="1"/>
  <c r="A178" i="1"/>
  <c r="I178" i="1"/>
  <c r="K178" i="1"/>
  <c r="M178" i="1"/>
  <c r="O178" i="1"/>
  <c r="A179" i="1"/>
  <c r="I179" i="1"/>
  <c r="K179" i="1"/>
  <c r="M179" i="1"/>
  <c r="O179" i="1"/>
  <c r="A180" i="1"/>
  <c r="O180" i="1"/>
  <c r="A181" i="1"/>
  <c r="I181" i="1"/>
  <c r="K181" i="1"/>
  <c r="M181" i="1"/>
  <c r="O181" i="1"/>
  <c r="A182" i="1"/>
  <c r="I182" i="1"/>
  <c r="K182" i="1"/>
  <c r="M182" i="1"/>
  <c r="O182" i="1"/>
  <c r="A183" i="1"/>
  <c r="I183" i="1"/>
  <c r="K183" i="1"/>
  <c r="M183" i="1"/>
  <c r="O183" i="1"/>
  <c r="A184" i="1"/>
  <c r="I184" i="1"/>
  <c r="K184" i="1"/>
  <c r="M184" i="1"/>
  <c r="O184" i="1"/>
  <c r="A185" i="1"/>
  <c r="O185" i="1"/>
  <c r="A186" i="1"/>
  <c r="O186" i="1"/>
  <c r="A187" i="1"/>
  <c r="I187" i="1"/>
  <c r="K187" i="1"/>
  <c r="M187" i="1"/>
  <c r="O187" i="1"/>
  <c r="A188" i="1"/>
  <c r="O188" i="1"/>
  <c r="A189" i="1"/>
  <c r="I189" i="1"/>
  <c r="K189" i="1"/>
  <c r="M189" i="1"/>
  <c r="O189" i="1"/>
  <c r="A190" i="1"/>
  <c r="I190" i="1"/>
  <c r="K190" i="1"/>
  <c r="M190" i="1"/>
  <c r="O190" i="1"/>
  <c r="A191" i="1"/>
  <c r="I191" i="1"/>
  <c r="K191" i="1"/>
  <c r="M191" i="1"/>
  <c r="O191" i="1"/>
  <c r="A192" i="1"/>
  <c r="O192" i="1"/>
  <c r="A193" i="1"/>
  <c r="I193" i="1"/>
  <c r="K193" i="1"/>
  <c r="M193" i="1"/>
  <c r="O193" i="1"/>
  <c r="A194" i="1"/>
  <c r="I194" i="1"/>
  <c r="K194" i="1"/>
  <c r="M194" i="1"/>
  <c r="O194" i="1"/>
  <c r="G198" i="1"/>
  <c r="G199" i="1"/>
  <c r="G200" i="1"/>
  <c r="G202" i="1"/>
  <c r="O206" i="1"/>
  <c r="O207" i="1"/>
  <c r="O209" i="1"/>
  <c r="A210" i="1"/>
  <c r="O210" i="1"/>
  <c r="A211" i="1"/>
  <c r="O211" i="1"/>
  <c r="A212" i="1"/>
  <c r="I212" i="1"/>
  <c r="K212" i="1"/>
  <c r="M212" i="1"/>
  <c r="O212" i="1"/>
  <c r="A213" i="1"/>
  <c r="I213" i="1"/>
  <c r="K213" i="1"/>
  <c r="M213" i="1"/>
  <c r="O213" i="1"/>
  <c r="A214" i="1"/>
  <c r="I214" i="1"/>
  <c r="K214" i="1"/>
  <c r="M214" i="1"/>
  <c r="O214" i="1"/>
  <c r="A215" i="1"/>
  <c r="I215" i="1"/>
  <c r="K215" i="1"/>
  <c r="M215" i="1"/>
  <c r="O215" i="1"/>
  <c r="A216" i="1"/>
  <c r="I216" i="1"/>
  <c r="K216" i="1"/>
  <c r="M216" i="1"/>
  <c r="O216" i="1"/>
  <c r="A217" i="1"/>
  <c r="O217" i="1"/>
  <c r="A218" i="1"/>
  <c r="I218" i="1"/>
  <c r="K218" i="1"/>
  <c r="M218" i="1"/>
  <c r="O218" i="1"/>
  <c r="A219" i="1"/>
  <c r="I219" i="1"/>
  <c r="K219" i="1"/>
  <c r="M219" i="1"/>
  <c r="O219" i="1"/>
  <c r="A220" i="1"/>
  <c r="I220" i="1"/>
  <c r="K220" i="1"/>
  <c r="M220" i="1"/>
  <c r="O220" i="1"/>
  <c r="A221" i="1"/>
  <c r="I221" i="1"/>
  <c r="K221" i="1"/>
  <c r="M221" i="1"/>
  <c r="O221" i="1"/>
  <c r="A222" i="1"/>
  <c r="I222" i="1"/>
  <c r="K222" i="1"/>
  <c r="M222" i="1"/>
  <c r="O222" i="1"/>
  <c r="A223" i="1"/>
  <c r="O223" i="1"/>
  <c r="A224" i="1"/>
  <c r="I224" i="1"/>
  <c r="K224" i="1"/>
  <c r="M224" i="1"/>
  <c r="O224" i="1"/>
  <c r="A225" i="1"/>
  <c r="I225" i="1"/>
  <c r="K225" i="1"/>
  <c r="M225" i="1"/>
  <c r="O225" i="1"/>
  <c r="A226" i="1"/>
  <c r="I226" i="1"/>
  <c r="K226" i="1"/>
  <c r="M226" i="1"/>
  <c r="O226" i="1"/>
  <c r="A227" i="1"/>
  <c r="I227" i="1"/>
  <c r="K227" i="1"/>
  <c r="M227" i="1"/>
  <c r="O227" i="1"/>
  <c r="A228" i="1"/>
  <c r="I228" i="1"/>
  <c r="K228" i="1"/>
  <c r="M228" i="1"/>
  <c r="O228" i="1"/>
  <c r="A229" i="1"/>
  <c r="I229" i="1"/>
  <c r="K229" i="1"/>
  <c r="M229" i="1"/>
  <c r="O229" i="1"/>
  <c r="A230" i="1"/>
  <c r="O230" i="1"/>
  <c r="A231" i="1"/>
  <c r="I231" i="1"/>
  <c r="K231" i="1"/>
  <c r="M231" i="1"/>
  <c r="O231" i="1"/>
  <c r="A232" i="1"/>
  <c r="I232" i="1"/>
  <c r="K232" i="1"/>
  <c r="M232" i="1"/>
  <c r="O232" i="1"/>
  <c r="A233" i="1"/>
  <c r="I233" i="1"/>
  <c r="K233" i="1"/>
  <c r="M233" i="1"/>
  <c r="O233" i="1"/>
  <c r="A234" i="1"/>
  <c r="I234" i="1"/>
  <c r="K234" i="1"/>
  <c r="M234" i="1"/>
  <c r="O234" i="1"/>
  <c r="A235" i="1"/>
  <c r="I235" i="1"/>
  <c r="K235" i="1"/>
  <c r="M235" i="1"/>
  <c r="O235" i="1"/>
  <c r="A236" i="1"/>
  <c r="O236" i="1"/>
  <c r="A237" i="1"/>
  <c r="I237" i="1"/>
  <c r="K237" i="1"/>
  <c r="M237" i="1"/>
  <c r="O237" i="1"/>
  <c r="A238" i="1"/>
  <c r="I238" i="1"/>
  <c r="K238" i="1"/>
  <c r="M238" i="1"/>
  <c r="O238" i="1"/>
  <c r="A239" i="1"/>
  <c r="I239" i="1"/>
  <c r="K239" i="1"/>
  <c r="M239" i="1"/>
  <c r="O239" i="1"/>
  <c r="A240" i="1"/>
  <c r="I240" i="1"/>
  <c r="K240" i="1"/>
  <c r="M240" i="1"/>
  <c r="O240" i="1"/>
  <c r="A241" i="1"/>
  <c r="I241" i="1"/>
  <c r="K241" i="1"/>
  <c r="M241" i="1"/>
  <c r="O241" i="1"/>
  <c r="A242" i="1"/>
  <c r="O242" i="1"/>
  <c r="A243" i="1"/>
  <c r="I243" i="1"/>
  <c r="K243" i="1"/>
  <c r="M243" i="1"/>
  <c r="O243" i="1"/>
  <c r="A244" i="1"/>
  <c r="I244" i="1"/>
  <c r="K244" i="1"/>
  <c r="M244" i="1"/>
  <c r="O244" i="1"/>
  <c r="A245" i="1"/>
  <c r="I245" i="1"/>
  <c r="K245" i="1"/>
  <c r="M245" i="1"/>
  <c r="O245" i="1"/>
  <c r="A246" i="1"/>
  <c r="I246" i="1"/>
  <c r="K246" i="1"/>
  <c r="M246" i="1"/>
  <c r="O246" i="1"/>
  <c r="A247" i="1"/>
  <c r="I247" i="1"/>
  <c r="K247" i="1"/>
  <c r="M247" i="1"/>
  <c r="O247" i="1"/>
  <c r="A248" i="1"/>
  <c r="O248" i="1"/>
  <c r="A249" i="1"/>
  <c r="I249" i="1"/>
  <c r="K249" i="1"/>
  <c r="M249" i="1"/>
  <c r="O249" i="1"/>
  <c r="A250" i="1"/>
  <c r="I250" i="1"/>
  <c r="K250" i="1"/>
  <c r="M250" i="1"/>
  <c r="O250" i="1"/>
  <c r="A251" i="1"/>
  <c r="I251" i="1"/>
  <c r="K251" i="1"/>
  <c r="M251" i="1"/>
  <c r="O251" i="1"/>
  <c r="A252" i="1"/>
  <c r="I252" i="1"/>
  <c r="K252" i="1"/>
  <c r="M252" i="1"/>
  <c r="O252" i="1"/>
  <c r="A253" i="1"/>
  <c r="I253" i="1"/>
  <c r="K253" i="1"/>
  <c r="M253" i="1"/>
  <c r="O253" i="1"/>
  <c r="A254" i="1"/>
  <c r="O254" i="1"/>
  <c r="A255" i="1"/>
  <c r="I255" i="1"/>
  <c r="K255" i="1"/>
  <c r="M255" i="1"/>
  <c r="O255" i="1"/>
  <c r="A256" i="1"/>
  <c r="I256" i="1"/>
  <c r="K256" i="1"/>
  <c r="M256" i="1"/>
  <c r="O256" i="1"/>
  <c r="A257" i="1"/>
  <c r="I257" i="1"/>
  <c r="K257" i="1"/>
  <c r="M257" i="1"/>
  <c r="O257" i="1"/>
  <c r="A258" i="1"/>
  <c r="I258" i="1"/>
  <c r="K258" i="1"/>
  <c r="M258" i="1"/>
  <c r="O258" i="1"/>
  <c r="A259" i="1"/>
  <c r="I259" i="1"/>
  <c r="K259" i="1"/>
  <c r="M259" i="1"/>
  <c r="O259" i="1"/>
  <c r="A260" i="1"/>
  <c r="O260" i="1"/>
  <c r="A261" i="1"/>
  <c r="I261" i="1"/>
  <c r="K261" i="1"/>
  <c r="M261" i="1"/>
  <c r="O261" i="1"/>
  <c r="A262" i="1"/>
  <c r="I262" i="1"/>
  <c r="K262" i="1"/>
  <c r="M262" i="1"/>
  <c r="O262" i="1"/>
  <c r="A263" i="1"/>
  <c r="I263" i="1"/>
  <c r="K263" i="1"/>
  <c r="M263" i="1"/>
  <c r="O263" i="1"/>
  <c r="A264" i="1"/>
  <c r="I264" i="1"/>
  <c r="K264" i="1"/>
  <c r="M264" i="1"/>
  <c r="O264" i="1"/>
  <c r="A265" i="1"/>
  <c r="I265" i="1"/>
  <c r="K265" i="1"/>
  <c r="M265" i="1"/>
  <c r="O265" i="1"/>
  <c r="A266" i="1"/>
  <c r="O266" i="1"/>
  <c r="A267" i="1"/>
  <c r="I267" i="1"/>
  <c r="K267" i="1"/>
  <c r="M267" i="1"/>
  <c r="O267" i="1"/>
  <c r="A268" i="1"/>
  <c r="I268" i="1"/>
  <c r="K268" i="1"/>
  <c r="M268" i="1"/>
  <c r="O268" i="1"/>
  <c r="A269" i="1"/>
  <c r="I269" i="1"/>
  <c r="K269" i="1"/>
  <c r="M269" i="1"/>
  <c r="O269" i="1"/>
  <c r="A270" i="1"/>
  <c r="I270" i="1"/>
  <c r="K270" i="1"/>
  <c r="M270" i="1"/>
  <c r="O270" i="1"/>
  <c r="A271" i="1"/>
  <c r="I271" i="1"/>
  <c r="K271" i="1"/>
  <c r="M271" i="1"/>
  <c r="O271" i="1"/>
  <c r="A272" i="1"/>
  <c r="O272" i="1"/>
  <c r="A273" i="1"/>
  <c r="I273" i="1"/>
  <c r="K273" i="1"/>
  <c r="M273" i="1"/>
  <c r="O273" i="1"/>
  <c r="A274" i="1"/>
  <c r="I274" i="1"/>
  <c r="K274" i="1"/>
  <c r="M274" i="1"/>
  <c r="O274" i="1"/>
  <c r="A275" i="1"/>
  <c r="I275" i="1"/>
  <c r="K275" i="1"/>
  <c r="M275" i="1"/>
  <c r="O275" i="1"/>
  <c r="A276" i="1"/>
  <c r="I276" i="1"/>
  <c r="K276" i="1"/>
  <c r="M276" i="1"/>
  <c r="O276" i="1"/>
  <c r="A277" i="1"/>
  <c r="I277" i="1"/>
  <c r="K277" i="1"/>
  <c r="M277" i="1"/>
  <c r="O277" i="1"/>
  <c r="A278" i="1"/>
  <c r="O278" i="1"/>
  <c r="A279" i="1"/>
  <c r="I279" i="1"/>
  <c r="K279" i="1"/>
  <c r="M279" i="1"/>
  <c r="O279" i="1"/>
  <c r="A280" i="1"/>
  <c r="I280" i="1"/>
  <c r="K280" i="1"/>
  <c r="M280" i="1"/>
  <c r="O280" i="1"/>
  <c r="A281" i="1"/>
  <c r="I281" i="1"/>
  <c r="K281" i="1"/>
  <c r="M281" i="1"/>
  <c r="O281" i="1"/>
  <c r="A282" i="1"/>
  <c r="I282" i="1"/>
  <c r="K282" i="1"/>
  <c r="M282" i="1"/>
  <c r="O282" i="1"/>
  <c r="A283" i="1"/>
  <c r="I283" i="1"/>
  <c r="K283" i="1"/>
  <c r="M283" i="1"/>
  <c r="O283" i="1"/>
  <c r="A284" i="1"/>
  <c r="O284" i="1"/>
  <c r="A285" i="1"/>
  <c r="I285" i="1"/>
  <c r="K285" i="1"/>
  <c r="M285" i="1"/>
  <c r="O285" i="1"/>
  <c r="A286" i="1"/>
  <c r="I286" i="1"/>
  <c r="K286" i="1"/>
  <c r="M286" i="1"/>
  <c r="O286" i="1"/>
  <c r="A287" i="1"/>
  <c r="I287" i="1"/>
  <c r="K287" i="1"/>
  <c r="M287" i="1"/>
  <c r="O287" i="1"/>
  <c r="A288" i="1"/>
  <c r="I288" i="1"/>
  <c r="K288" i="1"/>
  <c r="M288" i="1"/>
  <c r="O288" i="1"/>
  <c r="A289" i="1"/>
  <c r="I289" i="1"/>
  <c r="K289" i="1"/>
  <c r="M289" i="1"/>
  <c r="O289" i="1"/>
  <c r="G294" i="1"/>
  <c r="G295" i="1"/>
  <c r="G296" i="1"/>
  <c r="G298" i="1"/>
  <c r="O302" i="1"/>
  <c r="O303" i="1"/>
  <c r="O305" i="1"/>
  <c r="A306" i="1"/>
  <c r="O306" i="1"/>
  <c r="A307" i="1"/>
  <c r="O307" i="1"/>
  <c r="A308" i="1"/>
  <c r="I308" i="1"/>
  <c r="K308" i="1"/>
  <c r="M308" i="1"/>
  <c r="O308" i="1"/>
  <c r="A309" i="1"/>
  <c r="I309" i="1"/>
  <c r="K309" i="1"/>
  <c r="M309" i="1"/>
  <c r="O309" i="1"/>
  <c r="A310" i="1"/>
  <c r="I310" i="1"/>
  <c r="K310" i="1"/>
  <c r="M310" i="1"/>
  <c r="O310" i="1"/>
  <c r="A311" i="1"/>
  <c r="I311" i="1"/>
  <c r="K311" i="1"/>
  <c r="M311" i="1"/>
  <c r="O311" i="1"/>
  <c r="A312" i="1"/>
  <c r="O312" i="1"/>
  <c r="A313" i="1"/>
  <c r="I313" i="1"/>
  <c r="K313" i="1"/>
  <c r="M313" i="1"/>
  <c r="O313" i="1"/>
  <c r="A314" i="1"/>
  <c r="I314" i="1"/>
  <c r="K314" i="1"/>
  <c r="M314" i="1"/>
  <c r="O314" i="1"/>
  <c r="A315" i="1"/>
  <c r="I315" i="1"/>
  <c r="K315" i="1"/>
  <c r="M315" i="1"/>
  <c r="O315" i="1"/>
  <c r="A316" i="1"/>
  <c r="I316" i="1"/>
  <c r="K316" i="1"/>
  <c r="M316" i="1"/>
  <c r="O316" i="1"/>
  <c r="A317" i="1"/>
  <c r="I317" i="1"/>
  <c r="K317" i="1"/>
  <c r="M317" i="1"/>
  <c r="O317" i="1"/>
  <c r="A318" i="1"/>
  <c r="I318" i="1"/>
  <c r="K318" i="1"/>
  <c r="M318" i="1"/>
  <c r="O318" i="1"/>
  <c r="A319" i="1"/>
  <c r="I319" i="1"/>
  <c r="K319" i="1"/>
  <c r="M319" i="1"/>
  <c r="O319" i="1"/>
  <c r="A320" i="1"/>
  <c r="O320" i="1"/>
  <c r="A321" i="1"/>
  <c r="I321" i="1"/>
  <c r="K321" i="1"/>
  <c r="M321" i="1"/>
  <c r="O321" i="1"/>
  <c r="A322" i="1"/>
  <c r="I322" i="1"/>
  <c r="K322" i="1"/>
  <c r="M322" i="1"/>
  <c r="O322" i="1"/>
  <c r="A323" i="1"/>
  <c r="I323" i="1"/>
  <c r="K323" i="1"/>
  <c r="M323" i="1"/>
  <c r="O323" i="1"/>
  <c r="A324" i="1"/>
  <c r="I324" i="1"/>
  <c r="K324" i="1"/>
  <c r="M324" i="1"/>
  <c r="O324" i="1"/>
  <c r="A325" i="1"/>
  <c r="O325" i="1"/>
  <c r="A326" i="1"/>
  <c r="I326" i="1"/>
  <c r="K326" i="1"/>
  <c r="M326" i="1"/>
  <c r="O326" i="1"/>
  <c r="A327" i="1"/>
  <c r="I327" i="1"/>
  <c r="K327" i="1"/>
  <c r="M327" i="1"/>
  <c r="O327" i="1"/>
  <c r="A328" i="1"/>
  <c r="I328" i="1"/>
  <c r="K328" i="1"/>
  <c r="M328" i="1"/>
  <c r="O328" i="1"/>
  <c r="A329" i="1"/>
  <c r="I329" i="1"/>
  <c r="K329" i="1"/>
  <c r="M329" i="1"/>
  <c r="O329" i="1"/>
  <c r="A330" i="1"/>
  <c r="O330" i="1"/>
  <c r="A331" i="1"/>
  <c r="I331" i="1"/>
  <c r="K331" i="1"/>
  <c r="M331" i="1"/>
  <c r="O331" i="1"/>
  <c r="A332" i="1"/>
  <c r="I332" i="1"/>
  <c r="K332" i="1"/>
  <c r="M332" i="1"/>
  <c r="O332" i="1"/>
  <c r="A333" i="1"/>
  <c r="I333" i="1"/>
  <c r="K333" i="1"/>
  <c r="M333" i="1"/>
  <c r="O333" i="1"/>
  <c r="A334" i="1"/>
  <c r="I334" i="1"/>
  <c r="K334" i="1"/>
  <c r="M334" i="1"/>
  <c r="O334" i="1"/>
  <c r="A335" i="1"/>
  <c r="O335" i="1"/>
  <c r="A336" i="1"/>
  <c r="I336" i="1"/>
  <c r="K336" i="1"/>
  <c r="M336" i="1"/>
  <c r="O336" i="1"/>
  <c r="A337" i="1"/>
  <c r="I337" i="1"/>
  <c r="K337" i="1"/>
  <c r="M337" i="1"/>
  <c r="O337" i="1"/>
  <c r="A338" i="1"/>
  <c r="I338" i="1"/>
  <c r="K338" i="1"/>
  <c r="M338" i="1"/>
  <c r="O338" i="1"/>
  <c r="A339" i="1"/>
  <c r="I339" i="1"/>
  <c r="K339" i="1"/>
  <c r="O339" i="1"/>
  <c r="A340" i="1"/>
  <c r="O340" i="1"/>
  <c r="A341" i="1"/>
  <c r="I341" i="1"/>
  <c r="K341" i="1"/>
  <c r="M341" i="1"/>
  <c r="O341" i="1"/>
  <c r="A342" i="1"/>
  <c r="I342" i="1"/>
  <c r="K342" i="1"/>
  <c r="M342" i="1"/>
  <c r="O342" i="1"/>
  <c r="A343" i="1"/>
  <c r="I343" i="1"/>
  <c r="K343" i="1"/>
  <c r="M343" i="1"/>
  <c r="O343" i="1"/>
  <c r="A344" i="1"/>
  <c r="I344" i="1"/>
  <c r="K344" i="1"/>
  <c r="M344" i="1"/>
  <c r="O344" i="1"/>
  <c r="A345" i="1"/>
  <c r="O345" i="1"/>
  <c r="A346" i="1"/>
  <c r="I346" i="1"/>
  <c r="K346" i="1"/>
  <c r="M346" i="1"/>
  <c r="O346" i="1"/>
  <c r="A347" i="1"/>
  <c r="I347" i="1"/>
  <c r="K347" i="1"/>
  <c r="M347" i="1"/>
  <c r="O347" i="1"/>
  <c r="A348" i="1"/>
  <c r="I348" i="1"/>
  <c r="K348" i="1"/>
  <c r="M348" i="1"/>
  <c r="O348" i="1"/>
  <c r="A349" i="1"/>
  <c r="I349" i="1"/>
  <c r="K349" i="1"/>
  <c r="M349" i="1"/>
  <c r="O349" i="1"/>
  <c r="A350" i="1"/>
  <c r="O350" i="1"/>
  <c r="A351" i="1"/>
  <c r="I351" i="1"/>
  <c r="K351" i="1"/>
  <c r="M351" i="1"/>
  <c r="O351" i="1"/>
  <c r="A352" i="1"/>
  <c r="I352" i="1"/>
  <c r="K352" i="1"/>
  <c r="M352" i="1"/>
  <c r="O352" i="1"/>
  <c r="A353" i="1"/>
  <c r="I353" i="1"/>
  <c r="K353" i="1"/>
  <c r="M353" i="1"/>
  <c r="O353" i="1"/>
  <c r="A354" i="1"/>
  <c r="I354" i="1"/>
  <c r="K354" i="1"/>
  <c r="M354" i="1"/>
  <c r="O354" i="1"/>
  <c r="A355" i="1"/>
  <c r="O355" i="1"/>
  <c r="A356" i="1"/>
  <c r="I356" i="1"/>
  <c r="K356" i="1"/>
  <c r="M356" i="1"/>
  <c r="O356" i="1"/>
  <c r="A357" i="1"/>
  <c r="I357" i="1"/>
  <c r="K357" i="1"/>
  <c r="M357" i="1"/>
  <c r="O357" i="1"/>
  <c r="A358" i="1"/>
  <c r="I358" i="1"/>
  <c r="K358" i="1"/>
  <c r="M358" i="1"/>
  <c r="O358" i="1"/>
  <c r="A359" i="1"/>
  <c r="I359" i="1"/>
  <c r="K359" i="1"/>
  <c r="M359" i="1"/>
  <c r="O359" i="1"/>
  <c r="A360" i="1"/>
  <c r="O360" i="1"/>
  <c r="A361" i="1"/>
  <c r="I361" i="1"/>
  <c r="K361" i="1"/>
  <c r="M361" i="1"/>
  <c r="O361" i="1"/>
  <c r="A362" i="1"/>
  <c r="I362" i="1"/>
  <c r="K362" i="1"/>
  <c r="M362" i="1"/>
  <c r="O362" i="1"/>
  <c r="A363" i="1"/>
  <c r="I363" i="1"/>
  <c r="K363" i="1"/>
  <c r="M363" i="1"/>
  <c r="O363" i="1"/>
  <c r="A364" i="1"/>
  <c r="I364" i="1"/>
  <c r="K364" i="1"/>
  <c r="M364" i="1"/>
  <c r="O364" i="1"/>
  <c r="A365" i="1"/>
  <c r="O365" i="1"/>
  <c r="A366" i="1"/>
  <c r="I366" i="1"/>
  <c r="K366" i="1"/>
  <c r="M366" i="1"/>
  <c r="O366" i="1"/>
  <c r="A367" i="1"/>
  <c r="I367" i="1"/>
  <c r="K367" i="1"/>
  <c r="M367" i="1"/>
  <c r="O367" i="1"/>
  <c r="A368" i="1"/>
  <c r="I368" i="1"/>
  <c r="K368" i="1"/>
  <c r="M368" i="1"/>
  <c r="O368" i="1"/>
  <c r="A369" i="1"/>
  <c r="I369" i="1"/>
  <c r="K369" i="1"/>
  <c r="M369" i="1"/>
  <c r="O369" i="1"/>
  <c r="G374" i="1"/>
  <c r="G375" i="1"/>
  <c r="G376" i="1"/>
  <c r="G378" i="1"/>
  <c r="O382" i="1"/>
  <c r="O383" i="1"/>
  <c r="O385" i="1"/>
  <c r="A386" i="1"/>
  <c r="O386" i="1"/>
  <c r="A387" i="1"/>
  <c r="I387" i="1"/>
  <c r="K387" i="1"/>
  <c r="M387" i="1"/>
  <c r="O387" i="1"/>
  <c r="A388" i="1"/>
  <c r="I388" i="1"/>
  <c r="K388" i="1"/>
  <c r="M388" i="1"/>
  <c r="O388" i="1"/>
  <c r="A389" i="1"/>
  <c r="I389" i="1"/>
  <c r="K389" i="1"/>
  <c r="M389" i="1"/>
  <c r="O389" i="1"/>
  <c r="A390" i="1"/>
  <c r="I390" i="1"/>
  <c r="K390" i="1"/>
  <c r="M390" i="1"/>
  <c r="O390" i="1"/>
  <c r="A391" i="1"/>
  <c r="I391" i="1"/>
  <c r="K391" i="1"/>
  <c r="M391" i="1"/>
  <c r="O391" i="1"/>
  <c r="A392" i="1"/>
  <c r="I392" i="1"/>
  <c r="K392" i="1"/>
  <c r="M392" i="1"/>
  <c r="O392" i="1"/>
  <c r="A393" i="1"/>
  <c r="I393" i="1"/>
  <c r="K393" i="1"/>
  <c r="M393" i="1"/>
  <c r="O393" i="1"/>
  <c r="A394" i="1"/>
  <c r="O394" i="1"/>
  <c r="A395" i="1"/>
  <c r="I395" i="1"/>
  <c r="K395" i="1"/>
  <c r="M395" i="1"/>
  <c r="O395" i="1"/>
  <c r="A396" i="1"/>
  <c r="I396" i="1"/>
  <c r="K396" i="1"/>
  <c r="M396" i="1"/>
  <c r="O396" i="1"/>
  <c r="A397" i="1"/>
  <c r="I397" i="1"/>
  <c r="K397" i="1"/>
  <c r="M397" i="1"/>
  <c r="O397" i="1"/>
  <c r="A398" i="1"/>
  <c r="I398" i="1"/>
  <c r="K398" i="1"/>
  <c r="M398" i="1"/>
  <c r="O398" i="1"/>
  <c r="A399" i="1"/>
  <c r="O399" i="1"/>
  <c r="A400" i="1"/>
  <c r="I400" i="1"/>
  <c r="K400" i="1"/>
  <c r="M400" i="1"/>
  <c r="O400" i="1"/>
  <c r="A401" i="1"/>
  <c r="I401" i="1"/>
  <c r="K401" i="1"/>
  <c r="M401" i="1"/>
  <c r="O401" i="1"/>
  <c r="A402" i="1"/>
  <c r="I402" i="1"/>
  <c r="K402" i="1"/>
  <c r="M402" i="1"/>
  <c r="O402" i="1"/>
  <c r="A403" i="1"/>
  <c r="I403" i="1"/>
  <c r="K403" i="1"/>
  <c r="M403" i="1"/>
  <c r="O403" i="1"/>
  <c r="A404" i="1"/>
  <c r="O404" i="1"/>
  <c r="A405" i="1"/>
  <c r="I405" i="1"/>
  <c r="K405" i="1"/>
  <c r="M405" i="1"/>
  <c r="O405" i="1"/>
  <c r="A406" i="1"/>
  <c r="I406" i="1"/>
  <c r="K406" i="1"/>
  <c r="M406" i="1"/>
  <c r="O406" i="1"/>
  <c r="A407" i="1"/>
  <c r="I407" i="1"/>
  <c r="K407" i="1"/>
  <c r="M407" i="1"/>
  <c r="O407" i="1"/>
  <c r="A408" i="1"/>
  <c r="I408" i="1"/>
  <c r="K408" i="1"/>
  <c r="M408" i="1"/>
  <c r="O408" i="1"/>
  <c r="A409" i="1"/>
  <c r="O409" i="1"/>
  <c r="A410" i="1"/>
  <c r="I410" i="1"/>
  <c r="K410" i="1"/>
  <c r="M410" i="1"/>
  <c r="O410" i="1"/>
  <c r="A411" i="1"/>
  <c r="I411" i="1"/>
  <c r="K411" i="1"/>
  <c r="M411" i="1"/>
  <c r="O411" i="1"/>
  <c r="A412" i="1"/>
  <c r="I412" i="1"/>
  <c r="K412" i="1"/>
  <c r="M412" i="1"/>
  <c r="O412" i="1"/>
  <c r="A413" i="1"/>
  <c r="I413" i="1"/>
  <c r="K413" i="1"/>
  <c r="O413" i="1"/>
  <c r="A414" i="1"/>
  <c r="O414" i="1"/>
  <c r="A415" i="1"/>
  <c r="I415" i="1"/>
  <c r="K415" i="1"/>
  <c r="M415" i="1"/>
  <c r="O415" i="1"/>
  <c r="A416" i="1"/>
  <c r="I416" i="1"/>
  <c r="K416" i="1"/>
  <c r="M416" i="1"/>
  <c r="O416" i="1"/>
  <c r="A417" i="1"/>
  <c r="I417" i="1"/>
  <c r="K417" i="1"/>
  <c r="M417" i="1"/>
  <c r="O417" i="1"/>
  <c r="A418" i="1"/>
  <c r="I418" i="1"/>
  <c r="K418" i="1"/>
  <c r="M418" i="1"/>
  <c r="O418" i="1"/>
  <c r="A419" i="1"/>
  <c r="O419" i="1"/>
  <c r="A420" i="1"/>
  <c r="I420" i="1"/>
  <c r="K420" i="1"/>
  <c r="M420" i="1"/>
  <c r="O420" i="1"/>
  <c r="A421" i="1"/>
  <c r="I421" i="1"/>
  <c r="K421" i="1"/>
  <c r="M421" i="1"/>
  <c r="O421" i="1"/>
  <c r="A422" i="1"/>
  <c r="I422" i="1"/>
  <c r="K422" i="1"/>
  <c r="M422" i="1"/>
  <c r="O422" i="1"/>
  <c r="A423" i="1"/>
  <c r="I423" i="1"/>
  <c r="K423" i="1"/>
  <c r="M423" i="1"/>
  <c r="O423" i="1"/>
  <c r="A424" i="1"/>
  <c r="O424" i="1"/>
  <c r="A425" i="1"/>
  <c r="I425" i="1"/>
  <c r="K425" i="1"/>
  <c r="M425" i="1"/>
  <c r="O425" i="1"/>
  <c r="A426" i="1"/>
  <c r="I426" i="1"/>
  <c r="K426" i="1"/>
  <c r="M426" i="1"/>
  <c r="O426" i="1"/>
  <c r="A427" i="1"/>
  <c r="I427" i="1"/>
  <c r="K427" i="1"/>
  <c r="M427" i="1"/>
  <c r="O427" i="1"/>
  <c r="A428" i="1"/>
  <c r="I428" i="1"/>
  <c r="K428" i="1"/>
  <c r="M428" i="1"/>
  <c r="O428" i="1"/>
  <c r="A429" i="1"/>
  <c r="O429" i="1"/>
  <c r="A430" i="1"/>
  <c r="I430" i="1"/>
  <c r="K430" i="1"/>
  <c r="M430" i="1"/>
  <c r="O430" i="1"/>
  <c r="A431" i="1"/>
  <c r="I431" i="1"/>
  <c r="K431" i="1"/>
  <c r="M431" i="1"/>
  <c r="O431" i="1"/>
  <c r="A432" i="1"/>
  <c r="I432" i="1"/>
  <c r="K432" i="1"/>
  <c r="M432" i="1"/>
  <c r="O432" i="1"/>
  <c r="A433" i="1"/>
  <c r="I433" i="1"/>
  <c r="K433" i="1"/>
  <c r="M433" i="1"/>
  <c r="O433" i="1"/>
  <c r="A434" i="1"/>
  <c r="O434" i="1"/>
  <c r="A435" i="1"/>
  <c r="I435" i="1"/>
  <c r="K435" i="1"/>
  <c r="M435" i="1"/>
  <c r="O435" i="1"/>
  <c r="A436" i="1"/>
  <c r="I436" i="1"/>
  <c r="K436" i="1"/>
  <c r="M436" i="1"/>
  <c r="O436" i="1"/>
  <c r="A437" i="1"/>
  <c r="I437" i="1"/>
  <c r="K437" i="1"/>
  <c r="M437" i="1"/>
  <c r="O437" i="1"/>
  <c r="A438" i="1"/>
  <c r="I438" i="1"/>
  <c r="K438" i="1"/>
  <c r="M438" i="1"/>
  <c r="O438" i="1"/>
  <c r="A439" i="1"/>
  <c r="O439" i="1"/>
  <c r="A440" i="1"/>
  <c r="I440" i="1"/>
  <c r="K440" i="1"/>
  <c r="M440" i="1"/>
  <c r="O440" i="1"/>
  <c r="A441" i="1"/>
  <c r="I441" i="1"/>
  <c r="K441" i="1"/>
  <c r="M441" i="1"/>
  <c r="O441" i="1"/>
  <c r="A442" i="1"/>
  <c r="I442" i="1"/>
  <c r="K442" i="1"/>
  <c r="M442" i="1"/>
  <c r="O442" i="1"/>
  <c r="A443" i="1"/>
  <c r="I443" i="1"/>
  <c r="K443" i="1"/>
  <c r="M443" i="1"/>
  <c r="O443" i="1"/>
  <c r="G451" i="1"/>
  <c r="G452" i="1"/>
  <c r="G453" i="1"/>
  <c r="G455" i="1"/>
  <c r="O459" i="1"/>
  <c r="O460" i="1"/>
  <c r="O462" i="1"/>
  <c r="A463" i="1"/>
  <c r="O463" i="1"/>
  <c r="A464" i="1"/>
  <c r="I464" i="1"/>
  <c r="K464" i="1"/>
  <c r="M464" i="1"/>
  <c r="O464" i="1"/>
  <c r="A465" i="1"/>
  <c r="I465" i="1"/>
  <c r="K465" i="1"/>
  <c r="M465" i="1"/>
  <c r="O465" i="1"/>
  <c r="A466" i="1"/>
  <c r="I466" i="1"/>
  <c r="K466" i="1"/>
  <c r="M466" i="1"/>
  <c r="O466" i="1"/>
  <c r="A467" i="1"/>
  <c r="O467" i="1"/>
  <c r="A468" i="1"/>
  <c r="I468" i="1"/>
  <c r="K468" i="1"/>
  <c r="M468" i="1"/>
  <c r="O468" i="1"/>
  <c r="A469" i="1"/>
  <c r="I469" i="1"/>
  <c r="K469" i="1"/>
  <c r="M469" i="1"/>
  <c r="O469" i="1"/>
  <c r="A470" i="1"/>
  <c r="I470" i="1"/>
  <c r="K470" i="1"/>
  <c r="M470" i="1"/>
  <c r="O470" i="1"/>
  <c r="A471" i="1"/>
  <c r="O471" i="1"/>
  <c r="A472" i="1"/>
  <c r="I472" i="1"/>
  <c r="K472" i="1"/>
  <c r="M472" i="1"/>
  <c r="O472" i="1"/>
  <c r="A473" i="1"/>
  <c r="I473" i="1"/>
  <c r="K473" i="1"/>
  <c r="M473" i="1"/>
  <c r="O473" i="1"/>
  <c r="A474" i="1"/>
  <c r="I474" i="1"/>
  <c r="K474" i="1"/>
  <c r="M474" i="1"/>
  <c r="O474" i="1"/>
  <c r="A475" i="1"/>
  <c r="O475" i="1"/>
  <c r="A476" i="1"/>
  <c r="I476" i="1"/>
  <c r="K476" i="1"/>
  <c r="M476" i="1"/>
  <c r="O476" i="1"/>
  <c r="A477" i="1"/>
  <c r="I477" i="1"/>
  <c r="K477" i="1"/>
  <c r="M477" i="1"/>
  <c r="O477" i="1"/>
  <c r="A478" i="1"/>
  <c r="I478" i="1"/>
  <c r="K478" i="1"/>
  <c r="M478" i="1"/>
  <c r="O478" i="1"/>
  <c r="A479" i="1"/>
  <c r="O479" i="1"/>
  <c r="A480" i="1"/>
  <c r="I480" i="1"/>
  <c r="K480" i="1"/>
  <c r="M480" i="1"/>
  <c r="O480" i="1"/>
  <c r="A481" i="1"/>
  <c r="I481" i="1"/>
  <c r="K481" i="1"/>
  <c r="M481" i="1"/>
  <c r="O481" i="1"/>
  <c r="A482" i="1"/>
  <c r="I482" i="1"/>
  <c r="K482" i="1"/>
  <c r="M482" i="1"/>
  <c r="O482" i="1"/>
  <c r="A483" i="1"/>
  <c r="O483" i="1"/>
  <c r="A484" i="1"/>
  <c r="I484" i="1"/>
  <c r="K484" i="1"/>
  <c r="M484" i="1"/>
  <c r="O484" i="1"/>
  <c r="A485" i="1"/>
  <c r="I485" i="1"/>
  <c r="K485" i="1"/>
  <c r="M485" i="1"/>
  <c r="O485" i="1"/>
  <c r="A486" i="1"/>
  <c r="I486" i="1"/>
  <c r="K486" i="1"/>
  <c r="M486" i="1"/>
  <c r="O486" i="1"/>
  <c r="A487" i="1"/>
  <c r="O487" i="1"/>
  <c r="A488" i="1"/>
  <c r="I488" i="1"/>
  <c r="K488" i="1"/>
  <c r="M488" i="1"/>
  <c r="O488" i="1"/>
  <c r="A489" i="1"/>
  <c r="I489" i="1"/>
  <c r="K489" i="1"/>
  <c r="M489" i="1"/>
  <c r="O489" i="1"/>
  <c r="A490" i="1"/>
  <c r="I490" i="1"/>
  <c r="K490" i="1"/>
  <c r="M490" i="1"/>
  <c r="O490" i="1"/>
  <c r="G495" i="1"/>
  <c r="G496" i="1"/>
  <c r="G497" i="1"/>
  <c r="G499" i="1"/>
  <c r="O503" i="1"/>
  <c r="O504" i="1"/>
  <c r="O506" i="1"/>
  <c r="A507" i="1"/>
  <c r="I507" i="1"/>
  <c r="K507" i="1"/>
  <c r="M507" i="1"/>
  <c r="O507" i="1"/>
  <c r="A508" i="1"/>
  <c r="O508" i="1"/>
  <c r="A509" i="1"/>
  <c r="I509" i="1"/>
  <c r="K509" i="1"/>
  <c r="M509" i="1"/>
  <c r="O509" i="1"/>
  <c r="A510" i="1"/>
  <c r="I510" i="1"/>
  <c r="K510" i="1"/>
  <c r="M510" i="1"/>
  <c r="O510" i="1"/>
  <c r="A511" i="1"/>
  <c r="I511" i="1"/>
  <c r="K511" i="1"/>
  <c r="M511" i="1"/>
  <c r="O511" i="1"/>
  <c r="A512" i="1"/>
  <c r="I512" i="1"/>
  <c r="K512" i="1"/>
  <c r="M512" i="1"/>
  <c r="O512" i="1"/>
  <c r="A513" i="1"/>
  <c r="O513" i="1"/>
  <c r="A514" i="1"/>
  <c r="I514" i="1"/>
  <c r="K514" i="1"/>
  <c r="M514" i="1"/>
  <c r="O514" i="1"/>
  <c r="A515" i="1"/>
  <c r="I515" i="1"/>
  <c r="K515" i="1"/>
  <c r="M515" i="1"/>
  <c r="O515" i="1"/>
  <c r="A516" i="1"/>
  <c r="I516" i="1"/>
  <c r="K516" i="1"/>
  <c r="M516" i="1"/>
  <c r="O516" i="1"/>
  <c r="A517" i="1"/>
  <c r="I517" i="1"/>
  <c r="K517" i="1"/>
  <c r="M517" i="1"/>
  <c r="O517" i="1"/>
  <c r="A518" i="1"/>
  <c r="I518" i="1"/>
  <c r="K518" i="1"/>
  <c r="M518" i="1"/>
  <c r="O518" i="1"/>
  <c r="A519" i="1"/>
  <c r="I519" i="1"/>
  <c r="K519" i="1"/>
  <c r="M519" i="1"/>
  <c r="O519" i="1"/>
  <c r="A520" i="1"/>
  <c r="I520" i="1"/>
  <c r="K520" i="1"/>
  <c r="M520" i="1"/>
  <c r="O520" i="1"/>
  <c r="A521" i="1"/>
  <c r="I521" i="1"/>
  <c r="K521" i="1"/>
  <c r="M521" i="1"/>
  <c r="O521" i="1"/>
  <c r="A522" i="1"/>
  <c r="O522" i="1"/>
  <c r="A523" i="1"/>
  <c r="O523" i="1"/>
  <c r="A524" i="1"/>
  <c r="I524" i="1"/>
  <c r="K524" i="1"/>
  <c r="M524" i="1"/>
  <c r="O524" i="1"/>
  <c r="A525" i="1"/>
  <c r="I525" i="1"/>
  <c r="K525" i="1"/>
  <c r="M525" i="1"/>
  <c r="O525" i="1"/>
  <c r="A526" i="1"/>
  <c r="I526" i="1"/>
  <c r="K526" i="1"/>
  <c r="M526" i="1"/>
  <c r="O526" i="1"/>
  <c r="A527" i="1"/>
  <c r="I527" i="1"/>
  <c r="K527" i="1"/>
  <c r="M527" i="1"/>
  <c r="O527" i="1"/>
  <c r="A528" i="1"/>
  <c r="O528" i="1"/>
  <c r="A529" i="1"/>
  <c r="I529" i="1"/>
  <c r="K529" i="1"/>
  <c r="M529" i="1"/>
  <c r="O529" i="1"/>
  <c r="A530" i="1"/>
  <c r="I530" i="1"/>
  <c r="K530" i="1"/>
  <c r="M530" i="1"/>
  <c r="O530" i="1"/>
  <c r="A531" i="1"/>
  <c r="I531" i="1"/>
  <c r="K531" i="1"/>
  <c r="M531" i="1"/>
  <c r="O531" i="1"/>
  <c r="A532" i="1"/>
  <c r="I532" i="1"/>
  <c r="K532" i="1"/>
  <c r="M532" i="1"/>
  <c r="O532" i="1"/>
  <c r="A533" i="1"/>
  <c r="O533" i="1"/>
  <c r="A534" i="1"/>
  <c r="I534" i="1"/>
  <c r="K534" i="1"/>
  <c r="M534" i="1"/>
  <c r="O534" i="1"/>
  <c r="A535" i="1"/>
  <c r="I535" i="1"/>
  <c r="K535" i="1"/>
  <c r="M535" i="1"/>
  <c r="O535" i="1"/>
  <c r="A536" i="1"/>
  <c r="I536" i="1"/>
  <c r="K536" i="1"/>
  <c r="M536" i="1"/>
  <c r="O536" i="1"/>
  <c r="A537" i="1"/>
  <c r="I537" i="1"/>
  <c r="K537" i="1"/>
  <c r="M537" i="1"/>
  <c r="O537" i="1"/>
  <c r="A538" i="1"/>
  <c r="O538" i="1"/>
  <c r="A539" i="1"/>
  <c r="O539" i="1"/>
  <c r="A540" i="1"/>
  <c r="I540" i="1"/>
  <c r="K540" i="1"/>
  <c r="M540" i="1"/>
  <c r="O540" i="1"/>
  <c r="A541" i="1"/>
  <c r="I541" i="1"/>
  <c r="K541" i="1"/>
  <c r="M541" i="1"/>
  <c r="O541" i="1"/>
  <c r="A542" i="1"/>
  <c r="I542" i="1"/>
  <c r="K542" i="1"/>
  <c r="M542" i="1"/>
  <c r="O542" i="1"/>
  <c r="A543" i="1"/>
  <c r="I543" i="1"/>
  <c r="K543" i="1"/>
  <c r="M543" i="1"/>
  <c r="O543" i="1"/>
  <c r="A544" i="1"/>
  <c r="O544" i="1"/>
  <c r="A545" i="1"/>
  <c r="I545" i="1"/>
  <c r="K545" i="1"/>
  <c r="M545" i="1"/>
  <c r="O545" i="1"/>
  <c r="A546" i="1"/>
  <c r="I546" i="1"/>
  <c r="K546" i="1"/>
  <c r="M546" i="1"/>
  <c r="O546" i="1"/>
  <c r="A547" i="1"/>
  <c r="I547" i="1"/>
  <c r="K547" i="1"/>
  <c r="M547" i="1"/>
  <c r="O547" i="1"/>
  <c r="A548" i="1"/>
  <c r="I548" i="1"/>
  <c r="K548" i="1"/>
  <c r="M548" i="1"/>
  <c r="O548" i="1"/>
  <c r="A549" i="1"/>
  <c r="O549" i="1"/>
  <c r="A550" i="1"/>
  <c r="I550" i="1"/>
  <c r="K550" i="1"/>
  <c r="M550" i="1"/>
  <c r="O550" i="1"/>
  <c r="A551" i="1"/>
  <c r="I551" i="1"/>
  <c r="K551" i="1"/>
  <c r="M551" i="1"/>
  <c r="O551" i="1"/>
  <c r="A552" i="1"/>
  <c r="I552" i="1"/>
  <c r="K552" i="1"/>
  <c r="M552" i="1"/>
  <c r="O552" i="1"/>
  <c r="A553" i="1"/>
  <c r="I553" i="1"/>
  <c r="K553" i="1"/>
  <c r="M553" i="1"/>
  <c r="O553" i="1"/>
  <c r="G558" i="1"/>
  <c r="G559" i="1"/>
  <c r="G560" i="1"/>
  <c r="G562" i="1"/>
  <c r="O566" i="1"/>
  <c r="O567" i="1"/>
  <c r="O569" i="1"/>
  <c r="A570" i="1"/>
  <c r="I570" i="1"/>
  <c r="K570" i="1"/>
  <c r="M570" i="1"/>
  <c r="O570" i="1"/>
  <c r="A571" i="1"/>
  <c r="O571" i="1"/>
  <c r="A572" i="1"/>
  <c r="I572" i="1"/>
  <c r="K572" i="1"/>
  <c r="M572" i="1"/>
  <c r="O572" i="1"/>
  <c r="A573" i="1"/>
  <c r="I573" i="1"/>
  <c r="K573" i="1"/>
  <c r="M573" i="1"/>
  <c r="O573" i="1"/>
  <c r="A574" i="1"/>
  <c r="I574" i="1"/>
  <c r="K574" i="1"/>
  <c r="M574" i="1"/>
  <c r="O574" i="1"/>
  <c r="A575" i="1"/>
  <c r="I575" i="1"/>
  <c r="K575" i="1"/>
  <c r="M575" i="1"/>
  <c r="O575" i="1"/>
  <c r="A576" i="1"/>
  <c r="O576" i="1"/>
  <c r="A577" i="1"/>
  <c r="I577" i="1"/>
  <c r="K577" i="1"/>
  <c r="M577" i="1"/>
  <c r="O577" i="1"/>
  <c r="A578" i="1"/>
  <c r="I578" i="1"/>
  <c r="K578" i="1"/>
  <c r="M578" i="1"/>
  <c r="O578" i="1"/>
  <c r="A579" i="1"/>
  <c r="I579" i="1"/>
  <c r="K579" i="1"/>
  <c r="M579" i="1"/>
  <c r="O579" i="1"/>
  <c r="A580" i="1"/>
  <c r="I580" i="1"/>
  <c r="K580" i="1"/>
  <c r="M580" i="1"/>
  <c r="O580" i="1"/>
  <c r="A581" i="1"/>
  <c r="I581" i="1"/>
  <c r="K581" i="1"/>
  <c r="M581" i="1"/>
  <c r="O581" i="1"/>
  <c r="A582" i="1"/>
  <c r="I582" i="1"/>
  <c r="K582" i="1"/>
  <c r="M582" i="1"/>
  <c r="O582" i="1"/>
  <c r="A583" i="1"/>
  <c r="I583" i="1"/>
  <c r="K583" i="1"/>
  <c r="M583" i="1"/>
  <c r="O583" i="1"/>
  <c r="A584" i="1"/>
  <c r="I584" i="1"/>
  <c r="K584" i="1"/>
  <c r="M584" i="1"/>
  <c r="O584" i="1"/>
  <c r="A585" i="1"/>
  <c r="O585" i="1"/>
  <c r="A586" i="1"/>
  <c r="O586" i="1"/>
  <c r="A587" i="1"/>
  <c r="I587" i="1"/>
  <c r="K587" i="1"/>
  <c r="M587" i="1"/>
  <c r="O587" i="1"/>
  <c r="A588" i="1"/>
  <c r="I588" i="1"/>
  <c r="K588" i="1"/>
  <c r="M588" i="1"/>
  <c r="O588" i="1"/>
  <c r="A589" i="1"/>
  <c r="I589" i="1"/>
  <c r="K589" i="1"/>
  <c r="M589" i="1"/>
  <c r="O589" i="1"/>
  <c r="A590" i="1"/>
  <c r="I590" i="1"/>
  <c r="K590" i="1"/>
  <c r="M590" i="1"/>
  <c r="O590" i="1"/>
  <c r="A591" i="1"/>
  <c r="O591" i="1"/>
  <c r="A592" i="1"/>
  <c r="I592" i="1"/>
  <c r="K592" i="1"/>
  <c r="M592" i="1"/>
  <c r="O592" i="1"/>
  <c r="A593" i="1"/>
  <c r="I593" i="1"/>
  <c r="K593" i="1"/>
  <c r="M593" i="1"/>
  <c r="O593" i="1"/>
  <c r="A594" i="1"/>
  <c r="I594" i="1"/>
  <c r="K594" i="1"/>
  <c r="M594" i="1"/>
  <c r="O594" i="1"/>
  <c r="A595" i="1"/>
  <c r="I595" i="1"/>
  <c r="K595" i="1"/>
  <c r="M595" i="1"/>
  <c r="O595" i="1"/>
  <c r="A596" i="1"/>
  <c r="O596" i="1"/>
  <c r="A597" i="1"/>
  <c r="I597" i="1"/>
  <c r="K597" i="1"/>
  <c r="M597" i="1"/>
  <c r="O597" i="1"/>
  <c r="A598" i="1"/>
  <c r="I598" i="1"/>
  <c r="K598" i="1"/>
  <c r="M598" i="1"/>
  <c r="O598" i="1"/>
  <c r="A599" i="1"/>
  <c r="I599" i="1"/>
  <c r="K599" i="1"/>
  <c r="M599" i="1"/>
  <c r="O599" i="1"/>
  <c r="A600" i="1"/>
  <c r="I600" i="1"/>
  <c r="K600" i="1"/>
  <c r="M600" i="1"/>
  <c r="O600" i="1"/>
  <c r="A601" i="1"/>
  <c r="O601" i="1"/>
  <c r="A602" i="1"/>
  <c r="O602" i="1"/>
  <c r="A603" i="1"/>
  <c r="I603" i="1"/>
  <c r="K603" i="1"/>
  <c r="M603" i="1"/>
  <c r="O603" i="1"/>
  <c r="A604" i="1"/>
  <c r="I604" i="1"/>
  <c r="K604" i="1"/>
  <c r="M604" i="1"/>
  <c r="O604" i="1"/>
  <c r="A605" i="1"/>
  <c r="I605" i="1"/>
  <c r="K605" i="1"/>
  <c r="M605" i="1"/>
  <c r="O605" i="1"/>
  <c r="A606" i="1"/>
  <c r="I606" i="1"/>
  <c r="K606" i="1"/>
  <c r="M606" i="1"/>
  <c r="O606" i="1"/>
  <c r="A607" i="1"/>
  <c r="O607" i="1"/>
  <c r="A608" i="1"/>
  <c r="I608" i="1"/>
  <c r="K608" i="1"/>
  <c r="M608" i="1"/>
  <c r="O608" i="1"/>
  <c r="A609" i="1"/>
  <c r="I609" i="1"/>
  <c r="K609" i="1"/>
  <c r="M609" i="1"/>
  <c r="O609" i="1"/>
  <c r="A610" i="1"/>
  <c r="I610" i="1"/>
  <c r="K610" i="1"/>
  <c r="M610" i="1"/>
  <c r="O610" i="1"/>
  <c r="A611" i="1"/>
  <c r="I611" i="1"/>
  <c r="K611" i="1"/>
  <c r="M611" i="1"/>
  <c r="O611" i="1"/>
  <c r="A612" i="1"/>
  <c r="O612" i="1"/>
  <c r="A613" i="1"/>
  <c r="I613" i="1"/>
  <c r="K613" i="1"/>
  <c r="M613" i="1"/>
  <c r="O613" i="1"/>
  <c r="A614" i="1"/>
  <c r="I614" i="1"/>
  <c r="K614" i="1"/>
  <c r="M614" i="1"/>
  <c r="O614" i="1"/>
  <c r="A615" i="1"/>
  <c r="I615" i="1"/>
  <c r="K615" i="1"/>
  <c r="M615" i="1"/>
  <c r="O615" i="1"/>
  <c r="A616" i="1"/>
  <c r="I616" i="1"/>
  <c r="K616" i="1"/>
  <c r="M616" i="1"/>
  <c r="O616" i="1"/>
  <c r="A617" i="1"/>
  <c r="O617" i="1"/>
  <c r="A618" i="1"/>
  <c r="I618" i="1"/>
  <c r="K618" i="1"/>
  <c r="M618" i="1"/>
  <c r="O618" i="1"/>
  <c r="A619" i="1"/>
  <c r="I619" i="1"/>
  <c r="K619" i="1"/>
  <c r="M619" i="1"/>
  <c r="O619" i="1"/>
  <c r="A620" i="1"/>
  <c r="I620" i="1"/>
  <c r="K620" i="1"/>
  <c r="M620" i="1"/>
  <c r="O620" i="1"/>
  <c r="A621" i="1"/>
  <c r="I621" i="1"/>
  <c r="K621" i="1"/>
  <c r="M621" i="1"/>
  <c r="O621" i="1"/>
  <c r="G626" i="1"/>
  <c r="G627" i="1"/>
  <c r="G628" i="1"/>
  <c r="G630" i="1"/>
  <c r="O634" i="1"/>
  <c r="O635" i="1"/>
  <c r="O637" i="1"/>
  <c r="A638" i="1"/>
  <c r="O638" i="1"/>
  <c r="A639" i="1"/>
  <c r="O639" i="1"/>
  <c r="A640" i="1"/>
  <c r="I640" i="1"/>
  <c r="K640" i="1"/>
  <c r="M640" i="1"/>
  <c r="O640" i="1"/>
  <c r="A641" i="1"/>
  <c r="I641" i="1"/>
  <c r="K641" i="1"/>
  <c r="M641" i="1"/>
  <c r="O641" i="1"/>
  <c r="A642" i="1"/>
  <c r="I642" i="1"/>
  <c r="K642" i="1"/>
  <c r="M642" i="1"/>
  <c r="O642" i="1"/>
  <c r="A643" i="1"/>
  <c r="I643" i="1"/>
  <c r="K643" i="1"/>
  <c r="M643" i="1"/>
  <c r="O643" i="1"/>
  <c r="A644" i="1"/>
  <c r="O644" i="1"/>
  <c r="A645" i="1"/>
  <c r="I645" i="1"/>
  <c r="K645" i="1"/>
  <c r="M645" i="1"/>
  <c r="O645" i="1"/>
  <c r="A646" i="1"/>
  <c r="I646" i="1"/>
  <c r="K646" i="1"/>
  <c r="M646" i="1"/>
  <c r="O646" i="1"/>
  <c r="A647" i="1"/>
  <c r="I647" i="1"/>
  <c r="K647" i="1"/>
  <c r="M647" i="1"/>
  <c r="O647" i="1"/>
  <c r="A648" i="1"/>
  <c r="I648" i="1"/>
  <c r="K648" i="1"/>
  <c r="M648" i="1"/>
  <c r="O648" i="1"/>
  <c r="A649" i="1"/>
  <c r="I649" i="1"/>
  <c r="K649" i="1"/>
  <c r="M649" i="1"/>
  <c r="O649" i="1"/>
  <c r="A650" i="1"/>
  <c r="I650" i="1"/>
  <c r="K650" i="1"/>
  <c r="M650" i="1"/>
  <c r="O650" i="1"/>
  <c r="A651" i="1"/>
  <c r="I651" i="1"/>
  <c r="K651" i="1"/>
  <c r="M651" i="1"/>
  <c r="O651" i="1"/>
  <c r="A652" i="1"/>
  <c r="O652" i="1"/>
  <c r="A653" i="1"/>
  <c r="O653" i="1"/>
  <c r="A654" i="1"/>
  <c r="I654" i="1"/>
  <c r="K654" i="1"/>
  <c r="M654" i="1"/>
  <c r="O654" i="1"/>
  <c r="A655" i="1"/>
  <c r="I655" i="1"/>
  <c r="K655" i="1"/>
  <c r="M655" i="1"/>
  <c r="O655" i="1"/>
  <c r="A656" i="1"/>
  <c r="I656" i="1"/>
  <c r="K656" i="1"/>
  <c r="M656" i="1"/>
  <c r="O656" i="1"/>
  <c r="A657" i="1"/>
  <c r="I657" i="1"/>
  <c r="K657" i="1"/>
  <c r="M657" i="1"/>
  <c r="O657" i="1"/>
  <c r="A658" i="1"/>
  <c r="O658" i="1"/>
  <c r="A659" i="1"/>
  <c r="I659" i="1"/>
  <c r="K659" i="1"/>
  <c r="M659" i="1"/>
  <c r="O659" i="1"/>
  <c r="A660" i="1"/>
  <c r="I660" i="1"/>
  <c r="K660" i="1"/>
  <c r="M660" i="1"/>
  <c r="O660" i="1"/>
  <c r="A661" i="1"/>
  <c r="I661" i="1"/>
  <c r="K661" i="1"/>
  <c r="M661" i="1"/>
  <c r="O661" i="1"/>
  <c r="A662" i="1"/>
  <c r="I662" i="1"/>
  <c r="K662" i="1"/>
  <c r="M662" i="1"/>
  <c r="O662" i="1"/>
  <c r="A663" i="1"/>
  <c r="O663" i="1"/>
  <c r="A664" i="1"/>
  <c r="I664" i="1"/>
  <c r="K664" i="1"/>
  <c r="M664" i="1"/>
  <c r="O664" i="1"/>
  <c r="A665" i="1"/>
  <c r="I665" i="1"/>
  <c r="K665" i="1"/>
  <c r="M665" i="1"/>
  <c r="O665" i="1"/>
  <c r="A666" i="1"/>
  <c r="I666" i="1"/>
  <c r="K666" i="1"/>
  <c r="M666" i="1"/>
  <c r="O666" i="1"/>
  <c r="A667" i="1"/>
  <c r="I667" i="1"/>
  <c r="K667" i="1"/>
  <c r="M667" i="1"/>
  <c r="O667" i="1"/>
  <c r="A668" i="1"/>
  <c r="O668" i="1"/>
  <c r="A669" i="1"/>
  <c r="O669" i="1"/>
  <c r="A670" i="1"/>
  <c r="I670" i="1"/>
  <c r="K670" i="1"/>
  <c r="M670" i="1"/>
  <c r="O670" i="1"/>
  <c r="A671" i="1"/>
  <c r="I671" i="1"/>
  <c r="K671" i="1"/>
  <c r="M671" i="1"/>
  <c r="O671" i="1"/>
  <c r="A672" i="1"/>
  <c r="I672" i="1"/>
  <c r="K672" i="1"/>
  <c r="M672" i="1"/>
  <c r="O672" i="1"/>
  <c r="A673" i="1"/>
  <c r="I673" i="1"/>
  <c r="K673" i="1"/>
  <c r="M673" i="1"/>
  <c r="O673" i="1"/>
  <c r="A674" i="1"/>
  <c r="O674" i="1"/>
  <c r="A675" i="1"/>
  <c r="I675" i="1"/>
  <c r="K675" i="1"/>
  <c r="M675" i="1"/>
  <c r="O675" i="1"/>
  <c r="A676" i="1"/>
  <c r="I676" i="1"/>
  <c r="K676" i="1"/>
  <c r="M676" i="1"/>
  <c r="O676" i="1"/>
  <c r="A677" i="1"/>
  <c r="I677" i="1"/>
  <c r="K677" i="1"/>
  <c r="M677" i="1"/>
  <c r="O677" i="1"/>
  <c r="A678" i="1"/>
  <c r="I678" i="1"/>
  <c r="K678" i="1"/>
  <c r="M678" i="1"/>
  <c r="O678" i="1"/>
  <c r="A679" i="1"/>
  <c r="O679" i="1"/>
  <c r="A680" i="1"/>
  <c r="I680" i="1"/>
  <c r="K680" i="1"/>
  <c r="M680" i="1"/>
  <c r="O680" i="1"/>
  <c r="A681" i="1"/>
  <c r="I681" i="1"/>
  <c r="K681" i="1"/>
  <c r="M681" i="1"/>
  <c r="O681" i="1"/>
  <c r="A682" i="1"/>
  <c r="I682" i="1"/>
  <c r="K682" i="1"/>
  <c r="M682" i="1"/>
  <c r="O682" i="1"/>
  <c r="A683" i="1"/>
  <c r="I683" i="1"/>
  <c r="K683" i="1"/>
  <c r="M683" i="1"/>
  <c r="O683" i="1"/>
  <c r="A684" i="1"/>
  <c r="O684" i="1"/>
  <c r="A685" i="1"/>
  <c r="I685" i="1"/>
  <c r="K685" i="1"/>
  <c r="M685" i="1"/>
  <c r="O685" i="1"/>
  <c r="A686" i="1"/>
  <c r="I686" i="1"/>
  <c r="K686" i="1"/>
  <c r="M686" i="1"/>
  <c r="O686" i="1"/>
  <c r="A687" i="1"/>
  <c r="I687" i="1"/>
  <c r="K687" i="1"/>
  <c r="M687" i="1"/>
  <c r="O687" i="1"/>
  <c r="A688" i="1"/>
  <c r="I688" i="1"/>
  <c r="K688" i="1"/>
  <c r="M688" i="1"/>
  <c r="O688" i="1"/>
  <c r="A689" i="1"/>
  <c r="O689" i="1"/>
  <c r="A690" i="1"/>
  <c r="I690" i="1"/>
  <c r="K690" i="1"/>
  <c r="M690" i="1"/>
  <c r="O690" i="1"/>
  <c r="A691" i="1"/>
  <c r="I691" i="1"/>
  <c r="K691" i="1"/>
  <c r="M691" i="1"/>
  <c r="O691" i="1"/>
  <c r="A692" i="1"/>
  <c r="I692" i="1"/>
  <c r="K692" i="1"/>
  <c r="M692" i="1"/>
  <c r="O692" i="1"/>
  <c r="A693" i="1"/>
  <c r="I693" i="1"/>
  <c r="K693" i="1"/>
  <c r="M693" i="1"/>
  <c r="O693" i="1"/>
  <c r="A694" i="1"/>
  <c r="O694" i="1"/>
  <c r="A695" i="1"/>
  <c r="I695" i="1"/>
  <c r="K695" i="1"/>
  <c r="M695" i="1"/>
  <c r="O695" i="1"/>
  <c r="A696" i="1"/>
  <c r="I696" i="1"/>
  <c r="K696" i="1"/>
  <c r="M696" i="1"/>
  <c r="O696" i="1"/>
  <c r="A697" i="1"/>
  <c r="I697" i="1"/>
  <c r="K697" i="1"/>
  <c r="M697" i="1"/>
  <c r="O697" i="1"/>
  <c r="A698" i="1"/>
  <c r="I698" i="1"/>
  <c r="K698" i="1"/>
  <c r="M698" i="1"/>
  <c r="O698" i="1"/>
  <c r="A699" i="1"/>
  <c r="O699" i="1"/>
  <c r="A700" i="1"/>
  <c r="I700" i="1"/>
  <c r="K700" i="1"/>
  <c r="M700" i="1"/>
  <c r="O700" i="1"/>
  <c r="A701" i="1"/>
  <c r="I701" i="1"/>
  <c r="K701" i="1"/>
  <c r="M701" i="1"/>
  <c r="O701" i="1"/>
  <c r="A702" i="1"/>
  <c r="I702" i="1"/>
  <c r="K702" i="1"/>
  <c r="M702" i="1"/>
  <c r="O702" i="1"/>
  <c r="A703" i="1"/>
  <c r="I703" i="1"/>
  <c r="K703" i="1"/>
  <c r="M703" i="1"/>
  <c r="O703" i="1"/>
  <c r="G708" i="1"/>
  <c r="G709" i="1"/>
  <c r="G710" i="1"/>
  <c r="I721" i="1"/>
  <c r="K721" i="1"/>
  <c r="M721" i="1"/>
  <c r="I722" i="1"/>
  <c r="K722" i="1"/>
  <c r="M722" i="1"/>
  <c r="I724" i="1"/>
  <c r="K724" i="1"/>
  <c r="M724" i="1"/>
  <c r="I726" i="1"/>
  <c r="K726" i="1"/>
  <c r="M726" i="1"/>
  <c r="I727" i="1"/>
  <c r="K727" i="1"/>
  <c r="M727" i="1"/>
  <c r="I728" i="1"/>
  <c r="K728" i="1"/>
  <c r="M728" i="1"/>
  <c r="I729" i="1"/>
  <c r="K729" i="1"/>
  <c r="M729" i="1"/>
  <c r="I730" i="1"/>
  <c r="K730" i="1"/>
  <c r="M730" i="1"/>
  <c r="I731" i="1"/>
  <c r="K731" i="1"/>
  <c r="M731" i="1"/>
  <c r="I733" i="1"/>
  <c r="K733" i="1"/>
  <c r="M733" i="1"/>
  <c r="I734" i="1"/>
  <c r="K734" i="1"/>
  <c r="M734" i="1"/>
  <c r="I735" i="1"/>
  <c r="K735" i="1"/>
  <c r="M735" i="1"/>
  <c r="I736" i="1"/>
  <c r="K736" i="1"/>
  <c r="M736" i="1"/>
  <c r="I737" i="1"/>
  <c r="K737" i="1"/>
  <c r="M737" i="1"/>
  <c r="I738" i="1"/>
  <c r="K738" i="1"/>
  <c r="M738" i="1"/>
  <c r="I740" i="1"/>
  <c r="K740" i="1"/>
  <c r="M740" i="1"/>
  <c r="I741" i="1"/>
  <c r="K741" i="1"/>
  <c r="M741" i="1"/>
  <c r="I742" i="1"/>
  <c r="K742" i="1"/>
  <c r="M742" i="1"/>
  <c r="I743" i="1"/>
  <c r="K743" i="1"/>
  <c r="M743" i="1"/>
  <c r="I744" i="1"/>
  <c r="K744" i="1"/>
  <c r="M744" i="1"/>
  <c r="I745" i="1"/>
  <c r="K745" i="1"/>
  <c r="M745" i="1"/>
  <c r="I747" i="1"/>
  <c r="K747" i="1"/>
  <c r="M747" i="1"/>
  <c r="I748" i="1"/>
  <c r="K748" i="1"/>
  <c r="M748" i="1"/>
  <c r="I749" i="1"/>
  <c r="K749" i="1"/>
  <c r="M749" i="1"/>
  <c r="I750" i="1"/>
  <c r="K750" i="1"/>
  <c r="M750" i="1"/>
  <c r="I751" i="1"/>
  <c r="K751" i="1"/>
  <c r="M751" i="1"/>
  <c r="I752" i="1"/>
  <c r="K752" i="1"/>
  <c r="M752" i="1"/>
  <c r="I754" i="1"/>
  <c r="K754" i="1"/>
  <c r="M754" i="1"/>
  <c r="I755" i="1"/>
  <c r="K755" i="1"/>
  <c r="M755" i="1"/>
  <c r="I756" i="1"/>
  <c r="K756" i="1"/>
  <c r="M756" i="1"/>
  <c r="I757" i="1"/>
  <c r="K757" i="1"/>
  <c r="M757" i="1"/>
  <c r="I758" i="1"/>
  <c r="K758" i="1"/>
  <c r="M758" i="1"/>
  <c r="I759" i="1"/>
  <c r="K759" i="1"/>
  <c r="M759" i="1"/>
  <c r="G763" i="1"/>
  <c r="G764" i="1"/>
  <c r="G765" i="1"/>
  <c r="G767" i="1"/>
  <c r="I776" i="1"/>
  <c r="K776" i="1"/>
  <c r="M776" i="1"/>
  <c r="I777" i="1"/>
  <c r="K777" i="1"/>
  <c r="M777" i="1"/>
  <c r="I778" i="1"/>
  <c r="K778" i="1"/>
  <c r="M778" i="1"/>
  <c r="I779" i="1"/>
  <c r="K779" i="1"/>
  <c r="M779" i="1"/>
  <c r="I781" i="1"/>
  <c r="K781" i="1"/>
  <c r="M781" i="1"/>
  <c r="I782" i="1"/>
  <c r="K782" i="1"/>
  <c r="M782" i="1"/>
  <c r="I783" i="1"/>
  <c r="K783" i="1"/>
  <c r="M783" i="1"/>
  <c r="I784" i="1"/>
  <c r="K784" i="1"/>
  <c r="M784" i="1"/>
  <c r="I786" i="1"/>
  <c r="K786" i="1"/>
  <c r="M786" i="1"/>
  <c r="I787" i="1"/>
  <c r="K787" i="1"/>
  <c r="M787" i="1"/>
  <c r="I788" i="1"/>
  <c r="K788" i="1"/>
  <c r="M788" i="1"/>
  <c r="I789" i="1"/>
  <c r="K789" i="1"/>
  <c r="M789" i="1"/>
  <c r="I791" i="1"/>
  <c r="K791" i="1"/>
  <c r="M791" i="1"/>
  <c r="I792" i="1"/>
  <c r="K792" i="1"/>
  <c r="M792" i="1"/>
  <c r="I793" i="1"/>
  <c r="K793" i="1"/>
  <c r="M793" i="1"/>
  <c r="I794" i="1"/>
  <c r="K794" i="1"/>
  <c r="M794" i="1"/>
  <c r="I796" i="1"/>
  <c r="K796" i="1"/>
  <c r="M796" i="1"/>
  <c r="I797" i="1"/>
  <c r="K797" i="1"/>
  <c r="M797" i="1"/>
  <c r="I798" i="1"/>
  <c r="K798" i="1"/>
  <c r="M798" i="1"/>
  <c r="I799" i="1"/>
  <c r="K799" i="1"/>
  <c r="M799" i="1"/>
  <c r="I801" i="1"/>
  <c r="K801" i="1"/>
  <c r="M801" i="1"/>
  <c r="I802" i="1"/>
  <c r="K802" i="1"/>
  <c r="M802" i="1"/>
  <c r="I803" i="1"/>
  <c r="K803" i="1"/>
  <c r="M803" i="1"/>
  <c r="I804" i="1"/>
  <c r="K804" i="1"/>
  <c r="M804" i="1"/>
  <c r="I806" i="1"/>
  <c r="K806" i="1"/>
  <c r="M806" i="1"/>
  <c r="I807" i="1"/>
  <c r="K807" i="1"/>
  <c r="M807" i="1"/>
  <c r="I808" i="1"/>
  <c r="K808" i="1"/>
  <c r="M808" i="1"/>
  <c r="I809" i="1"/>
  <c r="K809" i="1"/>
  <c r="M809" i="1"/>
  <c r="I811" i="1"/>
  <c r="K811" i="1"/>
  <c r="M811" i="1"/>
  <c r="I812" i="1"/>
  <c r="K812" i="1"/>
  <c r="M812" i="1"/>
  <c r="I813" i="1"/>
  <c r="K813" i="1"/>
  <c r="M813" i="1"/>
  <c r="I814" i="1"/>
  <c r="K814" i="1"/>
  <c r="M814" i="1"/>
  <c r="G818" i="1"/>
  <c r="G819" i="1"/>
  <c r="G820" i="1"/>
  <c r="G822" i="1"/>
  <c r="I831" i="1"/>
  <c r="K831" i="1"/>
  <c r="M831" i="1"/>
  <c r="I833" i="1"/>
  <c r="K833" i="1"/>
  <c r="M833" i="1"/>
  <c r="I834" i="1"/>
  <c r="K834" i="1"/>
  <c r="M834" i="1"/>
  <c r="I836" i="1"/>
  <c r="K836" i="1"/>
  <c r="M836" i="1"/>
  <c r="I838" i="1"/>
  <c r="K838" i="1"/>
  <c r="M838" i="1"/>
  <c r="I839" i="1"/>
  <c r="K839" i="1"/>
  <c r="M839" i="1"/>
  <c r="I840" i="1"/>
  <c r="K840" i="1"/>
  <c r="M840" i="1"/>
  <c r="I841" i="1"/>
  <c r="K841" i="1"/>
  <c r="M841" i="1"/>
  <c r="I842" i="1"/>
  <c r="K842" i="1"/>
  <c r="M842" i="1"/>
  <c r="I844" i="1"/>
  <c r="K844" i="1"/>
  <c r="M844" i="1"/>
  <c r="I845" i="1"/>
  <c r="K845" i="1"/>
  <c r="M845" i="1"/>
  <c r="I846" i="1"/>
  <c r="K846" i="1"/>
  <c r="M846" i="1"/>
  <c r="I848" i="1"/>
  <c r="K848" i="1"/>
  <c r="M848" i="1"/>
  <c r="I849" i="1"/>
  <c r="K849" i="1"/>
  <c r="M849" i="1"/>
  <c r="I850" i="1"/>
  <c r="K850" i="1"/>
  <c r="M850" i="1"/>
  <c r="I851" i="1"/>
  <c r="K851" i="1"/>
  <c r="M851" i="1"/>
  <c r="I853" i="1"/>
  <c r="K853" i="1"/>
  <c r="M853" i="1"/>
  <c r="I854" i="1"/>
  <c r="K854" i="1"/>
  <c r="M854" i="1"/>
  <c r="I855" i="1"/>
  <c r="K855" i="1"/>
  <c r="M855" i="1"/>
  <c r="I856" i="1"/>
  <c r="K856" i="1"/>
  <c r="M856" i="1"/>
  <c r="I857" i="1"/>
  <c r="K857" i="1"/>
  <c r="M857" i="1"/>
  <c r="I858" i="1"/>
  <c r="K858" i="1"/>
  <c r="M858" i="1"/>
  <c r="I859" i="1"/>
  <c r="K859" i="1"/>
  <c r="M859" i="1"/>
  <c r="I860" i="1"/>
  <c r="K860" i="1"/>
  <c r="M860" i="1"/>
  <c r="I861" i="1"/>
  <c r="K861" i="1"/>
  <c r="M861" i="1"/>
  <c r="I863" i="1"/>
  <c r="K863" i="1"/>
  <c r="M863" i="1"/>
  <c r="I864" i="1"/>
  <c r="K864" i="1"/>
  <c r="M864" i="1"/>
  <c r="I865" i="1"/>
  <c r="K865" i="1"/>
  <c r="M865" i="1"/>
  <c r="I866" i="1"/>
  <c r="K866" i="1"/>
  <c r="M866" i="1"/>
  <c r="I867" i="1"/>
  <c r="K867" i="1"/>
  <c r="M867" i="1"/>
  <c r="I868" i="1"/>
  <c r="K868" i="1"/>
  <c r="M868" i="1"/>
  <c r="I869" i="1"/>
  <c r="K869" i="1"/>
  <c r="M869" i="1"/>
  <c r="I870" i="1"/>
  <c r="K870" i="1"/>
  <c r="M870" i="1"/>
  <c r="I871" i="1"/>
  <c r="K871" i="1"/>
  <c r="M871" i="1"/>
  <c r="G875" i="1"/>
  <c r="G876" i="1"/>
  <c r="G877" i="1"/>
  <c r="G879" i="1"/>
  <c r="I888" i="1"/>
  <c r="K888" i="1"/>
  <c r="M888" i="1"/>
  <c r="I889" i="1"/>
  <c r="K889" i="1"/>
  <c r="M889" i="1"/>
  <c r="I890" i="1"/>
  <c r="K890" i="1"/>
  <c r="M890" i="1"/>
  <c r="I892" i="1"/>
  <c r="K892" i="1"/>
  <c r="M892" i="1"/>
  <c r="I893" i="1"/>
  <c r="K893" i="1"/>
  <c r="M893" i="1"/>
  <c r="I894" i="1"/>
  <c r="K894" i="1"/>
  <c r="M894" i="1"/>
  <c r="I895" i="1"/>
  <c r="K895" i="1"/>
  <c r="M895" i="1"/>
  <c r="I896" i="1"/>
  <c r="K896" i="1"/>
  <c r="M896" i="1"/>
  <c r="I898" i="1"/>
  <c r="K898" i="1"/>
  <c r="M898" i="1"/>
  <c r="I899" i="1"/>
  <c r="K899" i="1"/>
  <c r="M899" i="1"/>
  <c r="I900" i="1"/>
  <c r="K900" i="1"/>
  <c r="M900" i="1"/>
  <c r="I901" i="1"/>
  <c r="K901" i="1"/>
  <c r="M901" i="1"/>
  <c r="I902" i="1"/>
  <c r="K902" i="1"/>
  <c r="M902" i="1"/>
  <c r="I904" i="1"/>
  <c r="K904" i="1"/>
  <c r="M904" i="1"/>
  <c r="I905" i="1"/>
  <c r="K905" i="1"/>
  <c r="M905" i="1"/>
  <c r="I906" i="1"/>
  <c r="K906" i="1"/>
  <c r="M906" i="1"/>
  <c r="I907" i="1"/>
  <c r="K907" i="1"/>
  <c r="M907" i="1"/>
  <c r="I908" i="1"/>
  <c r="K908" i="1"/>
  <c r="M908" i="1"/>
  <c r="I910" i="1"/>
  <c r="K910" i="1"/>
  <c r="M910" i="1"/>
  <c r="I911" i="1"/>
  <c r="K911" i="1"/>
  <c r="M911" i="1"/>
  <c r="I912" i="1"/>
  <c r="K912" i="1"/>
  <c r="M912" i="1"/>
  <c r="I913" i="1"/>
  <c r="K913" i="1"/>
  <c r="M913" i="1"/>
  <c r="I914" i="1"/>
  <c r="K914" i="1"/>
  <c r="M914" i="1"/>
  <c r="I916" i="1"/>
  <c r="K916" i="1"/>
  <c r="M916" i="1"/>
  <c r="I918" i="1"/>
  <c r="K918" i="1"/>
  <c r="M918" i="1"/>
  <c r="I919" i="1"/>
  <c r="K919" i="1"/>
  <c r="M919" i="1"/>
  <c r="I920" i="1"/>
  <c r="K920" i="1"/>
  <c r="M920" i="1"/>
  <c r="I921" i="1"/>
  <c r="K921" i="1"/>
  <c r="M921" i="1"/>
  <c r="I923" i="1"/>
  <c r="K923" i="1"/>
  <c r="M923" i="1"/>
  <c r="I924" i="1"/>
  <c r="K924" i="1"/>
  <c r="M924" i="1"/>
  <c r="I925" i="1"/>
  <c r="K925" i="1"/>
  <c r="M925" i="1"/>
  <c r="I926" i="1"/>
  <c r="K926" i="1"/>
  <c r="M926" i="1"/>
  <c r="G930" i="1"/>
  <c r="G931" i="1"/>
  <c r="G932" i="1"/>
  <c r="G934" i="1"/>
  <c r="I943" i="1"/>
  <c r="K943" i="1"/>
  <c r="M943" i="1"/>
  <c r="I944" i="1"/>
  <c r="K944" i="1"/>
  <c r="M944" i="1"/>
  <c r="I947" i="1"/>
  <c r="K947" i="1"/>
  <c r="M947" i="1"/>
  <c r="I948" i="1"/>
  <c r="K948" i="1"/>
  <c r="M948" i="1"/>
  <c r="I949" i="1"/>
  <c r="K949" i="1"/>
  <c r="M949" i="1"/>
  <c r="I950" i="1"/>
  <c r="K950" i="1"/>
  <c r="M950" i="1"/>
  <c r="I951" i="1"/>
  <c r="K951" i="1"/>
  <c r="M951" i="1"/>
  <c r="I953" i="1"/>
  <c r="K953" i="1"/>
  <c r="M953" i="1"/>
  <c r="I954" i="1"/>
  <c r="K954" i="1"/>
  <c r="M954" i="1"/>
  <c r="I955" i="1"/>
  <c r="K955" i="1"/>
  <c r="M955" i="1"/>
  <c r="I957" i="1"/>
  <c r="K957" i="1"/>
  <c r="M957" i="1"/>
  <c r="I958" i="1"/>
  <c r="K958" i="1"/>
  <c r="M958" i="1"/>
  <c r="I959" i="1"/>
  <c r="K959" i="1"/>
  <c r="M959" i="1"/>
  <c r="I960" i="1"/>
  <c r="K960" i="1"/>
  <c r="M960" i="1"/>
  <c r="I962" i="1"/>
  <c r="K962" i="1"/>
  <c r="M962" i="1"/>
  <c r="I963" i="1"/>
  <c r="K963" i="1"/>
  <c r="M963" i="1"/>
  <c r="I965" i="1"/>
  <c r="K965" i="1"/>
  <c r="M965" i="1"/>
  <c r="I967" i="1"/>
  <c r="K967" i="1"/>
  <c r="M967" i="1"/>
  <c r="I968" i="1"/>
  <c r="K968" i="1"/>
  <c r="M968" i="1"/>
  <c r="G4" i="3"/>
  <c r="G5" i="3"/>
  <c r="G6" i="3"/>
  <c r="S15" i="3"/>
  <c r="T15" i="3"/>
  <c r="E16" i="3"/>
  <c r="G16" i="3"/>
  <c r="I16" i="3"/>
  <c r="K16" i="3"/>
  <c r="S16" i="3"/>
  <c r="T16" i="3"/>
  <c r="A17" i="3"/>
  <c r="E17" i="3"/>
  <c r="G17" i="3"/>
  <c r="I17" i="3"/>
  <c r="K17" i="3"/>
  <c r="M17" i="3"/>
  <c r="O17" i="3"/>
  <c r="T17" i="3"/>
  <c r="A18" i="3"/>
  <c r="E18" i="3"/>
  <c r="G18" i="3"/>
  <c r="I18" i="3"/>
  <c r="K18" i="3"/>
  <c r="M18" i="3"/>
  <c r="O18" i="3"/>
  <c r="S18" i="3"/>
  <c r="T18" i="3"/>
  <c r="A19" i="3"/>
  <c r="E19" i="3"/>
  <c r="G19" i="3"/>
  <c r="I19" i="3"/>
  <c r="K19" i="3"/>
  <c r="M19" i="3"/>
  <c r="O19" i="3"/>
  <c r="T19" i="3"/>
  <c r="A20" i="3"/>
  <c r="C20" i="3"/>
  <c r="E20" i="3"/>
  <c r="G20" i="3"/>
  <c r="I20" i="3"/>
  <c r="K20" i="3"/>
  <c r="M20" i="3"/>
  <c r="O20" i="3"/>
  <c r="A21" i="3"/>
  <c r="C21" i="3"/>
  <c r="E21" i="3"/>
  <c r="G21" i="3"/>
  <c r="I21" i="3"/>
  <c r="K21" i="3"/>
  <c r="M21" i="3"/>
  <c r="O21" i="3"/>
  <c r="A22" i="3"/>
  <c r="C22" i="3"/>
  <c r="E22" i="3"/>
  <c r="G22" i="3"/>
  <c r="I22" i="3"/>
  <c r="K22" i="3"/>
  <c r="M22" i="3"/>
  <c r="O22" i="3"/>
  <c r="S22" i="3"/>
  <c r="T22" i="3"/>
  <c r="A23" i="3"/>
  <c r="C23" i="3"/>
  <c r="E23" i="3"/>
  <c r="G23" i="3"/>
  <c r="I23" i="3"/>
  <c r="K23" i="3"/>
  <c r="M23" i="3"/>
  <c r="O23" i="3"/>
  <c r="S23" i="3"/>
  <c r="T23" i="3"/>
  <c r="A24" i="3"/>
  <c r="C24" i="3"/>
  <c r="E24" i="3"/>
  <c r="G24" i="3"/>
  <c r="I24" i="3"/>
  <c r="K24" i="3"/>
  <c r="M24" i="3"/>
  <c r="O24" i="3"/>
  <c r="A25" i="3"/>
  <c r="C25" i="3"/>
  <c r="E25" i="3"/>
  <c r="G25" i="3"/>
  <c r="I25" i="3"/>
  <c r="K25" i="3"/>
  <c r="M25" i="3"/>
  <c r="O25" i="3"/>
  <c r="A26" i="3"/>
  <c r="C26" i="3"/>
  <c r="E26" i="3"/>
  <c r="G26" i="3"/>
  <c r="I26" i="3"/>
  <c r="K26" i="3"/>
  <c r="M26" i="3"/>
  <c r="O26" i="3"/>
  <c r="A27" i="3"/>
  <c r="C27" i="3"/>
  <c r="E27" i="3"/>
  <c r="G27" i="3"/>
  <c r="I27" i="3"/>
  <c r="K27" i="3"/>
  <c r="M27" i="3"/>
  <c r="O27" i="3"/>
  <c r="A28" i="3"/>
  <c r="C28" i="3"/>
  <c r="E28" i="3"/>
  <c r="G28" i="3"/>
  <c r="I28" i="3"/>
  <c r="K28" i="3"/>
  <c r="M28" i="3"/>
  <c r="O28" i="3"/>
  <c r="A29" i="3"/>
  <c r="C29" i="3"/>
  <c r="E29" i="3"/>
  <c r="G29" i="3"/>
  <c r="I29" i="3"/>
  <c r="K29" i="3"/>
  <c r="M29" i="3"/>
  <c r="O29" i="3"/>
  <c r="A30" i="3"/>
  <c r="C30" i="3"/>
  <c r="E30" i="3"/>
  <c r="G30" i="3"/>
  <c r="I30" i="3"/>
  <c r="K30" i="3"/>
  <c r="M30" i="3"/>
  <c r="O30" i="3"/>
  <c r="A31" i="3"/>
  <c r="C31" i="3"/>
  <c r="E31" i="3"/>
  <c r="G31" i="3"/>
  <c r="I31" i="3"/>
  <c r="K31" i="3"/>
  <c r="M31" i="3"/>
  <c r="O31" i="3"/>
  <c r="A32" i="3"/>
  <c r="C32" i="3"/>
  <c r="E32" i="3"/>
  <c r="G32" i="3"/>
  <c r="I32" i="3"/>
  <c r="K32" i="3"/>
  <c r="M32" i="3"/>
  <c r="O32" i="3"/>
  <c r="T32" i="3"/>
  <c r="U32" i="3"/>
  <c r="A33" i="3"/>
  <c r="E33" i="3"/>
  <c r="G33" i="3"/>
  <c r="I33" i="3"/>
  <c r="K33" i="3"/>
  <c r="M33" i="3"/>
  <c r="A34" i="3"/>
  <c r="E34" i="3"/>
  <c r="G34" i="3"/>
  <c r="I34" i="3"/>
  <c r="K34" i="3"/>
  <c r="M34" i="3"/>
  <c r="A35" i="3"/>
  <c r="E35" i="3"/>
  <c r="G35" i="3"/>
  <c r="I35" i="3"/>
  <c r="K35" i="3"/>
  <c r="M35" i="3"/>
  <c r="H4" i="5"/>
  <c r="H5" i="5"/>
  <c r="H6" i="5"/>
  <c r="E16" i="5"/>
  <c r="G16" i="5"/>
  <c r="I16" i="5"/>
  <c r="K16" i="5"/>
  <c r="M16" i="5"/>
  <c r="S16" i="5"/>
  <c r="A17" i="5"/>
  <c r="E17" i="5"/>
  <c r="G17" i="5"/>
  <c r="I17" i="5"/>
  <c r="K17" i="5"/>
  <c r="M17" i="5"/>
  <c r="O17" i="5"/>
  <c r="S17" i="5"/>
  <c r="A18" i="5"/>
  <c r="E18" i="5"/>
  <c r="G18" i="5"/>
  <c r="I18" i="5"/>
  <c r="K18" i="5"/>
  <c r="M18" i="5"/>
  <c r="O18" i="5"/>
  <c r="S18" i="5"/>
  <c r="Y18" i="5"/>
  <c r="AA18" i="5"/>
  <c r="A19" i="5"/>
  <c r="C19" i="5"/>
  <c r="E19" i="5"/>
  <c r="G19" i="5"/>
  <c r="I19" i="5"/>
  <c r="K19" i="5"/>
  <c r="M19" i="5"/>
  <c r="O19" i="5"/>
  <c r="S19" i="5"/>
  <c r="Y19" i="5"/>
  <c r="AA19" i="5"/>
  <c r="A20" i="5"/>
  <c r="C20" i="5"/>
  <c r="E20" i="5"/>
  <c r="G20" i="5"/>
  <c r="I20" i="5"/>
  <c r="K20" i="5"/>
  <c r="M20" i="5"/>
  <c r="O20" i="5"/>
  <c r="S20" i="5"/>
  <c r="Y20" i="5"/>
  <c r="AA20" i="5"/>
  <c r="A21" i="5"/>
  <c r="C21" i="5"/>
  <c r="E21" i="5"/>
  <c r="G21" i="5"/>
  <c r="I21" i="5"/>
  <c r="K21" i="5"/>
  <c r="M21" i="5"/>
  <c r="O21" i="5"/>
  <c r="S21" i="5"/>
  <c r="Y21" i="5"/>
  <c r="AA21" i="5"/>
  <c r="A22" i="5"/>
  <c r="O22" i="5"/>
  <c r="S22" i="5"/>
  <c r="Y22" i="5"/>
  <c r="AA22" i="5"/>
  <c r="A23" i="5"/>
  <c r="E23" i="5"/>
  <c r="G23" i="5"/>
  <c r="I23" i="5"/>
  <c r="K23" i="5"/>
  <c r="M23" i="5"/>
  <c r="O23" i="5"/>
  <c r="Q23" i="5"/>
  <c r="S23" i="5"/>
  <c r="A24" i="5"/>
  <c r="E24" i="5"/>
  <c r="G24" i="5"/>
  <c r="I24" i="5"/>
  <c r="K24" i="5"/>
  <c r="M24" i="5"/>
  <c r="O24" i="5"/>
  <c r="Q24" i="5"/>
  <c r="S24" i="5"/>
  <c r="Y24" i="5"/>
  <c r="AA24" i="5"/>
  <c r="AG24" i="5"/>
  <c r="A25" i="5"/>
  <c r="E25" i="5"/>
  <c r="G25" i="5"/>
  <c r="I25" i="5"/>
  <c r="K25" i="5"/>
  <c r="M25" i="5"/>
  <c r="O25" i="5"/>
  <c r="Q25" i="5"/>
  <c r="S25" i="5"/>
  <c r="Y25" i="5"/>
  <c r="AA25" i="5"/>
  <c r="AG25" i="5"/>
  <c r="A26" i="5"/>
  <c r="E26" i="5"/>
  <c r="G26" i="5"/>
  <c r="I26" i="5"/>
  <c r="K26" i="5"/>
  <c r="M26" i="5"/>
  <c r="O26" i="5"/>
  <c r="Q26" i="5"/>
  <c r="S26" i="5"/>
  <c r="Y26" i="5"/>
  <c r="AA26" i="5"/>
  <c r="A27" i="5"/>
  <c r="E27" i="5"/>
  <c r="G27" i="5"/>
  <c r="I27" i="5"/>
  <c r="K27" i="5"/>
  <c r="M27" i="5"/>
  <c r="O27" i="5"/>
  <c r="Q27" i="5"/>
  <c r="S27" i="5"/>
  <c r="Y27" i="5"/>
  <c r="AA27" i="5"/>
  <c r="AG27" i="5"/>
  <c r="A28" i="5"/>
  <c r="E28" i="5"/>
  <c r="G28" i="5"/>
  <c r="I28" i="5"/>
  <c r="K28" i="5"/>
  <c r="M28" i="5"/>
  <c r="O28" i="5"/>
  <c r="Q28" i="5"/>
  <c r="S28" i="5"/>
  <c r="Y28" i="5"/>
  <c r="AA28" i="5"/>
  <c r="A29" i="5"/>
  <c r="O29" i="5"/>
  <c r="S29" i="5"/>
  <c r="A30" i="5"/>
  <c r="E30" i="5"/>
  <c r="G30" i="5"/>
  <c r="I30" i="5"/>
  <c r="K30" i="5"/>
  <c r="M30" i="5"/>
  <c r="O30" i="5"/>
  <c r="Q30" i="5"/>
  <c r="S30" i="5"/>
  <c r="Y30" i="5"/>
  <c r="AA30" i="5"/>
  <c r="A31" i="5"/>
  <c r="C31" i="5"/>
  <c r="E31" i="5"/>
  <c r="G31" i="5"/>
  <c r="I31" i="5"/>
  <c r="K31" i="5"/>
  <c r="M31" i="5"/>
  <c r="O31" i="5"/>
  <c r="Q31" i="5"/>
  <c r="S31" i="5"/>
  <c r="Y31" i="5"/>
  <c r="AA31" i="5"/>
  <c r="A32" i="5"/>
  <c r="C32" i="5"/>
  <c r="E32" i="5"/>
  <c r="G32" i="5"/>
  <c r="I32" i="5"/>
  <c r="K32" i="5"/>
  <c r="M32" i="5"/>
  <c r="O32" i="5"/>
  <c r="Q32" i="5"/>
  <c r="S32" i="5"/>
  <c r="Y32" i="5"/>
  <c r="AA32" i="5"/>
  <c r="A33" i="5"/>
  <c r="C33" i="5"/>
  <c r="E33" i="5"/>
  <c r="G33" i="5"/>
  <c r="I33" i="5"/>
  <c r="K33" i="5"/>
  <c r="M33" i="5"/>
  <c r="O33" i="5"/>
  <c r="Q33" i="5"/>
  <c r="S33" i="5"/>
  <c r="Y33" i="5"/>
  <c r="AA33" i="5"/>
  <c r="A34" i="5"/>
  <c r="C34" i="5"/>
  <c r="E34" i="5"/>
  <c r="G34" i="5"/>
  <c r="I34" i="5"/>
  <c r="K34" i="5"/>
  <c r="M34" i="5"/>
  <c r="O34" i="5"/>
  <c r="Q34" i="5"/>
  <c r="S34" i="5"/>
  <c r="Y34" i="5"/>
  <c r="AA34" i="5"/>
  <c r="A35" i="5"/>
  <c r="C35" i="5"/>
  <c r="E35" i="5"/>
  <c r="G35" i="5"/>
  <c r="I35" i="5"/>
  <c r="K35" i="5"/>
  <c r="M35" i="5"/>
  <c r="O35" i="5"/>
  <c r="Q35" i="5"/>
  <c r="S35" i="5"/>
  <c r="Y35" i="5"/>
  <c r="AA35" i="5"/>
  <c r="A36" i="5"/>
  <c r="O36" i="5"/>
  <c r="S36" i="5"/>
  <c r="A37" i="5"/>
  <c r="E37" i="5"/>
  <c r="G37" i="5"/>
  <c r="I37" i="5"/>
  <c r="K37" i="5"/>
  <c r="M37" i="5"/>
  <c r="O37" i="5"/>
  <c r="Q37" i="5"/>
  <c r="S37" i="5"/>
  <c r="Y37" i="5"/>
  <c r="AA37" i="5"/>
  <c r="A38" i="5"/>
  <c r="C38" i="5"/>
  <c r="E38" i="5"/>
  <c r="G38" i="5"/>
  <c r="I38" i="5"/>
  <c r="K38" i="5"/>
  <c r="M38" i="5"/>
  <c r="O38" i="5"/>
  <c r="Q38" i="5"/>
  <c r="S38" i="5"/>
  <c r="Y38" i="5"/>
  <c r="AA38" i="5"/>
  <c r="A39" i="5"/>
  <c r="C39" i="5"/>
  <c r="E39" i="5"/>
  <c r="G39" i="5"/>
  <c r="I39" i="5"/>
  <c r="K39" i="5"/>
  <c r="M39" i="5"/>
  <c r="O39" i="5"/>
  <c r="Q39" i="5"/>
  <c r="S39" i="5"/>
  <c r="Y39" i="5"/>
  <c r="AA39" i="5"/>
  <c r="A40" i="5"/>
  <c r="C40" i="5"/>
  <c r="E40" i="5"/>
  <c r="G40" i="5"/>
  <c r="I40" i="5"/>
  <c r="K40" i="5"/>
  <c r="M40" i="5"/>
  <c r="O40" i="5"/>
  <c r="Q40" i="5"/>
  <c r="S40" i="5"/>
  <c r="Y40" i="5"/>
  <c r="AA40" i="5"/>
  <c r="A41" i="5"/>
  <c r="C41" i="5"/>
  <c r="E41" i="5"/>
  <c r="G41" i="5"/>
  <c r="I41" i="5"/>
  <c r="K41" i="5"/>
  <c r="M41" i="5"/>
  <c r="O41" i="5"/>
  <c r="Q41" i="5"/>
  <c r="S41" i="5"/>
  <c r="Y41" i="5"/>
  <c r="AA41" i="5"/>
  <c r="A42" i="5"/>
  <c r="C42" i="5"/>
  <c r="E42" i="5"/>
  <c r="G42" i="5"/>
  <c r="I42" i="5"/>
  <c r="K42" i="5"/>
  <c r="M42" i="5"/>
  <c r="O42" i="5"/>
  <c r="Q42" i="5"/>
  <c r="S42" i="5"/>
  <c r="A43" i="5"/>
  <c r="O43" i="5"/>
  <c r="S43" i="5"/>
  <c r="Y43" i="5"/>
  <c r="AA43" i="5"/>
  <c r="A44" i="5"/>
  <c r="E44" i="5"/>
  <c r="G44" i="5"/>
  <c r="I44" i="5"/>
  <c r="K44" i="5"/>
  <c r="M44" i="5"/>
  <c r="O44" i="5"/>
  <c r="Q44" i="5"/>
  <c r="S44" i="5"/>
  <c r="Y44" i="5"/>
  <c r="AA44" i="5"/>
  <c r="A45" i="5"/>
  <c r="C45" i="5"/>
  <c r="E45" i="5"/>
  <c r="G45" i="5"/>
  <c r="I45" i="5"/>
  <c r="K45" i="5"/>
  <c r="M45" i="5"/>
  <c r="O45" i="5"/>
  <c r="Q45" i="5"/>
  <c r="S45" i="5"/>
  <c r="Y45" i="5"/>
  <c r="AA45" i="5"/>
  <c r="A46" i="5"/>
  <c r="C46" i="5"/>
  <c r="E46" i="5"/>
  <c r="G46" i="5"/>
  <c r="I46" i="5"/>
  <c r="K46" i="5"/>
  <c r="M46" i="5"/>
  <c r="O46" i="5"/>
  <c r="Q46" i="5"/>
  <c r="S46" i="5"/>
  <c r="Y46" i="5"/>
  <c r="AA46" i="5"/>
  <c r="A47" i="5"/>
  <c r="C47" i="5"/>
  <c r="E47" i="5"/>
  <c r="G47" i="5"/>
  <c r="I47" i="5"/>
  <c r="K47" i="5"/>
  <c r="M47" i="5"/>
  <c r="O47" i="5"/>
  <c r="Q47" i="5"/>
  <c r="S47" i="5"/>
  <c r="Y47" i="5"/>
  <c r="AA47" i="5"/>
  <c r="A48" i="5"/>
  <c r="C48" i="5"/>
  <c r="E48" i="5"/>
  <c r="G48" i="5"/>
  <c r="I48" i="5"/>
  <c r="K48" i="5"/>
  <c r="M48" i="5"/>
  <c r="O48" i="5"/>
  <c r="Q48" i="5"/>
  <c r="S48" i="5"/>
  <c r="A49" i="5"/>
  <c r="C49" i="5"/>
  <c r="E49" i="5"/>
  <c r="G49" i="5"/>
  <c r="I49" i="5"/>
  <c r="K49" i="5"/>
  <c r="M49" i="5"/>
  <c r="O49" i="5"/>
  <c r="Q49" i="5"/>
  <c r="S49" i="5"/>
  <c r="Y49" i="5"/>
  <c r="AA49" i="5"/>
  <c r="A50" i="5"/>
  <c r="O50" i="5"/>
  <c r="S50" i="5"/>
  <c r="Y50" i="5"/>
  <c r="AA50" i="5"/>
  <c r="A51" i="5"/>
  <c r="E51" i="5"/>
  <c r="G51" i="5"/>
  <c r="I51" i="5"/>
  <c r="K51" i="5"/>
  <c r="M51" i="5"/>
  <c r="O51" i="5"/>
  <c r="Q51" i="5"/>
  <c r="S51" i="5"/>
  <c r="Y51" i="5"/>
  <c r="AA51" i="5"/>
  <c r="A52" i="5"/>
  <c r="C52" i="5"/>
  <c r="E52" i="5"/>
  <c r="G52" i="5"/>
  <c r="I52" i="5"/>
  <c r="K52" i="5"/>
  <c r="M52" i="5"/>
  <c r="O52" i="5"/>
  <c r="Q52" i="5"/>
  <c r="S52" i="5"/>
  <c r="Y52" i="5"/>
  <c r="AA52" i="5"/>
  <c r="A53" i="5"/>
  <c r="C53" i="5"/>
  <c r="E53" i="5"/>
  <c r="G53" i="5"/>
  <c r="I53" i="5"/>
  <c r="K53" i="5"/>
  <c r="M53" i="5"/>
  <c r="O53" i="5"/>
  <c r="Q53" i="5"/>
  <c r="S53" i="5"/>
  <c r="Y53" i="5"/>
  <c r="AA53" i="5"/>
  <c r="A54" i="5"/>
  <c r="C54" i="5"/>
  <c r="E54" i="5"/>
  <c r="G54" i="5"/>
  <c r="I54" i="5"/>
  <c r="K54" i="5"/>
  <c r="M54" i="5"/>
  <c r="O54" i="5"/>
  <c r="Q54" i="5"/>
  <c r="S54" i="5"/>
  <c r="A55" i="5"/>
  <c r="C55" i="5"/>
  <c r="E55" i="5"/>
  <c r="G55" i="5"/>
  <c r="I55" i="5"/>
  <c r="K55" i="5"/>
  <c r="M55" i="5"/>
  <c r="O55" i="5"/>
  <c r="Q55" i="5"/>
  <c r="S55" i="5"/>
  <c r="Y55" i="5"/>
  <c r="AA55" i="5"/>
  <c r="A56" i="5"/>
  <c r="C56" i="5"/>
  <c r="E56" i="5"/>
  <c r="G56" i="5"/>
  <c r="I56" i="5"/>
  <c r="K56" i="5"/>
  <c r="M56" i="5"/>
  <c r="O56" i="5"/>
  <c r="Q56" i="5"/>
  <c r="S56" i="5"/>
  <c r="Y56" i="5"/>
  <c r="AA56" i="5"/>
  <c r="S57" i="5"/>
  <c r="Y57" i="5"/>
  <c r="AA57" i="5"/>
  <c r="S58" i="5"/>
  <c r="Y58" i="5"/>
  <c r="AA58" i="5"/>
  <c r="S59" i="5"/>
  <c r="Y59" i="5"/>
  <c r="AA59" i="5"/>
  <c r="S60" i="5"/>
  <c r="S61" i="5"/>
  <c r="Y61" i="5"/>
  <c r="AA61" i="5"/>
  <c r="S62" i="5"/>
  <c r="Y62" i="5"/>
  <c r="AA62" i="5"/>
  <c r="S63" i="5"/>
  <c r="Y63" i="5"/>
  <c r="AA63" i="5"/>
  <c r="S64" i="5"/>
  <c r="Y64" i="5"/>
  <c r="AA64" i="5"/>
  <c r="H65" i="5"/>
  <c r="S65" i="5"/>
  <c r="Y65" i="5"/>
  <c r="AA65" i="5"/>
  <c r="H66" i="5"/>
  <c r="S66" i="5"/>
  <c r="H67" i="5"/>
  <c r="S67" i="5"/>
  <c r="Y67" i="5"/>
  <c r="AA67" i="5"/>
  <c r="S68" i="5"/>
  <c r="Y68" i="5"/>
  <c r="AA68" i="5"/>
  <c r="S69" i="5"/>
  <c r="Y69" i="5"/>
  <c r="AA69" i="5"/>
  <c r="H70" i="5"/>
  <c r="S70" i="5"/>
  <c r="Y70" i="5"/>
  <c r="AA70" i="5"/>
  <c r="S71" i="5"/>
  <c r="Y71" i="5"/>
  <c r="AA71" i="5"/>
  <c r="S72" i="5"/>
  <c r="S73" i="5"/>
  <c r="Y73" i="5"/>
  <c r="AA73" i="5"/>
  <c r="S74" i="5"/>
  <c r="Y74" i="5"/>
  <c r="AA74" i="5"/>
  <c r="S75" i="5"/>
  <c r="Y75" i="5"/>
  <c r="AA75" i="5"/>
  <c r="S76" i="5"/>
  <c r="Y76" i="5"/>
  <c r="AA76" i="5"/>
  <c r="E77" i="5"/>
  <c r="G77" i="5"/>
  <c r="I77" i="5"/>
  <c r="K77" i="5"/>
  <c r="M77" i="5"/>
  <c r="Q77" i="5"/>
  <c r="S77" i="5"/>
  <c r="Y77" i="5"/>
  <c r="AA77" i="5"/>
  <c r="A78" i="5"/>
  <c r="C78" i="5"/>
  <c r="E78" i="5"/>
  <c r="G78" i="5"/>
  <c r="I78" i="5"/>
  <c r="K78" i="5"/>
  <c r="M78" i="5"/>
  <c r="O78" i="5"/>
  <c r="Q78" i="5"/>
  <c r="S78" i="5"/>
  <c r="A79" i="5"/>
  <c r="C79" i="5"/>
  <c r="E79" i="5"/>
  <c r="G79" i="5"/>
  <c r="I79" i="5"/>
  <c r="K79" i="5"/>
  <c r="M79" i="5"/>
  <c r="O79" i="5"/>
  <c r="Q79" i="5"/>
  <c r="S79" i="5"/>
  <c r="Y79" i="5"/>
  <c r="AA79" i="5"/>
  <c r="A80" i="5"/>
  <c r="C80" i="5"/>
  <c r="E80" i="5"/>
  <c r="G80" i="5"/>
  <c r="I80" i="5"/>
  <c r="K80" i="5"/>
  <c r="M80" i="5"/>
  <c r="O80" i="5"/>
  <c r="Q80" i="5"/>
  <c r="S80" i="5"/>
  <c r="Y80" i="5"/>
  <c r="AA80" i="5"/>
  <c r="A81" i="5"/>
  <c r="C81" i="5"/>
  <c r="E81" i="5"/>
  <c r="G81" i="5"/>
  <c r="I81" i="5"/>
  <c r="K81" i="5"/>
  <c r="M81" i="5"/>
  <c r="O81" i="5"/>
  <c r="Q81" i="5"/>
  <c r="S81" i="5"/>
  <c r="Y81" i="5"/>
  <c r="AA81" i="5"/>
  <c r="A82" i="5"/>
  <c r="C82" i="5"/>
  <c r="E82" i="5"/>
  <c r="G82" i="5"/>
  <c r="I82" i="5"/>
  <c r="K82" i="5"/>
  <c r="M82" i="5"/>
  <c r="O82" i="5"/>
  <c r="Q82" i="5"/>
  <c r="S82" i="5"/>
  <c r="Y82" i="5"/>
  <c r="AA82" i="5"/>
  <c r="A83" i="5"/>
  <c r="O83" i="5"/>
  <c r="S83" i="5"/>
  <c r="Y83" i="5"/>
  <c r="AA83" i="5"/>
  <c r="A84" i="5"/>
  <c r="E84" i="5"/>
  <c r="G84" i="5"/>
  <c r="I84" i="5"/>
  <c r="K84" i="5"/>
  <c r="M84" i="5"/>
  <c r="O84" i="5"/>
  <c r="Q84" i="5"/>
  <c r="S84" i="5"/>
  <c r="A85" i="5"/>
  <c r="C85" i="5"/>
  <c r="E85" i="5"/>
  <c r="G85" i="5"/>
  <c r="I85" i="5"/>
  <c r="K85" i="5"/>
  <c r="M85" i="5"/>
  <c r="O85" i="5"/>
  <c r="Q85" i="5"/>
  <c r="S85" i="5"/>
  <c r="Y85" i="5"/>
  <c r="AA85" i="5"/>
  <c r="A86" i="5"/>
  <c r="C86" i="5"/>
  <c r="E86" i="5"/>
  <c r="G86" i="5"/>
  <c r="I86" i="5"/>
  <c r="K86" i="5"/>
  <c r="M86" i="5"/>
  <c r="O86" i="5"/>
  <c r="Q86" i="5"/>
  <c r="S86" i="5"/>
  <c r="Y86" i="5"/>
  <c r="AA86" i="5"/>
  <c r="A87" i="5"/>
  <c r="C87" i="5"/>
  <c r="E87" i="5"/>
  <c r="G87" i="5"/>
  <c r="I87" i="5"/>
  <c r="K87" i="5"/>
  <c r="M87" i="5"/>
  <c r="O87" i="5"/>
  <c r="Q87" i="5"/>
  <c r="S87" i="5"/>
  <c r="Y87" i="5"/>
  <c r="AA87" i="5"/>
  <c r="A88" i="5"/>
  <c r="C88" i="5"/>
  <c r="E88" i="5"/>
  <c r="G88" i="5"/>
  <c r="I88" i="5"/>
  <c r="K88" i="5"/>
  <c r="M88" i="5"/>
  <c r="O88" i="5"/>
  <c r="Q88" i="5"/>
  <c r="S88" i="5"/>
  <c r="Y88" i="5"/>
  <c r="AA88" i="5"/>
  <c r="A89" i="5"/>
  <c r="C89" i="5"/>
  <c r="E89" i="5"/>
  <c r="G89" i="5"/>
  <c r="I89" i="5"/>
  <c r="K89" i="5"/>
  <c r="M89" i="5"/>
  <c r="O89" i="5"/>
  <c r="Q89" i="5"/>
  <c r="S89" i="5"/>
  <c r="Y89" i="5"/>
  <c r="AA89" i="5"/>
  <c r="A90" i="5"/>
  <c r="O90" i="5"/>
  <c r="S90" i="5"/>
  <c r="A91" i="5"/>
  <c r="E91" i="5"/>
  <c r="G91" i="5"/>
  <c r="I91" i="5"/>
  <c r="K91" i="5"/>
  <c r="M91" i="5"/>
  <c r="O91" i="5"/>
  <c r="Q91" i="5"/>
  <c r="S91" i="5"/>
  <c r="Y91" i="5"/>
  <c r="AA91" i="5"/>
  <c r="A92" i="5"/>
  <c r="C92" i="5"/>
  <c r="E92" i="5"/>
  <c r="G92" i="5"/>
  <c r="I92" i="5"/>
  <c r="K92" i="5"/>
  <c r="M92" i="5"/>
  <c r="O92" i="5"/>
  <c r="Q92" i="5"/>
  <c r="S92" i="5"/>
  <c r="Y92" i="5"/>
  <c r="AA92" i="5"/>
  <c r="A93" i="5"/>
  <c r="C93" i="5"/>
  <c r="E93" i="5"/>
  <c r="G93" i="5"/>
  <c r="I93" i="5"/>
  <c r="K93" i="5"/>
  <c r="M93" i="5"/>
  <c r="O93" i="5"/>
  <c r="Q93" i="5"/>
  <c r="S93" i="5"/>
  <c r="Y93" i="5"/>
  <c r="AA93" i="5"/>
  <c r="A94" i="5"/>
  <c r="C94" i="5"/>
  <c r="E94" i="5"/>
  <c r="G94" i="5"/>
  <c r="I94" i="5"/>
  <c r="K94" i="5"/>
  <c r="M94" i="5"/>
  <c r="O94" i="5"/>
  <c r="Q94" i="5"/>
  <c r="S94" i="5"/>
  <c r="Y94" i="5"/>
  <c r="AA94" i="5"/>
  <c r="A95" i="5"/>
  <c r="C95" i="5"/>
  <c r="E95" i="5"/>
  <c r="G95" i="5"/>
  <c r="I95" i="5"/>
  <c r="K95" i="5"/>
  <c r="M95" i="5"/>
  <c r="O95" i="5"/>
  <c r="Q95" i="5"/>
  <c r="S95" i="5"/>
  <c r="Y95" i="5"/>
  <c r="AA95" i="5"/>
  <c r="A96" i="5"/>
  <c r="C96" i="5"/>
  <c r="E96" i="5"/>
  <c r="G96" i="5"/>
  <c r="I96" i="5"/>
  <c r="K96" i="5"/>
  <c r="M96" i="5"/>
  <c r="O96" i="5"/>
  <c r="Q96" i="5"/>
  <c r="S96" i="5"/>
  <c r="A97" i="5"/>
  <c r="O97" i="5"/>
  <c r="S97" i="5"/>
  <c r="A98" i="5"/>
  <c r="E98" i="5"/>
  <c r="G98" i="5"/>
  <c r="I98" i="5"/>
  <c r="K98" i="5"/>
  <c r="M98" i="5"/>
  <c r="O98" i="5"/>
  <c r="Q98" i="5"/>
  <c r="S98" i="5"/>
  <c r="A99" i="5"/>
  <c r="C99" i="5"/>
  <c r="E99" i="5"/>
  <c r="G99" i="5"/>
  <c r="I99" i="5"/>
  <c r="K99" i="5"/>
  <c r="M99" i="5"/>
  <c r="O99" i="5"/>
  <c r="Q99" i="5"/>
  <c r="S99" i="5"/>
  <c r="A100" i="5"/>
  <c r="C100" i="5"/>
  <c r="E100" i="5"/>
  <c r="G100" i="5"/>
  <c r="I100" i="5"/>
  <c r="K100" i="5"/>
  <c r="M100" i="5"/>
  <c r="O100" i="5"/>
  <c r="Q100" i="5"/>
  <c r="S100" i="5"/>
  <c r="A101" i="5"/>
  <c r="C101" i="5"/>
  <c r="E101" i="5"/>
  <c r="G101" i="5"/>
  <c r="I101" i="5"/>
  <c r="K101" i="5"/>
  <c r="M101" i="5"/>
  <c r="O101" i="5"/>
  <c r="Q101" i="5"/>
  <c r="S101" i="5"/>
  <c r="A102" i="5"/>
  <c r="C102" i="5"/>
  <c r="E102" i="5"/>
  <c r="G102" i="5"/>
  <c r="I102" i="5"/>
  <c r="K102" i="5"/>
  <c r="M102" i="5"/>
  <c r="O102" i="5"/>
  <c r="Q102" i="5"/>
  <c r="S102" i="5"/>
  <c r="A103" i="5"/>
  <c r="C103" i="5"/>
  <c r="E103" i="5"/>
  <c r="G103" i="5"/>
  <c r="I103" i="5"/>
  <c r="K103" i="5"/>
  <c r="M103" i="5"/>
  <c r="O103" i="5"/>
  <c r="Q103" i="5"/>
  <c r="S103" i="5"/>
  <c r="A104" i="5"/>
  <c r="O104" i="5"/>
  <c r="S104" i="5"/>
  <c r="A105" i="5"/>
  <c r="E105" i="5"/>
  <c r="G105" i="5"/>
  <c r="I105" i="5"/>
  <c r="K105" i="5"/>
  <c r="M105" i="5"/>
  <c r="O105" i="5"/>
  <c r="Q105" i="5"/>
  <c r="S105" i="5"/>
  <c r="A106" i="5"/>
  <c r="C106" i="5"/>
  <c r="E106" i="5"/>
  <c r="G106" i="5"/>
  <c r="I106" i="5"/>
  <c r="K106" i="5"/>
  <c r="M106" i="5"/>
  <c r="O106" i="5"/>
  <c r="Q106" i="5"/>
  <c r="S106" i="5"/>
  <c r="A107" i="5"/>
  <c r="C107" i="5"/>
  <c r="E107" i="5"/>
  <c r="G107" i="5"/>
  <c r="I107" i="5"/>
  <c r="K107" i="5"/>
  <c r="M107" i="5"/>
  <c r="O107" i="5"/>
  <c r="Q107" i="5"/>
  <c r="S107" i="5"/>
  <c r="A108" i="5"/>
  <c r="C108" i="5"/>
  <c r="E108" i="5"/>
  <c r="G108" i="5"/>
  <c r="I108" i="5"/>
  <c r="K108" i="5"/>
  <c r="M108" i="5"/>
  <c r="O108" i="5"/>
  <c r="Q108" i="5"/>
  <c r="S108" i="5"/>
  <c r="A109" i="5"/>
  <c r="C109" i="5"/>
  <c r="E109" i="5"/>
  <c r="G109" i="5"/>
  <c r="I109" i="5"/>
  <c r="K109" i="5"/>
  <c r="M109" i="5"/>
  <c r="O109" i="5"/>
  <c r="Q109" i="5"/>
  <c r="S109" i="5"/>
  <c r="A110" i="5"/>
  <c r="C110" i="5"/>
  <c r="E110" i="5"/>
  <c r="G110" i="5"/>
  <c r="I110" i="5"/>
  <c r="K110" i="5"/>
  <c r="M110" i="5"/>
  <c r="O110" i="5"/>
  <c r="Q110" i="5"/>
  <c r="S110" i="5"/>
  <c r="A111" i="5"/>
  <c r="O111" i="5"/>
  <c r="A112" i="5"/>
  <c r="E112" i="5"/>
  <c r="G112" i="5"/>
  <c r="I112" i="5"/>
  <c r="K112" i="5"/>
  <c r="M112" i="5"/>
  <c r="O112" i="5"/>
  <c r="Q112" i="5"/>
  <c r="A113" i="5"/>
  <c r="C113" i="5"/>
  <c r="E113" i="5"/>
  <c r="G113" i="5"/>
  <c r="I113" i="5"/>
  <c r="K113" i="5"/>
  <c r="M113" i="5"/>
  <c r="O113" i="5"/>
  <c r="Q113" i="5"/>
  <c r="A114" i="5"/>
  <c r="C114" i="5"/>
  <c r="E114" i="5"/>
  <c r="G114" i="5"/>
  <c r="I114" i="5"/>
  <c r="K114" i="5"/>
  <c r="M114" i="5"/>
  <c r="O114" i="5"/>
  <c r="Q114" i="5"/>
  <c r="A115" i="5"/>
  <c r="C115" i="5"/>
  <c r="E115" i="5"/>
  <c r="G115" i="5"/>
  <c r="I115" i="5"/>
  <c r="K115" i="5"/>
  <c r="M115" i="5"/>
  <c r="O115" i="5"/>
  <c r="Q115" i="5"/>
  <c r="A116" i="5"/>
  <c r="C116" i="5"/>
  <c r="E116" i="5"/>
  <c r="G116" i="5"/>
  <c r="I116" i="5"/>
  <c r="K116" i="5"/>
  <c r="M116" i="5"/>
  <c r="O116" i="5"/>
  <c r="Q116" i="5"/>
  <c r="A117" i="5"/>
  <c r="C117" i="5"/>
  <c r="E117" i="5"/>
  <c r="G117" i="5"/>
  <c r="I117" i="5"/>
  <c r="K117" i="5"/>
  <c r="M117" i="5"/>
  <c r="O117" i="5"/>
  <c r="Q117" i="5"/>
  <c r="G3" i="4"/>
  <c r="G4" i="4"/>
  <c r="G5" i="4"/>
  <c r="W13" i="4"/>
  <c r="Y13" i="4"/>
  <c r="E15" i="4"/>
  <c r="G15" i="4"/>
  <c r="I15" i="4"/>
  <c r="K15" i="4"/>
  <c r="W15" i="4"/>
  <c r="Y15" i="4"/>
  <c r="A16" i="4"/>
  <c r="M16" i="4"/>
  <c r="A17" i="4"/>
  <c r="E17" i="4"/>
  <c r="G17" i="4"/>
  <c r="I17" i="4"/>
  <c r="K17" i="4"/>
  <c r="M17" i="4"/>
  <c r="A18" i="4"/>
  <c r="M18" i="4"/>
  <c r="A19" i="4"/>
  <c r="E19" i="4"/>
  <c r="G19" i="4"/>
  <c r="I19" i="4"/>
  <c r="K19" i="4"/>
  <c r="M19" i="4"/>
  <c r="A20" i="4"/>
  <c r="M20" i="4"/>
  <c r="A21" i="4"/>
  <c r="E21" i="4"/>
  <c r="G21" i="4"/>
  <c r="I21" i="4"/>
  <c r="K21" i="4"/>
  <c r="M21" i="4"/>
  <c r="A22" i="4"/>
  <c r="M22" i="4"/>
  <c r="A23" i="4"/>
  <c r="E23" i="4"/>
  <c r="G23" i="4"/>
  <c r="I23" i="4"/>
  <c r="K23" i="4"/>
  <c r="M23" i="4"/>
  <c r="A24" i="4"/>
  <c r="M24" i="4"/>
  <c r="A25" i="4"/>
  <c r="E25" i="4"/>
  <c r="G25" i="4"/>
  <c r="I25" i="4"/>
  <c r="K25" i="4"/>
  <c r="M25" i="4"/>
  <c r="A26" i="4"/>
  <c r="M26" i="4"/>
  <c r="A27" i="4"/>
  <c r="E27" i="4"/>
  <c r="G27" i="4"/>
  <c r="I27" i="4"/>
  <c r="K27" i="4"/>
  <c r="M27" i="4"/>
  <c r="A28" i="4"/>
  <c r="M28" i="4"/>
  <c r="A29" i="4"/>
  <c r="E29" i="4"/>
  <c r="G29" i="4"/>
  <c r="I29" i="4"/>
  <c r="K29" i="4"/>
  <c r="M29" i="4"/>
  <c r="A30" i="4"/>
  <c r="M30" i="4"/>
  <c r="A31" i="4"/>
  <c r="E31" i="4"/>
  <c r="G31" i="4"/>
  <c r="I31" i="4"/>
  <c r="K31" i="4"/>
  <c r="M31" i="4"/>
  <c r="A32" i="4"/>
  <c r="M32" i="4"/>
  <c r="A33" i="4"/>
  <c r="E33" i="4"/>
  <c r="G33" i="4"/>
  <c r="I33" i="4"/>
  <c r="K33" i="4"/>
  <c r="M33" i="4"/>
  <c r="A34" i="4"/>
  <c r="M34" i="4"/>
  <c r="A35" i="4"/>
  <c r="E35" i="4"/>
  <c r="G35" i="4"/>
  <c r="I35" i="4"/>
  <c r="K35" i="4"/>
  <c r="M35" i="4"/>
  <c r="A36" i="4"/>
  <c r="M36" i="4"/>
  <c r="A37" i="4"/>
  <c r="E37" i="4"/>
  <c r="G37" i="4"/>
  <c r="I37" i="4"/>
  <c r="K37" i="4"/>
  <c r="M37" i="4"/>
  <c r="A38" i="4"/>
  <c r="M38" i="4"/>
  <c r="A39" i="4"/>
  <c r="E39" i="4"/>
  <c r="G39" i="4"/>
  <c r="I39" i="4"/>
  <c r="K39" i="4"/>
  <c r="M39" i="4"/>
  <c r="A40" i="4"/>
  <c r="M40" i="4"/>
  <c r="A41" i="4"/>
  <c r="E41" i="4"/>
  <c r="G41" i="4"/>
  <c r="I41" i="4"/>
  <c r="K41" i="4"/>
  <c r="M41" i="4"/>
  <c r="A42" i="4"/>
  <c r="M42" i="4"/>
  <c r="A43" i="4"/>
  <c r="E43" i="4"/>
  <c r="G43" i="4"/>
  <c r="I43" i="4"/>
  <c r="K43" i="4"/>
  <c r="M43" i="4"/>
  <c r="A44" i="4"/>
  <c r="M44" i="4"/>
  <c r="A45" i="4"/>
  <c r="E45" i="4"/>
  <c r="G45" i="4"/>
  <c r="I45" i="4"/>
  <c r="K45" i="4"/>
  <c r="M45" i="4"/>
  <c r="A46" i="4"/>
  <c r="M46" i="4"/>
  <c r="A47" i="4"/>
  <c r="E47" i="4"/>
  <c r="G47" i="4"/>
  <c r="I47" i="4"/>
  <c r="K47" i="4"/>
  <c r="M47" i="4"/>
  <c r="A48" i="4"/>
  <c r="M48" i="4"/>
  <c r="A49" i="4"/>
  <c r="E49" i="4"/>
  <c r="G49" i="4"/>
  <c r="I49" i="4"/>
  <c r="K49" i="4"/>
  <c r="M49" i="4"/>
  <c r="M2" i="2"/>
  <c r="M3" i="2"/>
  <c r="M4" i="2"/>
  <c r="AC10" i="2"/>
  <c r="AC11" i="2"/>
  <c r="A13" i="2"/>
  <c r="AC13" i="2"/>
  <c r="A14" i="2"/>
  <c r="AA14" i="2"/>
  <c r="AC14" i="2"/>
  <c r="A15" i="2"/>
  <c r="AA15" i="2"/>
  <c r="AC15" i="2"/>
  <c r="A16" i="2"/>
  <c r="AA16" i="2"/>
  <c r="AC16" i="2"/>
  <c r="A17" i="2"/>
  <c r="AA17" i="2"/>
  <c r="AC17" i="2"/>
  <c r="A18" i="2"/>
  <c r="AC18" i="2"/>
  <c r="A19" i="2"/>
  <c r="AC19" i="2"/>
  <c r="A20" i="2"/>
  <c r="AC20" i="2"/>
  <c r="A21" i="2"/>
  <c r="AA21" i="2"/>
  <c r="AC21" i="2"/>
  <c r="A22" i="2"/>
  <c r="AA22" i="2"/>
  <c r="AC22" i="2"/>
  <c r="A23" i="2"/>
  <c r="AA23" i="2"/>
  <c r="AC23" i="2"/>
  <c r="A24" i="2"/>
  <c r="AA24" i="2"/>
  <c r="AC24" i="2"/>
  <c r="A25" i="2"/>
  <c r="AC25" i="2"/>
  <c r="A26" i="2"/>
  <c r="AC26" i="2"/>
  <c r="A27" i="2"/>
  <c r="AC27" i="2"/>
  <c r="A28" i="2"/>
  <c r="AA28" i="2"/>
  <c r="AC28" i="2"/>
  <c r="A29" i="2"/>
  <c r="AA29" i="2"/>
  <c r="AC29" i="2"/>
  <c r="A30" i="2"/>
  <c r="AA30" i="2"/>
  <c r="AC30" i="2"/>
  <c r="A31" i="2"/>
  <c r="AA31" i="2"/>
  <c r="AC31" i="2"/>
  <c r="A32" i="2"/>
  <c r="AC32" i="2"/>
  <c r="A33" i="2"/>
  <c r="AC33" i="2"/>
  <c r="A34" i="2"/>
  <c r="AC34" i="2"/>
  <c r="A35" i="2"/>
  <c r="AA35" i="2"/>
  <c r="AC35" i="2"/>
  <c r="A36" i="2"/>
  <c r="AA36" i="2"/>
  <c r="AC36" i="2"/>
  <c r="A37" i="2"/>
  <c r="AA37" i="2"/>
  <c r="AC37" i="2"/>
  <c r="A38" i="2"/>
  <c r="AA38" i="2"/>
  <c r="AC38" i="2"/>
  <c r="A39" i="2"/>
  <c r="AA39" i="2"/>
  <c r="AC39" i="2"/>
  <c r="A40" i="2"/>
  <c r="AA40" i="2"/>
  <c r="AC40" i="2"/>
  <c r="A41" i="2"/>
  <c r="AA41" i="2"/>
  <c r="AC41" i="2"/>
  <c r="A42" i="2"/>
  <c r="AA42" i="2"/>
  <c r="AC42" i="2"/>
  <c r="A43" i="2"/>
  <c r="AA43" i="2"/>
  <c r="AC43" i="2"/>
  <c r="A44" i="2"/>
  <c r="AC44" i="2"/>
  <c r="A45" i="2"/>
  <c r="AC45" i="2"/>
  <c r="A46" i="2"/>
  <c r="AC46" i="2"/>
  <c r="A47" i="2"/>
  <c r="AA47" i="2"/>
  <c r="AC47" i="2"/>
  <c r="A48" i="2"/>
  <c r="AA48" i="2"/>
  <c r="AC48" i="2"/>
  <c r="A49" i="2"/>
  <c r="AA49" i="2"/>
  <c r="AC49" i="2"/>
  <c r="A50" i="2"/>
  <c r="AA50" i="2"/>
  <c r="AC50" i="2"/>
  <c r="A51" i="2"/>
  <c r="AA51" i="2"/>
  <c r="AC51" i="2"/>
  <c r="A52" i="2"/>
  <c r="AA52" i="2"/>
  <c r="AC52" i="2"/>
  <c r="A53" i="2"/>
  <c r="AA53" i="2"/>
  <c r="AC53" i="2"/>
  <c r="A54" i="2"/>
  <c r="AA54" i="2"/>
  <c r="AC54" i="2"/>
  <c r="A55" i="2"/>
  <c r="AA55" i="2"/>
  <c r="AC55" i="2"/>
  <c r="A56" i="2"/>
  <c r="AC56" i="2"/>
  <c r="A57" i="2"/>
  <c r="AC57" i="2"/>
  <c r="A58" i="2"/>
  <c r="AC58" i="2"/>
  <c r="A59" i="2"/>
  <c r="AA59" i="2"/>
  <c r="AC59" i="2"/>
  <c r="A60" i="2"/>
  <c r="AA60" i="2"/>
  <c r="AC60" i="2"/>
  <c r="A61" i="2"/>
  <c r="AA61" i="2"/>
  <c r="AC61" i="2"/>
  <c r="A62" i="2"/>
  <c r="AA62" i="2"/>
  <c r="AC62" i="2"/>
  <c r="A63" i="2"/>
  <c r="AA63" i="2"/>
  <c r="AC63" i="2"/>
  <c r="A64" i="2"/>
  <c r="AA64" i="2"/>
  <c r="AC64" i="2"/>
  <c r="A65" i="2"/>
  <c r="AA65" i="2"/>
  <c r="AC65" i="2"/>
  <c r="A66" i="2"/>
  <c r="AA66" i="2"/>
  <c r="AC66" i="2"/>
  <c r="A67" i="2"/>
  <c r="AC67" i="2"/>
  <c r="M78" i="2"/>
  <c r="M79" i="2"/>
  <c r="M80" i="2"/>
  <c r="M82" i="2"/>
  <c r="AC86" i="2"/>
  <c r="AC87" i="2"/>
  <c r="A90" i="2"/>
  <c r="AA90" i="2"/>
  <c r="AC90" i="2"/>
  <c r="A91" i="2"/>
  <c r="AA91" i="2"/>
  <c r="AC91" i="2"/>
  <c r="A92" i="2"/>
  <c r="AA92" i="2"/>
  <c r="AC92" i="2"/>
  <c r="A93" i="2"/>
  <c r="AA93" i="2"/>
  <c r="AC93" i="2"/>
  <c r="A94" i="2"/>
  <c r="AA94" i="2"/>
  <c r="AC94" i="2"/>
  <c r="A95" i="2"/>
  <c r="AA95" i="2"/>
  <c r="AC95" i="2"/>
  <c r="A96" i="2"/>
  <c r="AA96" i="2"/>
  <c r="AC96" i="2"/>
  <c r="A97" i="2"/>
  <c r="AA97" i="2"/>
  <c r="AC97" i="2"/>
  <c r="A98" i="2"/>
  <c r="AC98" i="2"/>
  <c r="A99" i="2"/>
  <c r="AC99" i="2"/>
  <c r="A100" i="2"/>
  <c r="AC100" i="2"/>
  <c r="A101" i="2"/>
  <c r="AA101" i="2"/>
  <c r="AC101" i="2"/>
  <c r="A102" i="2"/>
  <c r="AA102" i="2"/>
  <c r="AC102" i="2"/>
  <c r="A103" i="2"/>
  <c r="AA103" i="2"/>
  <c r="AC103" i="2"/>
  <c r="A104" i="2"/>
  <c r="AA104" i="2"/>
  <c r="AC104" i="2"/>
  <c r="A105" i="2"/>
  <c r="AA105" i="2"/>
  <c r="AC105" i="2"/>
  <c r="A106" i="2"/>
  <c r="AA106" i="2"/>
  <c r="AC106" i="2"/>
  <c r="A107" i="2"/>
  <c r="AC107" i="2"/>
  <c r="A108" i="2"/>
  <c r="AC108" i="2"/>
  <c r="A109" i="2"/>
  <c r="AC109" i="2"/>
  <c r="A110" i="2"/>
  <c r="AA110" i="2"/>
  <c r="AC110" i="2"/>
  <c r="A111" i="2"/>
  <c r="AA111" i="2"/>
  <c r="AC111" i="2"/>
  <c r="A112" i="2"/>
  <c r="AA112" i="2"/>
  <c r="AC112" i="2"/>
  <c r="A113" i="2"/>
  <c r="AA113" i="2"/>
  <c r="AC113" i="2"/>
  <c r="A114" i="2"/>
  <c r="AA114" i="2"/>
  <c r="AC114" i="2"/>
  <c r="A115" i="2"/>
  <c r="AC115" i="2"/>
  <c r="A116" i="2"/>
  <c r="AC116" i="2"/>
  <c r="A117" i="2"/>
  <c r="AC117" i="2"/>
  <c r="A118" i="2"/>
  <c r="AA118" i="2"/>
  <c r="AC118" i="2"/>
  <c r="A119" i="2"/>
  <c r="AA119" i="2"/>
  <c r="AC119" i="2"/>
  <c r="A120" i="2"/>
  <c r="AA120" i="2"/>
  <c r="AC120" i="2"/>
  <c r="A121" i="2"/>
  <c r="AA121" i="2"/>
  <c r="AC121" i="2"/>
  <c r="A122" i="2"/>
  <c r="AA122" i="2"/>
  <c r="AC122" i="2"/>
  <c r="A123" i="2"/>
  <c r="AA123" i="2"/>
  <c r="AC123" i="2"/>
  <c r="A124" i="2"/>
  <c r="AA124" i="2"/>
  <c r="AC124" i="2"/>
  <c r="A125" i="2"/>
  <c r="AC125" i="2"/>
  <c r="A126" i="2"/>
  <c r="AC126" i="2"/>
  <c r="A127" i="2"/>
  <c r="AC127" i="2"/>
  <c r="A128" i="2"/>
  <c r="AA128" i="2"/>
  <c r="AC128" i="2"/>
  <c r="A129" i="2"/>
  <c r="AA129" i="2"/>
  <c r="AC129" i="2"/>
  <c r="A130" i="2"/>
  <c r="AA130" i="2"/>
  <c r="AC130" i="2"/>
  <c r="A131" i="2"/>
  <c r="AA131" i="2"/>
  <c r="AC131" i="2"/>
  <c r="A132" i="2"/>
  <c r="AA132" i="2"/>
  <c r="AC132" i="2"/>
  <c r="A133" i="2"/>
  <c r="AA133" i="2"/>
  <c r="AC133" i="2"/>
  <c r="A134" i="2"/>
  <c r="AA134" i="2"/>
  <c r="AC134" i="2"/>
  <c r="A135" i="2"/>
  <c r="AC135" i="2"/>
  <c r="A136" i="2"/>
  <c r="AC136" i="2"/>
  <c r="A137" i="2"/>
  <c r="AC137" i="2"/>
  <c r="A138" i="2"/>
  <c r="AA138" i="2"/>
  <c r="AC138" i="2"/>
  <c r="A139" i="2"/>
  <c r="AA139" i="2"/>
  <c r="AC139" i="2"/>
  <c r="A140" i="2"/>
  <c r="AA140" i="2"/>
  <c r="AC140" i="2"/>
  <c r="A141" i="2"/>
  <c r="AA141" i="2"/>
  <c r="AC141" i="2"/>
  <c r="A142" i="2"/>
  <c r="AA142" i="2"/>
  <c r="AC142" i="2"/>
  <c r="A143" i="2"/>
  <c r="AA143" i="2"/>
  <c r="AC143" i="2"/>
  <c r="A144" i="2"/>
  <c r="AA144" i="2"/>
  <c r="AC144" i="2"/>
  <c r="M146" i="2"/>
  <c r="M147" i="2"/>
  <c r="M148" i="2"/>
  <c r="AC154" i="2"/>
  <c r="AC155" i="2"/>
  <c r="A158" i="2"/>
  <c r="AA158" i="2"/>
  <c r="AC158" i="2"/>
  <c r="A159" i="2"/>
  <c r="AC159" i="2"/>
  <c r="A160" i="2"/>
  <c r="AC160" i="2"/>
  <c r="A161" i="2"/>
  <c r="AA161" i="2"/>
  <c r="AC161" i="2"/>
  <c r="A162" i="2"/>
  <c r="AA162" i="2"/>
  <c r="AC162" i="2"/>
  <c r="A163" i="2"/>
  <c r="AC163" i="2"/>
  <c r="A164" i="2"/>
  <c r="AA164" i="2"/>
  <c r="AC164" i="2"/>
  <c r="A165" i="2"/>
  <c r="AA165" i="2"/>
  <c r="AC165" i="2"/>
  <c r="A166" i="2"/>
  <c r="AC166" i="2"/>
  <c r="A167" i="2"/>
  <c r="AC167" i="2"/>
  <c r="A168" i="2"/>
  <c r="AA168" i="2"/>
  <c r="AC168" i="2"/>
  <c r="A169" i="2"/>
  <c r="AA169" i="2"/>
  <c r="AC169" i="2"/>
  <c r="A170" i="2"/>
  <c r="AC170" i="2"/>
  <c r="A171" i="2"/>
  <c r="AC171" i="2"/>
  <c r="A172" i="2"/>
  <c r="AC172" i="2"/>
  <c r="A173" i="2"/>
  <c r="AA173" i="2"/>
  <c r="AC173" i="2"/>
  <c r="A174" i="2"/>
  <c r="AA174" i="2"/>
  <c r="AC174" i="2"/>
  <c r="A175" i="2"/>
  <c r="AC175" i="2"/>
  <c r="A176" i="2"/>
  <c r="AA176" i="2"/>
  <c r="AC176" i="2"/>
  <c r="A177" i="2"/>
  <c r="AA177" i="2"/>
  <c r="AC177" i="2"/>
  <c r="A178" i="2"/>
  <c r="AA178" i="2"/>
  <c r="AC178" i="2"/>
  <c r="A179" i="2"/>
  <c r="AA179" i="2"/>
  <c r="AC179" i="2"/>
  <c r="A180" i="2"/>
  <c r="AC180" i="2"/>
  <c r="A181" i="2"/>
  <c r="AC181" i="2"/>
  <c r="A182" i="2"/>
  <c r="AA182" i="2"/>
  <c r="AC182" i="2"/>
  <c r="A183" i="2"/>
  <c r="AC183" i="2"/>
  <c r="A184" i="2"/>
  <c r="AA184" i="2"/>
  <c r="AC184" i="2"/>
  <c r="A185" i="2"/>
  <c r="AA185" i="2"/>
  <c r="AC185" i="2"/>
  <c r="A186" i="2"/>
  <c r="AA186" i="2"/>
  <c r="AC186" i="2"/>
  <c r="A187" i="2"/>
  <c r="AC187" i="2"/>
  <c r="A188" i="2"/>
  <c r="AA188" i="2"/>
  <c r="AC188" i="2"/>
  <c r="A189" i="2"/>
  <c r="AA189" i="2"/>
  <c r="AC189" i="2"/>
  <c r="M193" i="2"/>
  <c r="M194" i="2"/>
  <c r="M195" i="2"/>
  <c r="M197" i="2"/>
  <c r="AC201" i="2"/>
  <c r="AC202" i="2"/>
  <c r="AC204" i="2"/>
  <c r="A205" i="2"/>
  <c r="AC205" i="2"/>
  <c r="A206" i="2"/>
  <c r="AC206" i="2"/>
  <c r="A207" i="2"/>
  <c r="AA207" i="2"/>
  <c r="AC207" i="2"/>
  <c r="A208" i="2"/>
  <c r="AA208" i="2"/>
  <c r="AC208" i="2"/>
  <c r="A209" i="2"/>
  <c r="AA209" i="2"/>
  <c r="AC209" i="2"/>
  <c r="A210" i="2"/>
  <c r="AA210" i="2"/>
  <c r="AC210" i="2"/>
  <c r="A211" i="2"/>
  <c r="AA211" i="2"/>
  <c r="AC211" i="2"/>
  <c r="A212" i="2"/>
  <c r="AC212" i="2"/>
  <c r="A213" i="2"/>
  <c r="AA213" i="2"/>
  <c r="AC213" i="2"/>
  <c r="A214" i="2"/>
  <c r="AA214" i="2"/>
  <c r="AC214" i="2"/>
  <c r="A215" i="2"/>
  <c r="AA215" i="2"/>
  <c r="AC215" i="2"/>
  <c r="A216" i="2"/>
  <c r="AA216" i="2"/>
  <c r="AC216" i="2"/>
  <c r="A217" i="2"/>
  <c r="AA217" i="2"/>
  <c r="AC217" i="2"/>
  <c r="A218" i="2"/>
  <c r="AC218" i="2"/>
  <c r="A219" i="2"/>
  <c r="AA219" i="2"/>
  <c r="AC219" i="2"/>
  <c r="A220" i="2"/>
  <c r="AA220" i="2"/>
  <c r="AC220" i="2"/>
  <c r="A221" i="2"/>
  <c r="AA221" i="2"/>
  <c r="AC221" i="2"/>
  <c r="A222" i="2"/>
  <c r="AA222" i="2"/>
  <c r="AC222" i="2"/>
  <c r="A223" i="2"/>
  <c r="AA223" i="2"/>
  <c r="AC223" i="2"/>
  <c r="A224" i="2"/>
  <c r="AA224" i="2"/>
  <c r="AC224" i="2"/>
  <c r="A225" i="2"/>
  <c r="AC225" i="2"/>
  <c r="A226" i="2"/>
  <c r="AA226" i="2"/>
  <c r="AC226" i="2"/>
  <c r="A227" i="2"/>
  <c r="AA227" i="2"/>
  <c r="AC227" i="2"/>
  <c r="A228" i="2"/>
  <c r="AA228" i="2"/>
  <c r="AC228" i="2"/>
  <c r="A229" i="2"/>
  <c r="AA229" i="2"/>
  <c r="AC229" i="2"/>
  <c r="A230" i="2"/>
  <c r="AA230" i="2"/>
  <c r="AC230" i="2"/>
  <c r="A231" i="2"/>
  <c r="AC231" i="2"/>
  <c r="A232" i="2"/>
  <c r="AA232" i="2"/>
  <c r="AC232" i="2"/>
  <c r="A233" i="2"/>
  <c r="AA233" i="2"/>
  <c r="AC233" i="2"/>
  <c r="A234" i="2"/>
  <c r="AA234" i="2"/>
  <c r="AC234" i="2"/>
  <c r="A235" i="2"/>
  <c r="AA235" i="2"/>
  <c r="AC235" i="2"/>
  <c r="A236" i="2"/>
  <c r="AA236" i="2"/>
  <c r="AC236" i="2"/>
  <c r="A237" i="2"/>
  <c r="AC237" i="2"/>
  <c r="A238" i="2"/>
  <c r="AA238" i="2"/>
  <c r="AC238" i="2"/>
  <c r="A239" i="2"/>
  <c r="AA239" i="2"/>
  <c r="AC239" i="2"/>
  <c r="A240" i="2"/>
  <c r="AA240" i="2"/>
  <c r="AC240" i="2"/>
  <c r="A241" i="2"/>
  <c r="AA241" i="2"/>
  <c r="AC241" i="2"/>
  <c r="A242" i="2"/>
  <c r="AA242" i="2"/>
  <c r="AC242" i="2"/>
  <c r="A243" i="2"/>
  <c r="AC243" i="2"/>
  <c r="A244" i="2"/>
  <c r="AA244" i="2"/>
  <c r="AC244" i="2"/>
  <c r="A245" i="2"/>
  <c r="AA245" i="2"/>
  <c r="AC245" i="2"/>
  <c r="A246" i="2"/>
  <c r="AA246" i="2"/>
  <c r="AC246" i="2"/>
  <c r="A247" i="2"/>
  <c r="AA247" i="2"/>
  <c r="AC247" i="2"/>
  <c r="A248" i="2"/>
  <c r="AA248" i="2"/>
  <c r="AC248" i="2"/>
  <c r="A249" i="2"/>
  <c r="AC249" i="2"/>
  <c r="A250" i="2"/>
  <c r="AA250" i="2"/>
  <c r="AC250" i="2"/>
  <c r="A251" i="2"/>
  <c r="AA251" i="2"/>
  <c r="AC251" i="2"/>
  <c r="A252" i="2"/>
  <c r="AA252" i="2"/>
  <c r="AC252" i="2"/>
  <c r="A253" i="2"/>
  <c r="AA253" i="2"/>
  <c r="AC253" i="2"/>
  <c r="A254" i="2"/>
  <c r="AA254" i="2"/>
  <c r="AC254" i="2"/>
  <c r="A255" i="2"/>
  <c r="AC255" i="2"/>
  <c r="A256" i="2"/>
  <c r="AA256" i="2"/>
  <c r="AC256" i="2"/>
  <c r="A257" i="2"/>
  <c r="AA257" i="2"/>
  <c r="AC257" i="2"/>
  <c r="A258" i="2"/>
  <c r="AA258" i="2"/>
  <c r="AC258" i="2"/>
  <c r="A259" i="2"/>
  <c r="AA259" i="2"/>
  <c r="AC259" i="2"/>
  <c r="A260" i="2"/>
  <c r="AA260" i="2"/>
  <c r="AC260" i="2"/>
  <c r="A261" i="2"/>
  <c r="AC261" i="2"/>
  <c r="A262" i="2"/>
  <c r="AA262" i="2"/>
  <c r="AC262" i="2"/>
  <c r="A263" i="2"/>
  <c r="AA263" i="2"/>
  <c r="AC263" i="2"/>
  <c r="A264" i="2"/>
  <c r="AA264" i="2"/>
  <c r="AC264" i="2"/>
  <c r="A265" i="2"/>
  <c r="AA265" i="2"/>
  <c r="AC265" i="2"/>
  <c r="A266" i="2"/>
  <c r="AA266" i="2"/>
  <c r="AC266" i="2"/>
  <c r="A267" i="2"/>
  <c r="AC267" i="2"/>
  <c r="A268" i="2"/>
  <c r="AA268" i="2"/>
  <c r="AC268" i="2"/>
  <c r="A269" i="2"/>
  <c r="AA269" i="2"/>
  <c r="AC269" i="2"/>
  <c r="A270" i="2"/>
  <c r="AA270" i="2"/>
  <c r="AC270" i="2"/>
  <c r="A271" i="2"/>
  <c r="AA271" i="2"/>
  <c r="AC271" i="2"/>
  <c r="A272" i="2"/>
  <c r="AA272" i="2"/>
  <c r="AC272" i="2"/>
  <c r="A273" i="2"/>
  <c r="AC273" i="2"/>
  <c r="A274" i="2"/>
  <c r="AA274" i="2"/>
  <c r="AC274" i="2"/>
  <c r="A275" i="2"/>
  <c r="AA275" i="2"/>
  <c r="AC275" i="2"/>
  <c r="A276" i="2"/>
  <c r="AA276" i="2"/>
  <c r="AC276" i="2"/>
  <c r="A277" i="2"/>
  <c r="AA277" i="2"/>
  <c r="AC277" i="2"/>
  <c r="A278" i="2"/>
  <c r="AA278" i="2"/>
  <c r="AC278" i="2"/>
  <c r="A279" i="2"/>
  <c r="AC279" i="2"/>
  <c r="A280" i="2"/>
  <c r="AA280" i="2"/>
  <c r="AC280" i="2"/>
  <c r="A281" i="2"/>
  <c r="AA281" i="2"/>
  <c r="AC281" i="2"/>
  <c r="A282" i="2"/>
  <c r="AA282" i="2"/>
  <c r="AC282" i="2"/>
  <c r="A283" i="2"/>
  <c r="AA283" i="2"/>
  <c r="AC283" i="2"/>
  <c r="A284" i="2"/>
  <c r="AA284" i="2"/>
  <c r="AC284" i="2"/>
  <c r="M289" i="2"/>
  <c r="M290" i="2"/>
  <c r="M291" i="2"/>
  <c r="M293" i="2"/>
  <c r="AC297" i="2"/>
  <c r="AC298" i="2"/>
  <c r="AC300" i="2"/>
  <c r="A301" i="2"/>
  <c r="AC301" i="2"/>
  <c r="A302" i="2"/>
  <c r="AC302" i="2"/>
  <c r="A303" i="2"/>
  <c r="AA303" i="2"/>
  <c r="AC303" i="2"/>
  <c r="A304" i="2"/>
  <c r="AA304" i="2"/>
  <c r="AC304" i="2"/>
  <c r="A305" i="2"/>
  <c r="AA305" i="2"/>
  <c r="AC305" i="2"/>
  <c r="A306" i="2"/>
  <c r="AA306" i="2"/>
  <c r="AC306" i="2"/>
  <c r="A307" i="2"/>
  <c r="AC307" i="2"/>
  <c r="A308" i="2"/>
  <c r="AA308" i="2"/>
  <c r="AC308" i="2"/>
  <c r="A309" i="2"/>
  <c r="AA309" i="2"/>
  <c r="AC309" i="2"/>
  <c r="A310" i="2"/>
  <c r="AA310" i="2"/>
  <c r="AC310" i="2"/>
  <c r="A311" i="2"/>
  <c r="AA311" i="2"/>
  <c r="AC311" i="2"/>
  <c r="A312" i="2"/>
  <c r="AA312" i="2"/>
  <c r="AC312" i="2"/>
  <c r="A313" i="2"/>
  <c r="AA313" i="2"/>
  <c r="AC313" i="2"/>
  <c r="A314" i="2"/>
  <c r="AA314" i="2"/>
  <c r="AC314" i="2"/>
  <c r="A315" i="2"/>
  <c r="AC315" i="2"/>
  <c r="A316" i="2"/>
  <c r="AA316" i="2"/>
  <c r="AC316" i="2"/>
  <c r="A317" i="2"/>
  <c r="AA317" i="2"/>
  <c r="AC317" i="2"/>
  <c r="A318" i="2"/>
  <c r="AA318" i="2"/>
  <c r="AC318" i="2"/>
  <c r="A319" i="2"/>
  <c r="AA319" i="2"/>
  <c r="AC319" i="2"/>
  <c r="A320" i="2"/>
  <c r="AC320" i="2"/>
  <c r="A321" i="2"/>
  <c r="AA321" i="2"/>
  <c r="AC321" i="2"/>
  <c r="A322" i="2"/>
  <c r="AA322" i="2"/>
  <c r="AC322" i="2"/>
  <c r="A323" i="2"/>
  <c r="AA323" i="2"/>
  <c r="AC323" i="2"/>
  <c r="A324" i="2"/>
  <c r="AA324" i="2"/>
  <c r="AC324" i="2"/>
  <c r="A325" i="2"/>
  <c r="AC325" i="2"/>
  <c r="A326" i="2"/>
  <c r="AA326" i="2"/>
  <c r="AC326" i="2"/>
  <c r="A327" i="2"/>
  <c r="AA327" i="2"/>
  <c r="AC327" i="2"/>
  <c r="A328" i="2"/>
  <c r="AA328" i="2"/>
  <c r="AC328" i="2"/>
  <c r="A329" i="2"/>
  <c r="AA329" i="2"/>
  <c r="AC329" i="2"/>
  <c r="A330" i="2"/>
  <c r="AC330" i="2"/>
  <c r="A331" i="2"/>
  <c r="AA331" i="2"/>
  <c r="AC331" i="2"/>
  <c r="A332" i="2"/>
  <c r="AA332" i="2"/>
  <c r="AC332" i="2"/>
  <c r="A333" i="2"/>
  <c r="AA333" i="2"/>
  <c r="AC333" i="2"/>
  <c r="A334" i="2"/>
  <c r="AA334" i="2"/>
  <c r="AC334" i="2"/>
  <c r="A335" i="2"/>
  <c r="AC335" i="2"/>
  <c r="A336" i="2"/>
  <c r="AA336" i="2"/>
  <c r="AC336" i="2"/>
  <c r="A337" i="2"/>
  <c r="AA337" i="2"/>
  <c r="AC337" i="2"/>
  <c r="A338" i="2"/>
  <c r="AA338" i="2"/>
  <c r="AC338" i="2"/>
  <c r="A339" i="2"/>
  <c r="AA339" i="2"/>
  <c r="AC339" i="2"/>
  <c r="A340" i="2"/>
  <c r="AC340" i="2"/>
  <c r="A341" i="2"/>
  <c r="AA341" i="2"/>
  <c r="AC341" i="2"/>
  <c r="A342" i="2"/>
  <c r="AA342" i="2"/>
  <c r="AC342" i="2"/>
  <c r="A343" i="2"/>
  <c r="AA343" i="2"/>
  <c r="AC343" i="2"/>
  <c r="A344" i="2"/>
  <c r="AA344" i="2"/>
  <c r="AC344" i="2"/>
  <c r="A345" i="2"/>
  <c r="AC345" i="2"/>
  <c r="A346" i="2"/>
  <c r="AA346" i="2"/>
  <c r="AC346" i="2"/>
  <c r="A347" i="2"/>
  <c r="AA347" i="2"/>
  <c r="AC347" i="2"/>
  <c r="A348" i="2"/>
  <c r="AA348" i="2"/>
  <c r="AC348" i="2"/>
  <c r="A349" i="2"/>
  <c r="AA349" i="2"/>
  <c r="AC349" i="2"/>
  <c r="A350" i="2"/>
  <c r="AC350" i="2"/>
  <c r="A351" i="2"/>
  <c r="AA351" i="2"/>
  <c r="AC351" i="2"/>
  <c r="A352" i="2"/>
  <c r="AA352" i="2"/>
  <c r="AC352" i="2"/>
  <c r="A353" i="2"/>
  <c r="AA353" i="2"/>
  <c r="AC353" i="2"/>
  <c r="A354" i="2"/>
  <c r="AA354" i="2"/>
  <c r="AC354" i="2"/>
  <c r="A355" i="2"/>
  <c r="AC355" i="2"/>
  <c r="A356" i="2"/>
  <c r="AA356" i="2"/>
  <c r="AC356" i="2"/>
  <c r="A357" i="2"/>
  <c r="AA357" i="2"/>
  <c r="AC357" i="2"/>
  <c r="A358" i="2"/>
  <c r="AA358" i="2"/>
  <c r="AC358" i="2"/>
  <c r="A359" i="2"/>
  <c r="AA359" i="2"/>
  <c r="AC359" i="2"/>
  <c r="A360" i="2"/>
  <c r="AC360" i="2"/>
  <c r="A361" i="2"/>
  <c r="AA361" i="2"/>
  <c r="AC361" i="2"/>
  <c r="A362" i="2"/>
  <c r="AA362" i="2"/>
  <c r="AC362" i="2"/>
  <c r="A363" i="2"/>
  <c r="AA363" i="2"/>
  <c r="AC363" i="2"/>
  <c r="A364" i="2"/>
  <c r="AA364" i="2"/>
  <c r="AC364" i="2"/>
  <c r="M369" i="2"/>
  <c r="M370" i="2"/>
  <c r="M371" i="2"/>
  <c r="M373" i="2"/>
  <c r="AC377" i="2"/>
  <c r="AC378" i="2"/>
  <c r="AC380" i="2"/>
  <c r="A381" i="2"/>
  <c r="AC381" i="2"/>
  <c r="A382" i="2"/>
  <c r="AA382" i="2"/>
  <c r="AC382" i="2"/>
  <c r="A383" i="2"/>
  <c r="AA383" i="2"/>
  <c r="AC383" i="2"/>
  <c r="A384" i="2"/>
  <c r="AA384" i="2"/>
  <c r="AC384" i="2"/>
  <c r="A385" i="2"/>
  <c r="AA385" i="2"/>
  <c r="AC385" i="2"/>
  <c r="A386" i="2"/>
  <c r="AA386" i="2"/>
  <c r="AC386" i="2"/>
  <c r="A387" i="2"/>
  <c r="AA387" i="2"/>
  <c r="AC387" i="2"/>
  <c r="A388" i="2"/>
  <c r="AA388" i="2"/>
  <c r="AC388" i="2"/>
  <c r="A389" i="2"/>
  <c r="AC389" i="2"/>
  <c r="A390" i="2"/>
  <c r="AA390" i="2"/>
  <c r="AC390" i="2"/>
  <c r="A391" i="2"/>
  <c r="AA391" i="2"/>
  <c r="AC391" i="2"/>
  <c r="A392" i="2"/>
  <c r="AA392" i="2"/>
  <c r="AC392" i="2"/>
  <c r="A393" i="2"/>
  <c r="AA393" i="2"/>
  <c r="AC393" i="2"/>
  <c r="A394" i="2"/>
  <c r="AC394" i="2"/>
  <c r="A395" i="2"/>
  <c r="AA395" i="2"/>
  <c r="AC395" i="2"/>
  <c r="A396" i="2"/>
  <c r="AA396" i="2"/>
  <c r="AC396" i="2"/>
  <c r="A397" i="2"/>
  <c r="AA397" i="2"/>
  <c r="AC397" i="2"/>
  <c r="A398" i="2"/>
  <c r="AA398" i="2"/>
  <c r="AC398" i="2"/>
  <c r="A399" i="2"/>
  <c r="AC399" i="2"/>
  <c r="A400" i="2"/>
  <c r="AA400" i="2"/>
  <c r="AC400" i="2"/>
  <c r="A401" i="2"/>
  <c r="AA401" i="2"/>
  <c r="AC401" i="2"/>
  <c r="A402" i="2"/>
  <c r="AA402" i="2"/>
  <c r="AC402" i="2"/>
  <c r="A403" i="2"/>
  <c r="AA403" i="2"/>
  <c r="AC403" i="2"/>
  <c r="A404" i="2"/>
  <c r="AC404" i="2"/>
  <c r="A405" i="2"/>
  <c r="AA405" i="2"/>
  <c r="AC405" i="2"/>
  <c r="A406" i="2"/>
  <c r="AA406" i="2"/>
  <c r="AC406" i="2"/>
  <c r="A407" i="2"/>
  <c r="AA407" i="2"/>
  <c r="AC407" i="2"/>
  <c r="A408" i="2"/>
  <c r="AA408" i="2"/>
  <c r="AC408" i="2"/>
  <c r="A409" i="2"/>
  <c r="AC409" i="2"/>
  <c r="A410" i="2"/>
  <c r="AA410" i="2"/>
  <c r="AC410" i="2"/>
  <c r="A411" i="2"/>
  <c r="AA411" i="2"/>
  <c r="AC411" i="2"/>
  <c r="A412" i="2"/>
  <c r="AA412" i="2"/>
  <c r="AC412" i="2"/>
  <c r="A413" i="2"/>
  <c r="AA413" i="2"/>
  <c r="AC413" i="2"/>
  <c r="A414" i="2"/>
  <c r="AC414" i="2"/>
  <c r="A415" i="2"/>
  <c r="AA415" i="2"/>
  <c r="AC415" i="2"/>
  <c r="A416" i="2"/>
  <c r="AA416" i="2"/>
  <c r="AC416" i="2"/>
  <c r="A417" i="2"/>
  <c r="AA417" i="2"/>
  <c r="AC417" i="2"/>
  <c r="A418" i="2"/>
  <c r="AA418" i="2"/>
  <c r="AC418" i="2"/>
  <c r="A419" i="2"/>
  <c r="AC419" i="2"/>
  <c r="A420" i="2"/>
  <c r="AA420" i="2"/>
  <c r="AC420" i="2"/>
  <c r="A421" i="2"/>
  <c r="AA421" i="2"/>
  <c r="AC421" i="2"/>
  <c r="A422" i="2"/>
  <c r="AA422" i="2"/>
  <c r="AC422" i="2"/>
  <c r="A423" i="2"/>
  <c r="AA423" i="2"/>
  <c r="AC423" i="2"/>
  <c r="A424" i="2"/>
  <c r="AC424" i="2"/>
  <c r="A425" i="2"/>
  <c r="AA425" i="2"/>
  <c r="AC425" i="2"/>
  <c r="A426" i="2"/>
  <c r="AA426" i="2"/>
  <c r="AC426" i="2"/>
  <c r="A427" i="2"/>
  <c r="AA427" i="2"/>
  <c r="AC427" i="2"/>
  <c r="A428" i="2"/>
  <c r="AA428" i="2"/>
  <c r="AC428" i="2"/>
  <c r="A429" i="2"/>
  <c r="AC429" i="2"/>
  <c r="A430" i="2"/>
  <c r="AA430" i="2"/>
  <c r="AC430" i="2"/>
  <c r="A431" i="2"/>
  <c r="AA431" i="2"/>
  <c r="AC431" i="2"/>
  <c r="A432" i="2"/>
  <c r="AA432" i="2"/>
  <c r="AC432" i="2"/>
  <c r="A433" i="2"/>
  <c r="AA433" i="2"/>
  <c r="AC433" i="2"/>
  <c r="A434" i="2"/>
  <c r="AC434" i="2"/>
  <c r="A435" i="2"/>
  <c r="AA435" i="2"/>
  <c r="AC435" i="2"/>
  <c r="A436" i="2"/>
  <c r="AA436" i="2"/>
  <c r="AC436" i="2"/>
  <c r="A437" i="2"/>
  <c r="AA437" i="2"/>
  <c r="AC437" i="2"/>
  <c r="A438" i="2"/>
  <c r="AA438" i="2"/>
  <c r="AC438" i="2"/>
  <c r="M446" i="2"/>
  <c r="M447" i="2"/>
  <c r="M448" i="2"/>
  <c r="M450" i="2"/>
  <c r="AC454" i="2"/>
  <c r="AC455" i="2"/>
  <c r="AC457" i="2"/>
  <c r="A458" i="2"/>
  <c r="AC458" i="2"/>
  <c r="A459" i="2"/>
  <c r="AA459" i="2"/>
  <c r="AC459" i="2"/>
  <c r="A460" i="2"/>
  <c r="AA460" i="2"/>
  <c r="AC460" i="2"/>
  <c r="A461" i="2"/>
  <c r="AA461" i="2"/>
  <c r="AC461" i="2"/>
  <c r="A462" i="2"/>
  <c r="AC462" i="2"/>
  <c r="A463" i="2"/>
  <c r="AA463" i="2"/>
  <c r="AC463" i="2"/>
  <c r="A464" i="2"/>
  <c r="AA464" i="2"/>
  <c r="AC464" i="2"/>
  <c r="A465" i="2"/>
  <c r="AA465" i="2"/>
  <c r="AC465" i="2"/>
  <c r="A466" i="2"/>
  <c r="AC466" i="2"/>
  <c r="A467" i="2"/>
  <c r="AA467" i="2"/>
  <c r="AC467" i="2"/>
  <c r="A468" i="2"/>
  <c r="AA468" i="2"/>
  <c r="AC468" i="2"/>
  <c r="A469" i="2"/>
  <c r="AA469" i="2"/>
  <c r="AC469" i="2"/>
  <c r="A470" i="2"/>
  <c r="AC470" i="2"/>
  <c r="A471" i="2"/>
  <c r="AA471" i="2"/>
  <c r="AC471" i="2"/>
  <c r="A472" i="2"/>
  <c r="AA472" i="2"/>
  <c r="AC472" i="2"/>
  <c r="A473" i="2"/>
  <c r="AA473" i="2"/>
  <c r="AC473" i="2"/>
  <c r="A474" i="2"/>
  <c r="AC474" i="2"/>
  <c r="A475" i="2"/>
  <c r="AA475" i="2"/>
  <c r="AC475" i="2"/>
  <c r="A476" i="2"/>
  <c r="AA476" i="2"/>
  <c r="AC476" i="2"/>
  <c r="A477" i="2"/>
  <c r="AA477" i="2"/>
  <c r="AC477" i="2"/>
  <c r="A478" i="2"/>
  <c r="AC478" i="2"/>
  <c r="A479" i="2"/>
  <c r="AA479" i="2"/>
  <c r="AC479" i="2"/>
  <c r="A480" i="2"/>
  <c r="AA480" i="2"/>
  <c r="AC480" i="2"/>
  <c r="A481" i="2"/>
  <c r="AA481" i="2"/>
  <c r="AC481" i="2"/>
  <c r="A482" i="2"/>
  <c r="AC482" i="2"/>
  <c r="A483" i="2"/>
  <c r="AA483" i="2"/>
  <c r="AC483" i="2"/>
  <c r="A484" i="2"/>
  <c r="AA484" i="2"/>
  <c r="AC484" i="2"/>
  <c r="A485" i="2"/>
  <c r="AA485" i="2"/>
  <c r="AC485" i="2"/>
  <c r="M490" i="2"/>
  <c r="M491" i="2"/>
  <c r="M492" i="2"/>
  <c r="M494" i="2"/>
  <c r="AC498" i="2"/>
  <c r="AC499" i="2"/>
  <c r="AC501" i="2"/>
  <c r="A502" i="2"/>
  <c r="AA502" i="2"/>
  <c r="AC502" i="2"/>
  <c r="A503" i="2"/>
  <c r="AC503" i="2"/>
  <c r="A504" i="2"/>
  <c r="AA504" i="2"/>
  <c r="AC504" i="2"/>
  <c r="A505" i="2"/>
  <c r="AA505" i="2"/>
  <c r="AC505" i="2"/>
  <c r="A506" i="2"/>
  <c r="AA506" i="2"/>
  <c r="AC506" i="2"/>
  <c r="A507" i="2"/>
  <c r="AA507" i="2"/>
  <c r="AC507" i="2"/>
  <c r="A508" i="2"/>
  <c r="AC508" i="2"/>
  <c r="A509" i="2"/>
  <c r="AA509" i="2"/>
  <c r="AC509" i="2"/>
  <c r="A510" i="2"/>
  <c r="AA510" i="2"/>
  <c r="AC510" i="2"/>
  <c r="A511" i="2"/>
  <c r="AA511" i="2"/>
  <c r="AC511" i="2"/>
  <c r="A512" i="2"/>
  <c r="AA512" i="2"/>
  <c r="AC512" i="2"/>
  <c r="A513" i="2"/>
  <c r="AA513" i="2"/>
  <c r="AC513" i="2"/>
  <c r="A514" i="2"/>
  <c r="AA514" i="2"/>
  <c r="AC514" i="2"/>
  <c r="A515" i="2"/>
  <c r="AA515" i="2"/>
  <c r="AC515" i="2"/>
  <c r="A516" i="2"/>
  <c r="AA516" i="2"/>
  <c r="AC516" i="2"/>
  <c r="A517" i="2"/>
  <c r="AC517" i="2"/>
  <c r="A518" i="2"/>
  <c r="AC518" i="2"/>
  <c r="A519" i="2"/>
  <c r="AA519" i="2"/>
  <c r="AC519" i="2"/>
  <c r="A520" i="2"/>
  <c r="AA520" i="2"/>
  <c r="AC520" i="2"/>
  <c r="A521" i="2"/>
  <c r="AA521" i="2"/>
  <c r="AC521" i="2"/>
  <c r="A522" i="2"/>
  <c r="AA522" i="2"/>
  <c r="AC522" i="2"/>
  <c r="A523" i="2"/>
  <c r="AC523" i="2"/>
  <c r="A524" i="2"/>
  <c r="AA524" i="2"/>
  <c r="AC524" i="2"/>
  <c r="A525" i="2"/>
  <c r="AA525" i="2"/>
  <c r="AC525" i="2"/>
  <c r="A526" i="2"/>
  <c r="AA526" i="2"/>
  <c r="AC526" i="2"/>
  <c r="A527" i="2"/>
  <c r="AA527" i="2"/>
  <c r="AC527" i="2"/>
  <c r="A528" i="2"/>
  <c r="AC528" i="2"/>
  <c r="A529" i="2"/>
  <c r="AA529" i="2"/>
  <c r="AC529" i="2"/>
  <c r="A530" i="2"/>
  <c r="AA530" i="2"/>
  <c r="AC530" i="2"/>
  <c r="A531" i="2"/>
  <c r="AA531" i="2"/>
  <c r="AC531" i="2"/>
  <c r="A532" i="2"/>
  <c r="AA532" i="2"/>
  <c r="AC532" i="2"/>
  <c r="A533" i="2"/>
  <c r="AC533" i="2"/>
  <c r="A534" i="2"/>
  <c r="AC534" i="2"/>
  <c r="A535" i="2"/>
  <c r="AA535" i="2"/>
  <c r="AC535" i="2"/>
  <c r="A536" i="2"/>
  <c r="AA536" i="2"/>
  <c r="AC536" i="2"/>
  <c r="A537" i="2"/>
  <c r="AA537" i="2"/>
  <c r="AC537" i="2"/>
  <c r="A538" i="2"/>
  <c r="AA538" i="2"/>
  <c r="AC538" i="2"/>
  <c r="A539" i="2"/>
  <c r="AC539" i="2"/>
  <c r="A540" i="2"/>
  <c r="AA540" i="2"/>
  <c r="AC540" i="2"/>
  <c r="A541" i="2"/>
  <c r="AA541" i="2"/>
  <c r="AC541" i="2"/>
  <c r="A542" i="2"/>
  <c r="AA542" i="2"/>
  <c r="AC542" i="2"/>
  <c r="A543" i="2"/>
  <c r="AA543" i="2"/>
  <c r="AC543" i="2"/>
  <c r="A544" i="2"/>
  <c r="AC544" i="2"/>
  <c r="A545" i="2"/>
  <c r="AA545" i="2"/>
  <c r="AC545" i="2"/>
  <c r="A546" i="2"/>
  <c r="AA546" i="2"/>
  <c r="AC546" i="2"/>
  <c r="A547" i="2"/>
  <c r="AA547" i="2"/>
  <c r="AC547" i="2"/>
  <c r="A548" i="2"/>
  <c r="AA548" i="2"/>
  <c r="AC548" i="2"/>
  <c r="M553" i="2"/>
  <c r="M554" i="2"/>
  <c r="M555" i="2"/>
  <c r="M557" i="2"/>
  <c r="AC561" i="2"/>
  <c r="AC562" i="2"/>
  <c r="AC564" i="2"/>
  <c r="A565" i="2"/>
  <c r="AA565" i="2"/>
  <c r="AC565" i="2"/>
  <c r="A566" i="2"/>
  <c r="AC566" i="2"/>
  <c r="A567" i="2"/>
  <c r="AA567" i="2"/>
  <c r="AC567" i="2"/>
  <c r="A568" i="2"/>
  <c r="AA568" i="2"/>
  <c r="AC568" i="2"/>
  <c r="A569" i="2"/>
  <c r="AA569" i="2"/>
  <c r="AC569" i="2"/>
  <c r="A570" i="2"/>
  <c r="AA570" i="2"/>
  <c r="AC570" i="2"/>
  <c r="A571" i="2"/>
  <c r="AC571" i="2"/>
  <c r="A572" i="2"/>
  <c r="AA572" i="2"/>
  <c r="AC572" i="2"/>
  <c r="A573" i="2"/>
  <c r="AA573" i="2"/>
  <c r="AC573" i="2"/>
  <c r="A574" i="2"/>
  <c r="AA574" i="2"/>
  <c r="AC574" i="2"/>
  <c r="A575" i="2"/>
  <c r="AA575" i="2"/>
  <c r="AC575" i="2"/>
  <c r="A576" i="2"/>
  <c r="AA576" i="2"/>
  <c r="AC576" i="2"/>
  <c r="A577" i="2"/>
  <c r="AA577" i="2"/>
  <c r="AC577" i="2"/>
  <c r="A578" i="2"/>
  <c r="AA578" i="2"/>
  <c r="AC578" i="2"/>
  <c r="A579" i="2"/>
  <c r="AA579" i="2"/>
  <c r="AC579" i="2"/>
  <c r="A580" i="2"/>
  <c r="AC580" i="2"/>
  <c r="A581" i="2"/>
  <c r="AC581" i="2"/>
  <c r="A582" i="2"/>
  <c r="AA582" i="2"/>
  <c r="AC582" i="2"/>
  <c r="A583" i="2"/>
  <c r="AA583" i="2"/>
  <c r="AC583" i="2"/>
  <c r="A584" i="2"/>
  <c r="AA584" i="2"/>
  <c r="AC584" i="2"/>
  <c r="A585" i="2"/>
  <c r="AA585" i="2"/>
  <c r="AC585" i="2"/>
  <c r="A586" i="2"/>
  <c r="AC586" i="2"/>
  <c r="A587" i="2"/>
  <c r="AA587" i="2"/>
  <c r="AC587" i="2"/>
  <c r="A588" i="2"/>
  <c r="AA588" i="2"/>
  <c r="AC588" i="2"/>
  <c r="A589" i="2"/>
  <c r="AA589" i="2"/>
  <c r="AC589" i="2"/>
  <c r="A590" i="2"/>
  <c r="AA590" i="2"/>
  <c r="AC590" i="2"/>
  <c r="A591" i="2"/>
  <c r="AC591" i="2"/>
  <c r="A592" i="2"/>
  <c r="AA592" i="2"/>
  <c r="AC592" i="2"/>
  <c r="A593" i="2"/>
  <c r="AA593" i="2"/>
  <c r="AC593" i="2"/>
  <c r="A594" i="2"/>
  <c r="AA594" i="2"/>
  <c r="AC594" i="2"/>
  <c r="A595" i="2"/>
  <c r="AA595" i="2"/>
  <c r="AC595" i="2"/>
  <c r="A596" i="2"/>
  <c r="AC596" i="2"/>
  <c r="A597" i="2"/>
  <c r="AC597" i="2"/>
  <c r="A598" i="2"/>
  <c r="AA598" i="2"/>
  <c r="AC598" i="2"/>
  <c r="A599" i="2"/>
  <c r="AA599" i="2"/>
  <c r="AC599" i="2"/>
  <c r="A600" i="2"/>
  <c r="AA600" i="2"/>
  <c r="AC600" i="2"/>
  <c r="A601" i="2"/>
  <c r="AA601" i="2"/>
  <c r="AC601" i="2"/>
  <c r="A602" i="2"/>
  <c r="AC602" i="2"/>
  <c r="A603" i="2"/>
  <c r="AA603" i="2"/>
  <c r="AC603" i="2"/>
  <c r="A604" i="2"/>
  <c r="AA604" i="2"/>
  <c r="AC604" i="2"/>
  <c r="A605" i="2"/>
  <c r="AA605" i="2"/>
  <c r="AC605" i="2"/>
  <c r="A606" i="2"/>
  <c r="AA606" i="2"/>
  <c r="AC606" i="2"/>
  <c r="A607" i="2"/>
  <c r="AC607" i="2"/>
  <c r="A608" i="2"/>
  <c r="AA608" i="2"/>
  <c r="AC608" i="2"/>
  <c r="A609" i="2"/>
  <c r="AA609" i="2"/>
  <c r="AC609" i="2"/>
  <c r="A610" i="2"/>
  <c r="AA610" i="2"/>
  <c r="AC610" i="2"/>
  <c r="A611" i="2"/>
  <c r="AA611" i="2"/>
  <c r="AC611" i="2"/>
  <c r="A612" i="2"/>
  <c r="AC612" i="2"/>
  <c r="A613" i="2"/>
  <c r="AA613" i="2"/>
  <c r="AC613" i="2"/>
  <c r="A614" i="2"/>
  <c r="AA614" i="2"/>
  <c r="AC614" i="2"/>
  <c r="A615" i="2"/>
  <c r="AA615" i="2"/>
  <c r="AC615" i="2"/>
  <c r="A616" i="2"/>
  <c r="AA616" i="2"/>
  <c r="AC616" i="2"/>
  <c r="M618" i="2"/>
  <c r="M619" i="2"/>
  <c r="M620" i="2"/>
  <c r="M622" i="2"/>
  <c r="AC626" i="2"/>
  <c r="AC627" i="2"/>
  <c r="AC629" i="2"/>
  <c r="A630" i="2"/>
  <c r="AC630" i="2"/>
  <c r="A631" i="2"/>
  <c r="AC631" i="2"/>
  <c r="A632" i="2"/>
  <c r="AA632" i="2"/>
  <c r="AC632" i="2"/>
  <c r="A633" i="2"/>
  <c r="AA633" i="2"/>
  <c r="AC633" i="2"/>
  <c r="A634" i="2"/>
  <c r="AA634" i="2"/>
  <c r="AC634" i="2"/>
  <c r="A635" i="2"/>
  <c r="AA635" i="2"/>
  <c r="AC635" i="2"/>
  <c r="A636" i="2"/>
  <c r="AC636" i="2"/>
  <c r="A637" i="2"/>
  <c r="AA637" i="2"/>
  <c r="AC637" i="2"/>
  <c r="A638" i="2"/>
  <c r="AA638" i="2"/>
  <c r="AC638" i="2"/>
  <c r="A639" i="2"/>
  <c r="AA639" i="2"/>
  <c r="AC639" i="2"/>
  <c r="A640" i="2"/>
  <c r="AA640" i="2"/>
  <c r="AC640" i="2"/>
  <c r="A641" i="2"/>
  <c r="AA641" i="2"/>
  <c r="AC641" i="2"/>
  <c r="A642" i="2"/>
  <c r="AA642" i="2"/>
  <c r="AC642" i="2"/>
  <c r="A643" i="2"/>
  <c r="AA643" i="2"/>
  <c r="AC643" i="2"/>
  <c r="A644" i="2"/>
  <c r="AC644" i="2"/>
  <c r="A645" i="2"/>
  <c r="AC645" i="2"/>
  <c r="A646" i="2"/>
  <c r="AA646" i="2"/>
  <c r="AC646" i="2"/>
  <c r="A647" i="2"/>
  <c r="AA647" i="2"/>
  <c r="AC647" i="2"/>
  <c r="A648" i="2"/>
  <c r="AA648" i="2"/>
  <c r="AC648" i="2"/>
  <c r="A649" i="2"/>
  <c r="AA649" i="2"/>
  <c r="AC649" i="2"/>
  <c r="A650" i="2"/>
  <c r="AC650" i="2"/>
  <c r="A651" i="2"/>
  <c r="AA651" i="2"/>
  <c r="AC651" i="2"/>
  <c r="A652" i="2"/>
  <c r="AA652" i="2"/>
  <c r="AC652" i="2"/>
  <c r="A653" i="2"/>
  <c r="AA653" i="2"/>
  <c r="AC653" i="2"/>
  <c r="A654" i="2"/>
  <c r="AA654" i="2"/>
  <c r="AC654" i="2"/>
  <c r="A655" i="2"/>
  <c r="AC655" i="2"/>
  <c r="A656" i="2"/>
  <c r="AA656" i="2"/>
  <c r="AC656" i="2"/>
  <c r="A657" i="2"/>
  <c r="AA657" i="2"/>
  <c r="AC657" i="2"/>
  <c r="A658" i="2"/>
  <c r="AA658" i="2"/>
  <c r="AC658" i="2"/>
  <c r="A659" i="2"/>
  <c r="AA659" i="2"/>
  <c r="AC659" i="2"/>
  <c r="A660" i="2"/>
  <c r="AC660" i="2"/>
  <c r="A661" i="2"/>
  <c r="AC661" i="2"/>
  <c r="A662" i="2"/>
  <c r="AA662" i="2"/>
  <c r="AC662" i="2"/>
  <c r="A663" i="2"/>
  <c r="AA663" i="2"/>
  <c r="AC663" i="2"/>
  <c r="A664" i="2"/>
  <c r="AA664" i="2"/>
  <c r="AC664" i="2"/>
  <c r="A665" i="2"/>
  <c r="AA665" i="2"/>
  <c r="AC665" i="2"/>
  <c r="A666" i="2"/>
  <c r="AC666" i="2"/>
  <c r="A667" i="2"/>
  <c r="AA667" i="2"/>
  <c r="AC667" i="2"/>
  <c r="A668" i="2"/>
  <c r="AA668" i="2"/>
  <c r="AC668" i="2"/>
  <c r="A669" i="2"/>
  <c r="AA669" i="2"/>
  <c r="AC669" i="2"/>
  <c r="A670" i="2"/>
  <c r="AA670" i="2"/>
  <c r="AC670" i="2"/>
  <c r="A671" i="2"/>
  <c r="AC671" i="2"/>
  <c r="A672" i="2"/>
  <c r="AA672" i="2"/>
  <c r="AC672" i="2"/>
  <c r="A673" i="2"/>
  <c r="AA673" i="2"/>
  <c r="AC673" i="2"/>
  <c r="A674" i="2"/>
  <c r="AA674" i="2"/>
  <c r="AC674" i="2"/>
  <c r="A675" i="2"/>
  <c r="AA675" i="2"/>
  <c r="AC675" i="2"/>
  <c r="A676" i="2"/>
  <c r="AC676" i="2"/>
  <c r="A677" i="2"/>
  <c r="AA677" i="2"/>
  <c r="AC677" i="2"/>
  <c r="A678" i="2"/>
  <c r="AA678" i="2"/>
  <c r="AC678" i="2"/>
  <c r="A679" i="2"/>
  <c r="AA679" i="2"/>
  <c r="AC679" i="2"/>
  <c r="A680" i="2"/>
  <c r="AA680" i="2"/>
  <c r="AC680" i="2"/>
  <c r="A681" i="2"/>
  <c r="AC681" i="2"/>
  <c r="A682" i="2"/>
  <c r="AA682" i="2"/>
  <c r="AC682" i="2"/>
  <c r="A683" i="2"/>
  <c r="AA683" i="2"/>
  <c r="AC683" i="2"/>
  <c r="A684" i="2"/>
  <c r="AA684" i="2"/>
  <c r="AC684" i="2"/>
  <c r="A685" i="2"/>
  <c r="AA685" i="2"/>
  <c r="AC685" i="2"/>
  <c r="A686" i="2"/>
  <c r="AC686" i="2"/>
  <c r="A687" i="2"/>
  <c r="AA687" i="2"/>
  <c r="AC687" i="2"/>
  <c r="A688" i="2"/>
  <c r="AA688" i="2"/>
  <c r="AC688" i="2"/>
  <c r="A689" i="2"/>
  <c r="AA689" i="2"/>
  <c r="AC689" i="2"/>
  <c r="A690" i="2"/>
  <c r="AA690" i="2"/>
  <c r="AC690" i="2"/>
  <c r="A691" i="2"/>
  <c r="AC691" i="2"/>
  <c r="A692" i="2"/>
  <c r="AA692" i="2"/>
  <c r="AC692" i="2"/>
  <c r="A693" i="2"/>
  <c r="AA693" i="2"/>
  <c r="AC693" i="2"/>
  <c r="A694" i="2"/>
  <c r="AA694" i="2"/>
  <c r="AC694" i="2"/>
  <c r="A695" i="2"/>
  <c r="AA695" i="2"/>
  <c r="AC695" i="2"/>
  <c r="M698" i="2"/>
  <c r="M699" i="2"/>
  <c r="M700" i="2"/>
  <c r="AA711" i="2"/>
  <c r="AA712" i="2"/>
  <c r="AA714" i="2"/>
  <c r="AA716" i="2"/>
  <c r="AA717" i="2"/>
  <c r="AA718" i="2"/>
  <c r="AA719" i="2"/>
  <c r="AA720" i="2"/>
  <c r="AA721" i="2"/>
  <c r="AA723" i="2"/>
  <c r="AA724" i="2"/>
  <c r="AA725" i="2"/>
  <c r="AA726" i="2"/>
  <c r="AA727" i="2"/>
  <c r="AA728" i="2"/>
  <c r="AA730" i="2"/>
  <c r="AA731" i="2"/>
  <c r="AA732" i="2"/>
  <c r="AA733" i="2"/>
  <c r="AA734" i="2"/>
  <c r="AA735" i="2"/>
  <c r="AA737" i="2"/>
  <c r="AA738" i="2"/>
  <c r="AA739" i="2"/>
  <c r="AA740" i="2"/>
  <c r="AA741" i="2"/>
  <c r="AA742" i="2"/>
  <c r="AA744" i="2"/>
  <c r="AA745" i="2"/>
  <c r="AA746" i="2"/>
  <c r="AA747" i="2"/>
  <c r="AA748" i="2"/>
  <c r="AA749" i="2"/>
  <c r="M756" i="2"/>
  <c r="M757" i="2"/>
  <c r="M758" i="2"/>
  <c r="M760" i="2"/>
  <c r="AA769" i="2"/>
  <c r="AA770" i="2"/>
  <c r="AA771" i="2"/>
  <c r="AA772" i="2"/>
  <c r="AA774" i="2"/>
  <c r="AA775" i="2"/>
  <c r="AA776" i="2"/>
  <c r="AA777" i="2"/>
  <c r="AA779" i="2"/>
  <c r="AA780" i="2"/>
  <c r="AA781" i="2"/>
  <c r="AA782" i="2"/>
  <c r="AA784" i="2"/>
  <c r="AA785" i="2"/>
  <c r="AA786" i="2"/>
  <c r="AA787" i="2"/>
  <c r="AA789" i="2"/>
  <c r="AA790" i="2"/>
  <c r="AA791" i="2"/>
  <c r="AA792" i="2"/>
  <c r="AA794" i="2"/>
  <c r="AA795" i="2"/>
  <c r="AA796" i="2"/>
  <c r="AA797" i="2"/>
  <c r="AA799" i="2"/>
  <c r="AA800" i="2"/>
  <c r="AA801" i="2"/>
  <c r="AA802" i="2"/>
  <c r="AA804" i="2"/>
  <c r="AA805" i="2"/>
  <c r="AA806" i="2"/>
  <c r="AA807" i="2"/>
  <c r="M814" i="2"/>
  <c r="M815" i="2"/>
  <c r="M816" i="2"/>
  <c r="M818" i="2"/>
  <c r="AA827" i="2"/>
  <c r="AA829" i="2"/>
  <c r="AA830" i="2"/>
  <c r="AA832" i="2"/>
  <c r="AA834" i="2"/>
  <c r="AA835" i="2"/>
  <c r="AA836" i="2"/>
  <c r="AA837" i="2"/>
  <c r="AA838" i="2"/>
  <c r="AA840" i="2"/>
  <c r="AA841" i="2"/>
  <c r="AA842" i="2"/>
  <c r="AA844" i="2"/>
  <c r="AA845" i="2"/>
  <c r="AA846" i="2"/>
  <c r="AA847" i="2"/>
  <c r="AA849" i="2"/>
  <c r="AA850" i="2"/>
  <c r="AA851" i="2"/>
  <c r="AA852" i="2"/>
  <c r="AA853" i="2"/>
  <c r="AA854" i="2"/>
  <c r="AA855" i="2"/>
  <c r="AA856" i="2"/>
  <c r="AA857" i="2"/>
  <c r="AA859" i="2"/>
  <c r="AA860" i="2"/>
  <c r="AA861" i="2"/>
  <c r="AA862" i="2"/>
  <c r="AA863" i="2"/>
  <c r="AA864" i="2"/>
  <c r="AA865" i="2"/>
  <c r="AA866" i="2"/>
  <c r="AA867" i="2"/>
  <c r="M873" i="2"/>
  <c r="M874" i="2"/>
  <c r="M875" i="2"/>
  <c r="M877" i="2"/>
  <c r="AA886" i="2"/>
  <c r="AA887" i="2"/>
  <c r="AA888" i="2"/>
  <c r="AA890" i="2"/>
  <c r="AA891" i="2"/>
  <c r="AA892" i="2"/>
  <c r="AA893" i="2"/>
  <c r="AA894" i="2"/>
  <c r="AA896" i="2"/>
  <c r="AA897" i="2"/>
  <c r="AA898" i="2"/>
  <c r="AA899" i="2"/>
  <c r="AA900" i="2"/>
  <c r="AA902" i="2"/>
  <c r="AA903" i="2"/>
  <c r="AA904" i="2"/>
  <c r="AA905" i="2"/>
  <c r="AA906" i="2"/>
  <c r="AA908" i="2"/>
  <c r="AA909" i="2"/>
  <c r="AA910" i="2"/>
  <c r="AA911" i="2"/>
  <c r="AA912" i="2"/>
  <c r="AA914" i="2"/>
  <c r="AA916" i="2"/>
  <c r="AA917" i="2"/>
  <c r="AA918" i="2"/>
  <c r="AA919" i="2"/>
  <c r="AA921" i="2"/>
  <c r="AA922" i="2"/>
  <c r="AA923" i="2"/>
  <c r="AA924" i="2"/>
  <c r="M926" i="2"/>
  <c r="M927" i="2"/>
  <c r="M928" i="2"/>
  <c r="M930" i="2"/>
  <c r="AA939" i="2"/>
  <c r="AA940" i="2"/>
  <c r="AA943" i="2"/>
  <c r="AA944" i="2"/>
  <c r="AA945" i="2"/>
  <c r="AA946" i="2"/>
  <c r="AA947" i="2"/>
  <c r="AA949" i="2"/>
  <c r="AA950" i="2"/>
  <c r="AA951" i="2"/>
  <c r="AA953" i="2"/>
  <c r="AA954" i="2"/>
  <c r="AA955" i="2"/>
  <c r="AA956" i="2"/>
  <c r="AA958" i="2"/>
  <c r="AA959" i="2"/>
  <c r="AA961" i="2"/>
  <c r="AA963" i="2"/>
</calcChain>
</file>

<file path=xl/sharedStrings.xml><?xml version="1.0" encoding="utf-8"?>
<sst xmlns="http://schemas.openxmlformats.org/spreadsheetml/2006/main" count="5709" uniqueCount="326">
  <si>
    <t xml:space="preserve">  (Sheet 1 of 15)</t>
  </si>
  <si>
    <t>SAN DIEGO GAS &amp; ELECTRIC COMPANY - ELECTRIC DEPARTMENT</t>
  </si>
  <si>
    <t>FILING TO IMPLEMENT AN ELECTRIC RATE SURCHARGE TO MANAGE THE ENERGY RATE CEILING REVENUE SHORTFALL ACCOUNT</t>
  </si>
  <si>
    <t>EFFECTIVE RATES FOR CUSTOMERS UNDER 6.5 CENTS/KWH RATE CEILING PX PRICE (AB 265 AND D.00-09-040)</t>
  </si>
  <si>
    <t>RESIDENTIAL -- PRESENT &amp; PROPOSED TOTAL UDC RATES</t>
  </si>
  <si>
    <t>PRESENT</t>
  </si>
  <si>
    <t>PROPOSED</t>
  </si>
  <si>
    <t>TOTAL UDC</t>
  </si>
  <si>
    <t>CHANGE</t>
  </si>
  <si>
    <t>LINE</t>
  </si>
  <si>
    <t>DESCRIPTION</t>
  </si>
  <si>
    <t>UNITS</t>
  </si>
  <si>
    <t>RATE</t>
  </si>
  <si>
    <t>AMOUNT</t>
  </si>
  <si>
    <t>PERCENT</t>
  </si>
  <si>
    <t>NO.</t>
  </si>
  <si>
    <t>(A)</t>
  </si>
  <si>
    <t>(B)</t>
  </si>
  <si>
    <t>(C)</t>
  </si>
  <si>
    <t>(D)</t>
  </si>
  <si>
    <t>(E)</t>
  </si>
  <si>
    <t>(F)</t>
  </si>
  <si>
    <t>SCHEDULE DR</t>
  </si>
  <si>
    <t>Basic Service Fee</t>
  </si>
  <si>
    <t>$/Month</t>
  </si>
  <si>
    <t xml:space="preserve">--       </t>
  </si>
  <si>
    <t xml:space="preserve">  Baseline Energy</t>
  </si>
  <si>
    <t>$/kWh</t>
  </si>
  <si>
    <t xml:space="preserve">  Non-Baseline Energy - Summer</t>
  </si>
  <si>
    <t xml:space="preserve">  Non-Baseline Energy - Winter</t>
  </si>
  <si>
    <t xml:space="preserve">  Minimum Bill</t>
  </si>
  <si>
    <t>$/Day</t>
  </si>
  <si>
    <t>SCHEDULE DR-LI (15% CARE DISCOUNT REFLECTED IN LINE-ITEM BILL DISCOUNT)</t>
  </si>
  <si>
    <t>SCHEDULE DM (CLOSED)</t>
  </si>
  <si>
    <t>SCHEDULE DS (CLOSED)</t>
  </si>
  <si>
    <t xml:space="preserve">  Baseline Energy CARE</t>
  </si>
  <si>
    <t xml:space="preserve">  Non-Baseline Energy CARE - Summer</t>
  </si>
  <si>
    <t xml:space="preserve">  Non-Baseline Energy CARE - Winter</t>
  </si>
  <si>
    <t xml:space="preserve">  Unit Discount</t>
  </si>
  <si>
    <t>SCHEDULE DT (CLOSED)</t>
  </si>
  <si>
    <t xml:space="preserve">  Space Discount</t>
  </si>
  <si>
    <t>SCHEDULE DT-RV</t>
  </si>
  <si>
    <t>Notes (applicable to all sheets in this Table):</t>
  </si>
  <si>
    <t xml:space="preserve">   - Column (C):    Reflects current Total UDC Rates effective 1/01/01 (Advice Letter 1282-E filed on 12/27/00), including a PX price of 6.5 cents/kWh,</t>
  </si>
  <si>
    <t xml:space="preserve">                             for customers under the 6.5 cents/kWh rate ceiling PX price (AB 265 and D.00-09-040). </t>
  </si>
  <si>
    <t xml:space="preserve">   - Column (D):    Reflects the addition of the proposed ERCRSA Revenue Shortfall Surcharge (RSS) of 2.294 cents/kWh to the Column C Total UDC Rates. </t>
  </si>
  <si>
    <t xml:space="preserve">   - Column (E):    Column D - Column C</t>
  </si>
  <si>
    <t xml:space="preserve">   - Column (F):    (Column E / Column C) x 100</t>
  </si>
  <si>
    <t xml:space="preserve">  (Sheet 2 of 15)</t>
  </si>
  <si>
    <t>SCHEDULE D-SMF (CLOSED)</t>
  </si>
  <si>
    <t xml:space="preserve">  Basic Service Fee</t>
  </si>
  <si>
    <t xml:space="preserve">  On-Peak Demand</t>
  </si>
  <si>
    <t>$/kW</t>
  </si>
  <si>
    <t xml:space="preserve">  Non-Baseline Energy</t>
  </si>
  <si>
    <t xml:space="preserve">  Non-Baseline Energy CARE</t>
  </si>
  <si>
    <t>SCHEDULE DR-TOU</t>
  </si>
  <si>
    <t xml:space="preserve">  Metering Charge</t>
  </si>
  <si>
    <t xml:space="preserve">  On-Peak Energy:  Summer</t>
  </si>
  <si>
    <t xml:space="preserve">  Off-Peak Energy: Summer</t>
  </si>
  <si>
    <t xml:space="preserve">  On-Peak Energy:  Winter</t>
  </si>
  <si>
    <t xml:space="preserve">  Off-Peak Energy: Winter</t>
  </si>
  <si>
    <t xml:space="preserve">  Baseline Adjustment</t>
  </si>
  <si>
    <t>SCHEDULE DR-TOU-2</t>
  </si>
  <si>
    <t>SCHEDULE EV-TOU</t>
  </si>
  <si>
    <t xml:space="preserve">  On-Peak:  Summer</t>
  </si>
  <si>
    <t xml:space="preserve">  Off-Peak: Summer</t>
  </si>
  <si>
    <t xml:space="preserve">  Super Off-Peak: Summer</t>
  </si>
  <si>
    <t xml:space="preserve">  On-Peak:  Winter</t>
  </si>
  <si>
    <t xml:space="preserve">  Off-Peak: Winter</t>
  </si>
  <si>
    <t xml:space="preserve">  Super Off-Peak: Winter</t>
  </si>
  <si>
    <t>SCHEDULE EV-TOU-2</t>
  </si>
  <si>
    <t>SCHEDULE EV-TOU-3</t>
  </si>
  <si>
    <t xml:space="preserve"> (Sheet 3 of 15)</t>
  </si>
  <si>
    <t>COMMERCIAL AND INDUSTRIAL -- PRESENT &amp; PROPOSED TOTAL UDC RATES</t>
  </si>
  <si>
    <t>SCHEDULE A</t>
  </si>
  <si>
    <t xml:space="preserve">  Energy Charge</t>
  </si>
  <si>
    <t xml:space="preserve">     Summer</t>
  </si>
  <si>
    <t xml:space="preserve">        Secondary</t>
  </si>
  <si>
    <t xml:space="preserve">        Primary</t>
  </si>
  <si>
    <t xml:space="preserve">     Winter</t>
  </si>
  <si>
    <t>SCHEDULE A-TC</t>
  </si>
  <si>
    <t>SCHEDULE A-TOU</t>
  </si>
  <si>
    <t xml:space="preserve">    Basic</t>
  </si>
  <si>
    <t xml:space="preserve">    Metering</t>
  </si>
  <si>
    <t xml:space="preserve">  Energy</t>
  </si>
  <si>
    <t xml:space="preserve">    Summer On-Peak</t>
  </si>
  <si>
    <t xml:space="preserve">    Winter On-Peak</t>
  </si>
  <si>
    <t xml:space="preserve">    Semi-Peak</t>
  </si>
  <si>
    <t xml:space="preserve">    Off-Peak</t>
  </si>
  <si>
    <t>SCHEDULE AD (CLOSED)</t>
  </si>
  <si>
    <t xml:space="preserve">  Demand Charge</t>
  </si>
  <si>
    <t xml:space="preserve">      Secondary</t>
  </si>
  <si>
    <t xml:space="preserve">      Primary</t>
  </si>
  <si>
    <t xml:space="preserve">  Power Factor</t>
  </si>
  <si>
    <t>$/kvar</t>
  </si>
  <si>
    <t xml:space="preserve"> (Sheet 4 of 15)</t>
  </si>
  <si>
    <t>SCHEDULE AL-TOU</t>
  </si>
  <si>
    <t xml:space="preserve">    Less than or equal to 500 kW</t>
  </si>
  <si>
    <t xml:space="preserve">      Secondary Substation</t>
  </si>
  <si>
    <t xml:space="preserve">      Primary Substation</t>
  </si>
  <si>
    <t xml:space="preserve">      Transmission</t>
  </si>
  <si>
    <t xml:space="preserve">    Greater than 500 kW</t>
  </si>
  <si>
    <t xml:space="preserve">    Greater than 12 MW</t>
  </si>
  <si>
    <t xml:space="preserve">    Distance Adjustment Fee OH - Sec. Sub.</t>
  </si>
  <si>
    <t>$/foot/Month</t>
  </si>
  <si>
    <t xml:space="preserve">    Distance Adjustment Fee UG - Sec. Sub.</t>
  </si>
  <si>
    <t xml:space="preserve">    Distance Adjustment Fee OH - Pri. Sub.</t>
  </si>
  <si>
    <t xml:space="preserve">    Distance Adjustment Fee UG - Pri. Sub.</t>
  </si>
  <si>
    <t xml:space="preserve">  Non-Coincident Demand</t>
  </si>
  <si>
    <t xml:space="preserve">    Secondary</t>
  </si>
  <si>
    <t xml:space="preserve">    Primary</t>
  </si>
  <si>
    <t xml:space="preserve">    Secondary Substation</t>
  </si>
  <si>
    <t xml:space="preserve">    Primary Substation</t>
  </si>
  <si>
    <t xml:space="preserve">    Transmission</t>
  </si>
  <si>
    <t xml:space="preserve">  Maximum On-Peak Demand:   Summer</t>
  </si>
  <si>
    <t xml:space="preserve">  Maximum On-Peak Demand:   Winter</t>
  </si>
  <si>
    <t xml:space="preserve"> On-Peak Energy:   Summer</t>
  </si>
  <si>
    <t xml:space="preserve">  Semi-Peak Energy: Summer</t>
  </si>
  <si>
    <t xml:space="preserve">  Off-Peak Energy:  Summer</t>
  </si>
  <si>
    <t xml:space="preserve"> On-Peak Energy:   Winter</t>
  </si>
  <si>
    <t xml:space="preserve">  Semi-Peak Energy: Winter</t>
  </si>
  <si>
    <t xml:space="preserve">  Off-Peak Energy:  Winter</t>
  </si>
  <si>
    <t xml:space="preserve"> (Sheet 5 of 15)</t>
  </si>
  <si>
    <t>SCHEDULE AO-TOU (CLOSED)</t>
  </si>
  <si>
    <t xml:space="preserve">    Greater than 12 MW -- Pri. Sub.</t>
  </si>
  <si>
    <t xml:space="preserve">    Distance Adjustment Fee OH</t>
  </si>
  <si>
    <t xml:space="preserve">    Distance Adjustment Fee UG</t>
  </si>
  <si>
    <t xml:space="preserve"> (Sheet 6 of 15)</t>
  </si>
  <si>
    <t>SCHEDULE NJ</t>
  </si>
  <si>
    <t>Notes:</t>
  </si>
  <si>
    <t xml:space="preserve">    - The rates contained in Schedule NJ are the same as those of Schedule AO-TOU.</t>
  </si>
  <si>
    <t xml:space="preserve">    - A three-year declining discount (15%, 10% and 5%) will be applied as specified in the Schedule NJ tariff.</t>
  </si>
  <si>
    <t xml:space="preserve"> (Sheet 7 of 15)</t>
  </si>
  <si>
    <t>SCHEDULE AY-TOU (Closed)</t>
  </si>
  <si>
    <t xml:space="preserve">  Maximum On-Peak Demand</t>
  </si>
  <si>
    <t xml:space="preserve">  On-Peak Energy</t>
  </si>
  <si>
    <t xml:space="preserve">  Semi-Peak Energy</t>
  </si>
  <si>
    <t xml:space="preserve">  Off-Peak Energy</t>
  </si>
  <si>
    <t xml:space="preserve"> (Sheet 8 of 15)</t>
  </si>
  <si>
    <t>SCHEDULE A-V1 (CLOSED)</t>
  </si>
  <si>
    <t xml:space="preserve">  Signaling Equipment Charge</t>
  </si>
  <si>
    <t>$/New Cust.</t>
  </si>
  <si>
    <t xml:space="preserve">  Basic Service Fee &lt;= to 500 kW</t>
  </si>
  <si>
    <t xml:space="preserve">    Contact Closure</t>
  </si>
  <si>
    <t xml:space="preserve"> Demand Charge</t>
  </si>
  <si>
    <t xml:space="preserve">  Contract Minimum Demand</t>
  </si>
  <si>
    <t>$/kW\Month</t>
  </si>
  <si>
    <t xml:space="preserve">   Signaled Period 1G</t>
  </si>
  <si>
    <t xml:space="preserve"> (Sheet 9 of 15)</t>
  </si>
  <si>
    <t>SCHEDULE A-V2 (CLOSED)</t>
  </si>
  <si>
    <t>Demand Charge</t>
  </si>
  <si>
    <t xml:space="preserve"> Energy</t>
  </si>
  <si>
    <t xml:space="preserve">   Signaled Period 2G</t>
  </si>
  <si>
    <t xml:space="preserve"> (Sheet 10 of 15)</t>
  </si>
  <si>
    <t>SCHEDULE RTP-2 (CLOSED)</t>
  </si>
  <si>
    <t xml:space="preserve">  Basic Service Fees</t>
  </si>
  <si>
    <t xml:space="preserve">   RTP Period</t>
  </si>
  <si>
    <t xml:space="preserve">   On-Peak: Summer</t>
  </si>
  <si>
    <t xml:space="preserve">    Semi-Peak: Summer</t>
  </si>
  <si>
    <t xml:space="preserve">    Off-Peak: Summer</t>
  </si>
  <si>
    <t xml:space="preserve">    On-Peak: Winter</t>
  </si>
  <si>
    <t xml:space="preserve">    Semi-Peak: Winter</t>
  </si>
  <si>
    <t xml:space="preserve">    Off-Peak: Winter</t>
  </si>
  <si>
    <t xml:space="preserve"> (Sheet 11 of 15)</t>
  </si>
  <si>
    <t>LIGHTING -- PRESENT &amp; PROPOSED TOTAL UDC RATES</t>
  </si>
  <si>
    <t xml:space="preserve">              DESCRIPTION             </t>
  </si>
  <si>
    <t>WATTS</t>
  </si>
  <si>
    <t>LUMENS</t>
  </si>
  <si>
    <t>($/Lamp)</t>
  </si>
  <si>
    <t xml:space="preserve"> NO. </t>
  </si>
  <si>
    <t xml:space="preserve">         (A)          </t>
  </si>
  <si>
    <t>LS-1, Mercury Vapor, Class A</t>
  </si>
  <si>
    <t>LS-1, Mercury Vapor, Class C, 1-Lamp</t>
  </si>
  <si>
    <t>LS-1, HPSV, Class A</t>
  </si>
  <si>
    <t>LS-1, HPSV, Class B, 1-Lamp</t>
  </si>
  <si>
    <t>LS-1, HPSV, Class B, 2-Lamp</t>
  </si>
  <si>
    <t>LS-1, HPSV, Class C, 1-Lamp</t>
  </si>
  <si>
    <t>LS-1, HPSV, Class C, 2-Lamp</t>
  </si>
  <si>
    <t xml:space="preserve"> (Sheet 12 of 15)</t>
  </si>
  <si>
    <t>LS-1, LPSV, Class A</t>
  </si>
  <si>
    <t>LS-1, LPSV, Class B, 1-Lamp</t>
  </si>
  <si>
    <t>LS-1, LPSV, Class B, 2-Lamp</t>
  </si>
  <si>
    <t>LS-1, LPSV, Class C, 1-Lamp</t>
  </si>
  <si>
    <t>LS-1, LPSV, Class C, 2-Lamp</t>
  </si>
  <si>
    <t>LS-1, Metal Halide,Class A</t>
  </si>
  <si>
    <t>LS-1, Metal Halide,Class B</t>
  </si>
  <si>
    <t>LS-1, Metal Halide,Class C</t>
  </si>
  <si>
    <t xml:space="preserve"> (Sheet 13 of 15)</t>
  </si>
  <si>
    <t>LS-1, Facilities and Rates, Class A</t>
  </si>
  <si>
    <t xml:space="preserve"> Center Suspension</t>
  </si>
  <si>
    <t xml:space="preserve"> Non-Standard Wood Pole</t>
  </si>
  <si>
    <t xml:space="preserve">  30-foot</t>
  </si>
  <si>
    <t xml:space="preserve">  35-foot</t>
  </si>
  <si>
    <t xml:space="preserve"> Reactor Ballast Discount</t>
  </si>
  <si>
    <t>LS-2, Mercury Vapor, Rate A</t>
  </si>
  <si>
    <t>LS-2, Mercury Vapor, Rate B, Energy &amp; Limited Maintenance</t>
  </si>
  <si>
    <t>LS-2, Mercury Vapor, Surcharge for series service</t>
  </si>
  <si>
    <t>LS-2, HPSV, Rate A</t>
  </si>
  <si>
    <t>LS-2, HPSV, Rate B, Energy &amp; Limited Maintenance</t>
  </si>
  <si>
    <t xml:space="preserve"> (Sheet 14 of 15)</t>
  </si>
  <si>
    <t>LS-2, HPSV, Reduction for 120-volt Reactor Ballast</t>
  </si>
  <si>
    <t>LS-2, HPSV, Surcharge for Series Service</t>
  </si>
  <si>
    <t>LS-2, LPSV, Rate A</t>
  </si>
  <si>
    <t>LS-2, LPSV, Surcharge for series service</t>
  </si>
  <si>
    <t>LS-2, Incandescent Lamps, Rate A, Energy Only</t>
  </si>
  <si>
    <t>LS-2, Incdsnt Lamps, Rate B, Energy and Limited Maintenance</t>
  </si>
  <si>
    <t>LS-2, Metal Halide, Rate A</t>
  </si>
  <si>
    <t>LS-2, Metal Halide, Rate B</t>
  </si>
  <si>
    <t xml:space="preserve"> (Sheet 15 of 15)</t>
  </si>
  <si>
    <t>LS-3  (CLOSED)</t>
  </si>
  <si>
    <t xml:space="preserve"> Energy Charge ($/kWh)</t>
  </si>
  <si>
    <t xml:space="preserve"> Min Charge ($/month)</t>
  </si>
  <si>
    <t>OL-1, HPSV, Rate A, Street Light Luminaire</t>
  </si>
  <si>
    <t>OL-1, HPSV, Rate B, Directional Luminaire</t>
  </si>
  <si>
    <t>OL-1, LPSV, Rate A, Street Light Luminaire</t>
  </si>
  <si>
    <t>OL-1, Pole</t>
  </si>
  <si>
    <t xml:space="preserve"> 30 ft wood pole</t>
  </si>
  <si>
    <t xml:space="preserve"> 35 ft wood pole</t>
  </si>
  <si>
    <t>DWL, facilities Charges</t>
  </si>
  <si>
    <t xml:space="preserve"> $ of Util invst.</t>
  </si>
  <si>
    <t>DWL, Energy and Lamp Maintenance Charge</t>
  </si>
  <si>
    <t xml:space="preserve"> 50 Watt HPSV</t>
  </si>
  <si>
    <t>DWL, Min. Charge</t>
  </si>
  <si>
    <t>RESIDENTIAL -- PROPOSED UNBUNDLED UNIT CHARGES</t>
  </si>
  <si>
    <t>NUCLEAR</t>
  </si>
  <si>
    <t>TTA</t>
  </si>
  <si>
    <t>RESTRUCTURING</t>
  </si>
  <si>
    <t>ONGOING</t>
  </si>
  <si>
    <t>ERCASA</t>
  </si>
  <si>
    <t xml:space="preserve">AB 265 </t>
  </si>
  <si>
    <t>TRANSMISSION</t>
  </si>
  <si>
    <t>DISTRIBUTION</t>
  </si>
  <si>
    <t>PPP</t>
  </si>
  <si>
    <t>DECOMMISSION</t>
  </si>
  <si>
    <t>BOND PAYMENT</t>
  </si>
  <si>
    <t>IMPLEMENTATION</t>
  </si>
  <si>
    <t>CTC</t>
  </si>
  <si>
    <t>RMR</t>
  </si>
  <si>
    <t>RSS</t>
  </si>
  <si>
    <t>RATE CEILING PX</t>
  </si>
  <si>
    <t>PRICE</t>
  </si>
  <si>
    <t>(G)</t>
  </si>
  <si>
    <t>(H)</t>
  </si>
  <si>
    <t>(I)</t>
  </si>
  <si>
    <t>(J)</t>
  </si>
  <si>
    <t>(K)</t>
  </si>
  <si>
    <t>(L)</t>
  </si>
  <si>
    <t>(M)</t>
  </si>
  <si>
    <t xml:space="preserve">Notes (applicable to all sheets in this Table): </t>
  </si>
  <si>
    <t xml:space="preserve">   - Reflects the addition of the proposed ERCRSA Revenue Shortfall Surcharge (RSS) rate of 2.294 cents/kWh.  The rates for Transmission, Distribution, PPP, Nuclear Decommissioning, TTA, Restructuring Implementation, Ongoing CTC, and RMR</t>
  </si>
  <si>
    <t xml:space="preserve">      are the rates that became effective on 1/01/01 (Advice Letter 1282-E filed on 12/27/00). </t>
  </si>
  <si>
    <t xml:space="preserve">   - Column (C):  Transmission energy charges include the Transmission Revenue Balancing Account Adjustment (TRBAA) of ($0.00152) per kWh.</t>
  </si>
  <si>
    <t xml:space="preserve">   - Column (D):  Distribution rates for residential and Schedule A customers (Sheets 1-3 in this Table) will need to be updated when Seasonal Rates are implemented for the applicable rate schedules on March 1, 2001.</t>
  </si>
  <si>
    <t xml:space="preserve">   - Column (H):    Restructuring Implementation Rate is comprised of rates for Internally Managed Costs (IMC) and Externally Managed Costs (EMC).</t>
  </si>
  <si>
    <t xml:space="preserve">   - Column (M):  Total Rate equals the sum of columns (C) through (L), including the rate ceiling PX price of 6.5 cents/kWh.</t>
  </si>
  <si>
    <t xml:space="preserve">     --</t>
  </si>
  <si>
    <t>COMMERCIAL AND INDUSTRIAL -- PROPOSED UNBUNDLED UNIT CHARGES</t>
  </si>
  <si>
    <t>(IF APPLICABLE)</t>
  </si>
  <si>
    <t xml:space="preserve">    Distance Adjustment Fee</t>
  </si>
  <si>
    <t xml:space="preserve">--      </t>
  </si>
  <si>
    <t>SCHEDULE AY-TOU (CLOSED)</t>
  </si>
  <si>
    <t>LIGHTING -- PROPOSED UNBUNDLED UNIT CHARGES</t>
  </si>
  <si>
    <t xml:space="preserve">--   </t>
  </si>
  <si>
    <t xml:space="preserve"> DWL, Min. Charge</t>
  </si>
  <si>
    <t xml:space="preserve"> --     </t>
  </si>
  <si>
    <t xml:space="preserve">     (Sheet 1 of 1)</t>
  </si>
  <si>
    <t>SCHEDULE DR - BASIC SERVICE, ZONE 1</t>
  </si>
  <si>
    <t>TYPICAL MONTHLY ELECTRIC BILLS AT PRESENT AND PROPOSED</t>
  </si>
  <si>
    <t xml:space="preserve"> DR RESIDENTIAL RATE</t>
  </si>
  <si>
    <t>ENERGY</t>
  </si>
  <si>
    <t>BILL</t>
  </si>
  <si>
    <t>(KWH)</t>
  </si>
  <si>
    <t>($)</t>
  </si>
  <si>
    <t>(%)</t>
  </si>
  <si>
    <t>CURRENT</t>
  </si>
  <si>
    <t xml:space="preserve">     (A)     </t>
  </si>
  <si>
    <t xml:space="preserve">     (B)     </t>
  </si>
  <si>
    <t xml:space="preserve">     (C)     </t>
  </si>
  <si>
    <t xml:space="preserve">     (D)     </t>
  </si>
  <si>
    <t xml:space="preserve">     (E)     </t>
  </si>
  <si>
    <t>-</t>
  </si>
  <si>
    <t>BL</t>
  </si>
  <si>
    <t>N-BL</t>
  </si>
  <si>
    <t>PX Price</t>
  </si>
  <si>
    <t>Min Bill</t>
  </si>
  <si>
    <t>INCLUDING PX:</t>
  </si>
  <si>
    <t>S- BL</t>
  </si>
  <si>
    <t>S- N-BL</t>
  </si>
  <si>
    <t xml:space="preserve">    BASIC, ZONE 1</t>
  </si>
  <si>
    <t xml:space="preserve">  DAILY BASELINE</t>
  </si>
  <si>
    <t xml:space="preserve"> MONTHLY BASELINE</t>
  </si>
  <si>
    <t xml:space="preserve">    ALLOWANCE</t>
  </si>
  <si>
    <t>ANNUAL</t>
  </si>
  <si>
    <t xml:space="preserve">   - Basic service, zone 1 represents approximately 75% of SDG&amp;E's residential customers.</t>
  </si>
  <si>
    <t xml:space="preserve">   - Bill amounts reflect the AB 265 rate ceiling PX price of 6.5 cents/kWh.</t>
  </si>
  <si>
    <t xml:space="preserve">   - Rates will need to be updated when Seasonal Rates are implemented for residential customers on March 1, 2001.</t>
  </si>
  <si>
    <t xml:space="preserve"> SCHEDULE A</t>
  </si>
  <si>
    <t>SCHEDULE A - SECONDARY SERVICE</t>
  </si>
  <si>
    <t>TYPICAL MONTHLY ELECTRIC BILLS AT PRESENT AND PROPOSED RATES</t>
  </si>
  <si>
    <t>SCHEDULE A RATES</t>
  </si>
  <si>
    <t>RATES</t>
  </si>
  <si>
    <t xml:space="preserve">    (A)     </t>
  </si>
  <si>
    <t>CUSTOMER CHARGE</t>
  </si>
  <si>
    <t xml:space="preserve">ENERGY CHARGE W/PX </t>
  </si>
  <si>
    <t xml:space="preserve">   - Bill calculations do not include San Diego Franchise Fee Differential.</t>
  </si>
  <si>
    <t xml:space="preserve">   - Rates will need to be updated when Seasonal Rates are implemented for Schedule A on March 1, 2001.</t>
  </si>
  <si>
    <t xml:space="preserve">   (Sheet 1 of 2)</t>
  </si>
  <si>
    <t xml:space="preserve"> SCHEDULE AL-TOU</t>
  </si>
  <si>
    <t>SCHEDULE AL-TOU - SECONDARY SERVICE</t>
  </si>
  <si>
    <t xml:space="preserve">PRESENT </t>
  </si>
  <si>
    <t>LOAD</t>
  </si>
  <si>
    <t>DEMAND</t>
  </si>
  <si>
    <t>FACTOR</t>
  </si>
  <si>
    <t>(KW)</t>
  </si>
  <si>
    <t>Hours/Period</t>
  </si>
  <si>
    <t>ON-PEAK ENERGY</t>
  </si>
  <si>
    <t xml:space="preserve">  SUMMER</t>
  </si>
  <si>
    <t xml:space="preserve">  WINTER</t>
  </si>
  <si>
    <t>SEMI-PEAK ENERGY</t>
  </si>
  <si>
    <t>OFF-PEAK ENERGY</t>
  </si>
  <si>
    <t>Note:</t>
  </si>
  <si>
    <t xml:space="preserve">   - Bills shown assume uniform demand and energy in time period.  Actual bills will vary with usage patterns.</t>
  </si>
  <si>
    <t xml:space="preserve">   (Sheet 2 of 2)</t>
  </si>
  <si>
    <t xml:space="preserve"> Semi-Peak Energy:   Summer</t>
  </si>
  <si>
    <t>SCHEDULE AL-TOU - PRIMARY SERVICE</t>
  </si>
  <si>
    <t xml:space="preserve">   - Bills shown assume uniform demand and energy in time period.  Actual bills will vary with seasonal and TOU usage patterns.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</si>
</sst>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0000_)"/>
    <numFmt numFmtId="166" formatCode="#,##0.00000_);\(#,##0.00000\)"/>
    <numFmt numFmtId="167" formatCode="0.0000_)"/>
    <numFmt numFmtId="171" formatCode="#,##0.000_);\(#,##0.000\)"/>
    <numFmt numFmtId="172" formatCode="0.0%"/>
    <numFmt numFmtId="173" formatCode="0.00_)"/>
    <numFmt numFmtId="177" formatCode="#,##0.000_);[Red]\(#,##0.000\)"/>
    <numFmt numFmtId="180" formatCode="#,##0.0000_);[Red]\(#,##0.0000\)"/>
    <numFmt numFmtId="181" formatCode="#,##0.00000_);[Red]\(#,##0.00000\)"/>
    <numFmt numFmtId="182" formatCode="&quot;$&quot;#,##0.000_);[Red]\(&quot;$&quot;#,##0.000\)"/>
    <numFmt numFmtId="183" formatCode="&quot;$&quot;#,##0.0000_);[Red]\(&quot;$&quot;#,##0.0000\)"/>
    <numFmt numFmtId="184" formatCode="&quot;$&quot;#,##0.00000_);[Red]\(&quot;$&quot;#,##0.00000\)"/>
    <numFmt numFmtId="185" formatCode="#,##0.0000_);\(#,##0.0000\)"/>
    <numFmt numFmtId="207" formatCode="dd\-mmm\-yy_)"/>
    <numFmt numFmtId="228" formatCode="#,##0.000"/>
    <numFmt numFmtId="235" formatCode="#,##0.00000"/>
  </numFmts>
  <fonts count="21">
    <font>
      <sz val="8"/>
      <name val="Arial"/>
    </font>
    <font>
      <sz val="7"/>
      <name val="Arial"/>
    </font>
    <font>
      <sz val="10"/>
      <name val="MS Sans Serif"/>
    </font>
    <font>
      <sz val="10"/>
      <name val="Arial"/>
    </font>
    <font>
      <sz val="10"/>
      <color indexed="24"/>
      <name val="Courier New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6"/>
      <name val="Arial"/>
      <family val="2"/>
    </font>
    <font>
      <sz val="6"/>
      <name val="Arial"/>
    </font>
    <font>
      <u/>
      <sz val="6"/>
      <name val="Arial"/>
      <family val="2"/>
    </font>
    <font>
      <u/>
      <sz val="8"/>
      <name val="Arial"/>
    </font>
    <font>
      <u/>
      <sz val="8"/>
      <name val="Arial"/>
      <family val="2"/>
    </font>
    <font>
      <u/>
      <sz val="8"/>
      <name val="Arial MT"/>
    </font>
    <font>
      <b/>
      <sz val="6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164" fontId="0" fillId="0" borderId="0"/>
    <xf numFmtId="164" fontId="1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164" fontId="0" fillId="0" borderId="0" xfId="0"/>
    <xf numFmtId="10" fontId="5" fillId="0" borderId="0" xfId="4" applyNumberFormat="1" applyFont="1"/>
    <xf numFmtId="164" fontId="6" fillId="0" borderId="0" xfId="0" applyFont="1" applyAlignment="1">
      <alignment horizontal="center"/>
    </xf>
    <xf numFmtId="164" fontId="7" fillId="0" borderId="0" xfId="0" applyFont="1" applyAlignment="1" applyProtection="1">
      <alignment horizontal="right"/>
    </xf>
    <xf numFmtId="164" fontId="6" fillId="0" borderId="0" xfId="0" applyFont="1" applyAlignment="1" applyProtection="1">
      <alignment horizontal="center"/>
    </xf>
    <xf numFmtId="164" fontId="8" fillId="0" borderId="0" xfId="0" applyFont="1" applyAlignment="1">
      <alignment horizontal="center"/>
    </xf>
    <xf numFmtId="165" fontId="9" fillId="0" borderId="0" xfId="0" applyNumberFormat="1" applyFont="1" applyAlignment="1" applyProtection="1">
      <alignment horizontal="centerContinuous"/>
    </xf>
    <xf numFmtId="164" fontId="9" fillId="0" borderId="0" xfId="0" applyFont="1" applyAlignment="1">
      <alignment horizontal="centerContinuous"/>
    </xf>
    <xf numFmtId="164" fontId="9" fillId="0" borderId="0" xfId="0" applyFont="1" applyAlignment="1">
      <alignment horizontal="center"/>
    </xf>
    <xf numFmtId="164" fontId="9" fillId="0" borderId="0" xfId="0" applyFont="1"/>
    <xf numFmtId="164" fontId="9" fillId="0" borderId="0" xfId="0" applyFont="1" applyAlignment="1" applyProtection="1">
      <alignment horizontal="center"/>
    </xf>
    <xf numFmtId="164" fontId="9" fillId="0" borderId="1" xfId="0" applyFont="1" applyBorder="1" applyAlignment="1">
      <alignment horizontal="centerContinuous"/>
    </xf>
    <xf numFmtId="164" fontId="9" fillId="0" borderId="1" xfId="0" applyFont="1" applyBorder="1" applyAlignment="1" applyProtection="1">
      <alignment horizontal="centerContinuous"/>
    </xf>
    <xf numFmtId="164" fontId="10" fillId="0" borderId="0" xfId="0" applyFont="1" applyAlignment="1" applyProtection="1">
      <alignment horizontal="center"/>
    </xf>
    <xf numFmtId="164" fontId="11" fillId="0" borderId="0" xfId="0" applyFont="1" applyAlignment="1" applyProtection="1">
      <alignment horizontal="center"/>
    </xf>
    <xf numFmtId="164" fontId="11" fillId="0" borderId="0" xfId="0" applyFont="1"/>
    <xf numFmtId="164" fontId="9" fillId="0" borderId="1" xfId="0" applyFont="1" applyBorder="1" applyAlignment="1" applyProtection="1">
      <alignment horizontal="center"/>
    </xf>
    <xf numFmtId="164" fontId="9" fillId="0" borderId="0" xfId="0" applyFont="1" applyBorder="1" applyAlignment="1" applyProtection="1">
      <alignment horizontal="center"/>
    </xf>
    <xf numFmtId="164" fontId="8" fillId="0" borderId="0" xfId="0" applyFont="1" applyAlignment="1" applyProtection="1">
      <alignment horizontal="left"/>
    </xf>
    <xf numFmtId="171" fontId="7" fillId="0" borderId="0" xfId="0" quotePrefix="1" applyNumberFormat="1" applyFont="1" applyAlignment="1" applyProtection="1">
      <alignment horizontal="right"/>
    </xf>
    <xf numFmtId="164" fontId="8" fillId="0" borderId="0" xfId="0" quotePrefix="1" applyFont="1" applyAlignment="1">
      <alignment horizontal="left"/>
    </xf>
    <xf numFmtId="164" fontId="8" fillId="0" borderId="0" xfId="0" applyFont="1" applyAlignment="1" applyProtection="1">
      <alignment horizontal="center"/>
    </xf>
    <xf numFmtId="164" fontId="12" fillId="0" borderId="0" xfId="0" applyFont="1" applyBorder="1" applyAlignment="1" applyProtection="1">
      <alignment horizontal="center"/>
    </xf>
    <xf numFmtId="181" fontId="7" fillId="0" borderId="0" xfId="2" applyNumberFormat="1" applyFont="1"/>
    <xf numFmtId="164" fontId="8" fillId="0" borderId="0" xfId="0" quotePrefix="1" applyFont="1" applyAlignment="1" applyProtection="1">
      <alignment horizontal="left"/>
    </xf>
    <xf numFmtId="164" fontId="13" fillId="0" borderId="0" xfId="0" quotePrefix="1" applyFont="1" applyAlignment="1" applyProtection="1"/>
    <xf numFmtId="164" fontId="8" fillId="0" borderId="0" xfId="0" quotePrefix="1" applyFont="1" applyAlignment="1">
      <alignment horizontal="center"/>
    </xf>
    <xf numFmtId="164" fontId="5" fillId="0" borderId="0" xfId="0" applyFont="1"/>
    <xf numFmtId="164" fontId="5" fillId="0" borderId="0" xfId="0" applyFont="1" applyAlignment="1">
      <alignment horizontal="center"/>
    </xf>
    <xf numFmtId="164" fontId="6" fillId="0" borderId="0" xfId="0" quotePrefix="1" applyFont="1" applyAlignment="1" applyProtection="1">
      <alignment horizontal="center"/>
    </xf>
    <xf numFmtId="164" fontId="7" fillId="0" borderId="0" xfId="0" applyFont="1"/>
    <xf numFmtId="164" fontId="7" fillId="0" borderId="0" xfId="0" applyFont="1" applyAlignment="1" applyProtection="1">
      <alignment horizontal="center"/>
    </xf>
    <xf numFmtId="164" fontId="12" fillId="0" borderId="0" xfId="0" applyFont="1"/>
    <xf numFmtId="164" fontId="7" fillId="0" borderId="0" xfId="0" applyFont="1" applyAlignment="1">
      <alignment horizontal="center"/>
    </xf>
    <xf numFmtId="164" fontId="13" fillId="0" borderId="0" xfId="0" applyFont="1"/>
    <xf numFmtId="164" fontId="14" fillId="0" borderId="0" xfId="0" quotePrefix="1" applyFont="1" applyAlignment="1">
      <alignment horizontal="center"/>
    </xf>
    <xf numFmtId="164" fontId="7" fillId="0" borderId="1" xfId="0" applyFont="1" applyBorder="1" applyAlignment="1" applyProtection="1">
      <alignment horizontal="center"/>
    </xf>
    <xf numFmtId="164" fontId="7" fillId="0" borderId="1" xfId="0" applyFont="1" applyBorder="1" applyAlignment="1">
      <alignment horizontal="center"/>
    </xf>
    <xf numFmtId="164" fontId="7" fillId="0" borderId="1" xfId="0" quotePrefix="1" applyFont="1" applyBorder="1" applyAlignment="1" applyProtection="1">
      <alignment horizontal="center"/>
    </xf>
    <xf numFmtId="39" fontId="6" fillId="0" borderId="0" xfId="0" quotePrefix="1" applyNumberFormat="1" applyFont="1" applyAlignment="1">
      <alignment horizontal="center"/>
    </xf>
    <xf numFmtId="164" fontId="15" fillId="0" borderId="0" xfId="0" applyFont="1" applyAlignment="1">
      <alignment horizontal="center"/>
    </xf>
    <xf numFmtId="164" fontId="9" fillId="0" borderId="0" xfId="0" applyFont="1" applyAlignment="1" applyProtection="1">
      <alignment horizontal="left"/>
    </xf>
    <xf numFmtId="164" fontId="9" fillId="0" borderId="0" xfId="0" applyFont="1" applyBorder="1" applyAlignment="1">
      <alignment horizontal="centerContinuous"/>
    </xf>
    <xf numFmtId="164" fontId="9" fillId="0" borderId="0" xfId="0" applyFont="1" applyBorder="1" applyAlignment="1">
      <alignment horizontal="center"/>
    </xf>
    <xf numFmtId="166" fontId="7" fillId="0" borderId="0" xfId="0" applyNumberFormat="1" applyFont="1" applyProtection="1"/>
    <xf numFmtId="40" fontId="7" fillId="0" borderId="0" xfId="2" applyFont="1"/>
    <xf numFmtId="8" fontId="7" fillId="0" borderId="0" xfId="3" applyFont="1" applyAlignment="1">
      <alignment horizontal="right"/>
    </xf>
    <xf numFmtId="40" fontId="7" fillId="0" borderId="0" xfId="2" applyFont="1" applyProtection="1"/>
    <xf numFmtId="39" fontId="7" fillId="0" borderId="0" xfId="0" applyNumberFormat="1" applyFont="1"/>
    <xf numFmtId="164" fontId="11" fillId="0" borderId="0" xfId="0" applyFont="1" applyAlignment="1">
      <alignment horizontal="centerContinuous"/>
    </xf>
    <xf numFmtId="164" fontId="7" fillId="0" borderId="0" xfId="0" quotePrefix="1" applyFont="1" applyBorder="1" applyAlignment="1" applyProtection="1">
      <alignment horizontal="center"/>
    </xf>
    <xf numFmtId="164" fontId="6" fillId="0" borderId="0" xfId="0" applyFont="1"/>
    <xf numFmtId="164" fontId="6" fillId="0" borderId="0" xfId="0" quotePrefix="1" applyFont="1" applyAlignment="1">
      <alignment horizontal="left"/>
    </xf>
    <xf numFmtId="164" fontId="7" fillId="0" borderId="0" xfId="0" applyFont="1" applyBorder="1"/>
    <xf numFmtId="164" fontId="5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left"/>
      <protection locked="0"/>
    </xf>
    <xf numFmtId="164" fontId="16" fillId="0" borderId="0" xfId="0" applyFont="1"/>
    <xf numFmtId="164" fontId="16" fillId="0" borderId="0" xfId="0" applyFont="1" applyAlignment="1">
      <alignment horizontal="center"/>
    </xf>
    <xf numFmtId="164" fontId="16" fillId="0" borderId="1" xfId="0" applyFont="1" applyBorder="1" applyAlignment="1" applyProtection="1">
      <alignment horizontal="center"/>
    </xf>
    <xf numFmtId="164" fontId="16" fillId="0" borderId="1" xfId="0" quotePrefix="1" applyFont="1" applyBorder="1" applyAlignment="1" applyProtection="1">
      <alignment horizontal="center"/>
    </xf>
    <xf numFmtId="164" fontId="16" fillId="0" borderId="0" xfId="0" applyFont="1" applyAlignment="1" applyProtection="1">
      <alignment horizontal="center"/>
    </xf>
    <xf numFmtId="164" fontId="16" fillId="0" borderId="0" xfId="0" applyFont="1" applyAlignment="1" applyProtection="1">
      <alignment horizontal="fill"/>
    </xf>
    <xf numFmtId="164" fontId="16" fillId="0" borderId="0" xfId="0" quotePrefix="1" applyFont="1" applyAlignment="1" applyProtection="1">
      <alignment horizontal="left"/>
    </xf>
    <xf numFmtId="8" fontId="7" fillId="0" borderId="0" xfId="3" quotePrefix="1" applyFont="1" applyAlignment="1" applyProtection="1">
      <alignment horizontal="right"/>
    </xf>
    <xf numFmtId="181" fontId="16" fillId="0" borderId="0" xfId="2" applyNumberFormat="1" applyFont="1"/>
    <xf numFmtId="8" fontId="16" fillId="0" borderId="0" xfId="2" applyNumberFormat="1" applyFont="1" applyProtection="1"/>
    <xf numFmtId="184" fontId="16" fillId="0" borderId="0" xfId="3" applyNumberFormat="1" applyFont="1" applyProtection="1"/>
    <xf numFmtId="164" fontId="16" fillId="0" borderId="0" xfId="0" applyFont="1" applyAlignment="1" applyProtection="1">
      <alignment horizontal="left"/>
    </xf>
    <xf numFmtId="181" fontId="16" fillId="0" borderId="0" xfId="2" applyNumberFormat="1" applyFont="1" applyProtection="1"/>
    <xf numFmtId="184" fontId="16" fillId="0" borderId="0" xfId="3" applyNumberFormat="1" applyFont="1"/>
    <xf numFmtId="10" fontId="16" fillId="0" borderId="0" xfId="4" applyNumberFormat="1" applyFont="1" applyProtection="1"/>
    <xf numFmtId="10" fontId="16" fillId="0" borderId="0" xfId="4" applyNumberFormat="1" applyFont="1" applyAlignment="1" applyProtection="1">
      <alignment horizontal="right"/>
    </xf>
    <xf numFmtId="171" fontId="16" fillId="0" borderId="0" xfId="0" applyNumberFormat="1" applyFont="1" applyProtection="1"/>
    <xf numFmtId="177" fontId="16" fillId="0" borderId="0" xfId="2" applyNumberFormat="1" applyFont="1" applyAlignment="1" applyProtection="1">
      <alignment horizontal="right"/>
    </xf>
    <xf numFmtId="177" fontId="16" fillId="0" borderId="0" xfId="2" applyNumberFormat="1" applyFont="1" applyProtection="1"/>
    <xf numFmtId="37" fontId="16" fillId="0" borderId="0" xfId="0" applyNumberFormat="1" applyFont="1" applyProtection="1"/>
    <xf numFmtId="39" fontId="7" fillId="0" borderId="0" xfId="0" quotePrefix="1" applyNumberFormat="1" applyFont="1" applyAlignment="1" applyProtection="1">
      <alignment horizontal="right"/>
    </xf>
    <xf numFmtId="40" fontId="16" fillId="0" borderId="0" xfId="2" applyNumberFormat="1" applyFont="1" applyProtection="1"/>
    <xf numFmtId="164" fontId="16" fillId="0" borderId="0" xfId="0" applyFont="1" applyProtection="1"/>
    <xf numFmtId="166" fontId="16" fillId="0" borderId="0" xfId="0" applyNumberFormat="1" applyFont="1" applyProtection="1"/>
    <xf numFmtId="177" fontId="16" fillId="0" borderId="0" xfId="0" applyNumberFormat="1" applyFont="1"/>
    <xf numFmtId="177" fontId="16" fillId="0" borderId="0" xfId="2" applyNumberFormat="1" applyFont="1"/>
    <xf numFmtId="180" fontId="16" fillId="0" borderId="0" xfId="0" applyNumberFormat="1" applyFont="1"/>
    <xf numFmtId="180" fontId="16" fillId="0" borderId="0" xfId="2" applyNumberFormat="1" applyFont="1" applyProtection="1"/>
    <xf numFmtId="180" fontId="16" fillId="0" borderId="0" xfId="2" applyNumberFormat="1" applyFont="1"/>
    <xf numFmtId="166" fontId="16" fillId="0" borderId="0" xfId="0" applyNumberFormat="1" applyFont="1" applyAlignment="1" applyProtection="1">
      <alignment horizontal="right"/>
    </xf>
    <xf numFmtId="164" fontId="16" fillId="0" borderId="0" xfId="0" applyFont="1" applyAlignment="1" applyProtection="1">
      <alignment horizontal="right"/>
    </xf>
    <xf numFmtId="8" fontId="16" fillId="0" borderId="0" xfId="3" quotePrefix="1" applyFont="1" applyAlignment="1" applyProtection="1">
      <alignment horizontal="right"/>
    </xf>
    <xf numFmtId="8" fontId="16" fillId="0" borderId="0" xfId="3" applyFont="1"/>
    <xf numFmtId="8" fontId="16" fillId="0" borderId="0" xfId="3" applyFont="1" applyProtection="1"/>
    <xf numFmtId="40" fontId="16" fillId="0" borderId="0" xfId="2" quotePrefix="1" applyNumberFormat="1" applyFont="1" applyAlignment="1" applyProtection="1">
      <alignment horizontal="right"/>
    </xf>
    <xf numFmtId="166" fontId="16" fillId="0" borderId="0" xfId="0" quotePrefix="1" applyNumberFormat="1" applyFont="1" applyAlignment="1" applyProtection="1">
      <alignment horizontal="right"/>
    </xf>
    <xf numFmtId="177" fontId="16" fillId="0" borderId="0" xfId="0" quotePrefix="1" applyNumberFormat="1" applyFont="1" applyAlignment="1" applyProtection="1">
      <alignment horizontal="right"/>
    </xf>
    <xf numFmtId="171" fontId="16" fillId="0" borderId="0" xfId="0" quotePrefix="1" applyNumberFormat="1" applyFont="1" applyAlignment="1" applyProtection="1">
      <alignment horizontal="right"/>
    </xf>
    <xf numFmtId="177" fontId="16" fillId="0" borderId="0" xfId="2" quotePrefix="1" applyNumberFormat="1" applyFont="1" applyAlignment="1" applyProtection="1">
      <alignment horizontal="right"/>
    </xf>
    <xf numFmtId="40" fontId="16" fillId="0" borderId="0" xfId="2" quotePrefix="1" applyFont="1" applyAlignment="1" applyProtection="1">
      <alignment horizontal="right"/>
    </xf>
    <xf numFmtId="164" fontId="16" fillId="0" borderId="0" xfId="0" quotePrefix="1" applyFont="1" applyAlignment="1" applyProtection="1">
      <alignment horizontal="right"/>
    </xf>
    <xf numFmtId="39" fontId="16" fillId="0" borderId="0" xfId="0" applyNumberFormat="1" applyFont="1" applyProtection="1"/>
    <xf numFmtId="181" fontId="16" fillId="0" borderId="0" xfId="0" applyNumberFormat="1" applyFont="1" applyProtection="1"/>
    <xf numFmtId="164" fontId="16" fillId="0" borderId="0" xfId="0" quotePrefix="1" applyFont="1" applyAlignment="1">
      <alignment horizontal="center"/>
    </xf>
    <xf numFmtId="39" fontId="16" fillId="0" borderId="0" xfId="0" quotePrefix="1" applyNumberFormat="1" applyFont="1" applyAlignment="1" applyProtection="1">
      <alignment horizontal="right"/>
    </xf>
    <xf numFmtId="40" fontId="16" fillId="0" borderId="0" xfId="2" applyFont="1" applyProtection="1"/>
    <xf numFmtId="40" fontId="16" fillId="0" borderId="0" xfId="2" applyFont="1"/>
    <xf numFmtId="40" fontId="16" fillId="0" borderId="0" xfId="3" applyNumberFormat="1" applyFont="1"/>
    <xf numFmtId="40" fontId="7" fillId="0" borderId="0" xfId="2" applyFont="1" applyAlignment="1">
      <alignment horizontal="right"/>
    </xf>
    <xf numFmtId="40" fontId="16" fillId="0" borderId="0" xfId="2" applyFont="1" applyAlignment="1">
      <alignment horizontal="right"/>
    </xf>
    <xf numFmtId="40" fontId="16" fillId="0" borderId="0" xfId="0" applyNumberFormat="1" applyFont="1"/>
    <xf numFmtId="164" fontId="16" fillId="0" borderId="0" xfId="0" quotePrefix="1" applyFont="1" applyAlignment="1">
      <alignment horizontal="left"/>
    </xf>
    <xf numFmtId="40" fontId="16" fillId="0" borderId="0" xfId="0" applyNumberFormat="1" applyFont="1" applyProtection="1"/>
    <xf numFmtId="166" fontId="7" fillId="0" borderId="0" xfId="0" quotePrefix="1" applyNumberFormat="1" applyFont="1" applyAlignment="1" applyProtection="1">
      <alignment horizontal="right"/>
    </xf>
    <xf numFmtId="181" fontId="7" fillId="0" borderId="0" xfId="2" applyNumberFormat="1" applyFont="1" applyAlignment="1">
      <alignment horizontal="right"/>
    </xf>
    <xf numFmtId="181" fontId="7" fillId="0" borderId="0" xfId="2" quotePrefix="1" applyNumberFormat="1" applyFont="1" applyAlignment="1" applyProtection="1">
      <alignment horizontal="right"/>
    </xf>
    <xf numFmtId="164" fontId="16" fillId="0" borderId="0" xfId="0" applyFont="1" applyAlignment="1">
      <alignment horizontal="right"/>
    </xf>
    <xf numFmtId="181" fontId="7" fillId="0" borderId="0" xfId="0" quotePrefix="1" applyNumberFormat="1" applyFont="1" applyAlignment="1" applyProtection="1">
      <alignment horizontal="right"/>
    </xf>
    <xf numFmtId="8" fontId="16" fillId="0" borderId="0" xfId="3" applyFont="1" applyAlignment="1">
      <alignment horizontal="right"/>
    </xf>
    <xf numFmtId="181" fontId="16" fillId="0" borderId="0" xfId="0" applyNumberFormat="1" applyFont="1" applyAlignment="1" applyProtection="1">
      <alignment horizontal="right"/>
    </xf>
    <xf numFmtId="181" fontId="16" fillId="0" borderId="0" xfId="3" applyNumberFormat="1" applyFont="1"/>
    <xf numFmtId="181" fontId="16" fillId="0" borderId="0" xfId="2" quotePrefix="1" applyNumberFormat="1" applyFont="1" applyAlignment="1" applyProtection="1">
      <alignment horizontal="right"/>
    </xf>
    <xf numFmtId="39" fontId="16" fillId="0" borderId="0" xfId="0" applyNumberFormat="1" applyFont="1"/>
    <xf numFmtId="166" fontId="16" fillId="0" borderId="0" xfId="0" applyNumberFormat="1" applyFont="1" applyAlignment="1">
      <alignment horizontal="right"/>
    </xf>
    <xf numFmtId="40" fontId="7" fillId="0" borderId="0" xfId="2" quotePrefix="1" applyFont="1" applyAlignment="1" applyProtection="1">
      <alignment horizontal="right"/>
    </xf>
    <xf numFmtId="166" fontId="16" fillId="0" borderId="0" xfId="0" applyNumberFormat="1" applyFont="1"/>
    <xf numFmtId="181" fontId="16" fillId="0" borderId="0" xfId="2" applyNumberFormat="1" applyFont="1" applyAlignment="1">
      <alignment horizontal="right"/>
    </xf>
    <xf numFmtId="7" fontId="16" fillId="0" borderId="0" xfId="0" quotePrefix="1" applyNumberFormat="1" applyFont="1" applyAlignment="1" applyProtection="1">
      <alignment horizontal="center"/>
      <protection locked="0"/>
    </xf>
    <xf numFmtId="165" fontId="16" fillId="0" borderId="0" xfId="0" applyNumberFormat="1" applyFont="1"/>
    <xf numFmtId="164" fontId="16" fillId="0" borderId="0" xfId="0" applyFont="1" applyProtection="1">
      <protection locked="0"/>
    </xf>
    <xf numFmtId="165" fontId="16" fillId="0" borderId="0" xfId="0" applyNumberFormat="1" applyFont="1" applyAlignment="1">
      <alignment horizontal="right"/>
    </xf>
    <xf numFmtId="164" fontId="16" fillId="0" borderId="0" xfId="0" quotePrefix="1" applyFont="1" applyAlignment="1">
      <alignment horizontal="right"/>
    </xf>
    <xf numFmtId="164" fontId="16" fillId="0" borderId="0" xfId="0" quotePrefix="1" applyFont="1" applyBorder="1" applyAlignment="1" applyProtection="1">
      <alignment horizontal="center"/>
    </xf>
    <xf numFmtId="164" fontId="16" fillId="0" borderId="0" xfId="0" applyFont="1" applyAlignment="1">
      <alignment horizontal="fill"/>
    </xf>
    <xf numFmtId="40" fontId="16" fillId="0" borderId="0" xfId="3" applyNumberFormat="1" applyFont="1" applyProtection="1"/>
    <xf numFmtId="39" fontId="16" fillId="0" borderId="0" xfId="0" applyNumberFormat="1" applyFont="1" applyProtection="1">
      <protection locked="0"/>
    </xf>
    <xf numFmtId="39" fontId="16" fillId="0" borderId="0" xfId="0" quotePrefix="1" applyNumberFormat="1" applyFont="1" applyAlignment="1">
      <alignment horizontal="left"/>
    </xf>
    <xf numFmtId="164" fontId="7" fillId="0" borderId="0" xfId="0" applyFont="1" applyAlignment="1" applyProtection="1">
      <alignment horizontal="fill"/>
    </xf>
    <xf numFmtId="164" fontId="16" fillId="0" borderId="0" xfId="0" applyFont="1" applyBorder="1" applyAlignment="1" applyProtection="1">
      <alignment horizontal="center"/>
    </xf>
    <xf numFmtId="181" fontId="16" fillId="0" borderId="0" xfId="2" applyNumberFormat="1" applyFont="1" applyAlignment="1" applyProtection="1">
      <alignment horizontal="right"/>
    </xf>
    <xf numFmtId="8" fontId="7" fillId="0" borderId="0" xfId="3" applyFont="1" applyAlignment="1" applyProtection="1">
      <alignment horizontal="right"/>
      <protection locked="0"/>
    </xf>
    <xf numFmtId="8" fontId="7" fillId="0" borderId="0" xfId="3" applyFont="1" applyProtection="1">
      <protection locked="0"/>
    </xf>
    <xf numFmtId="181" fontId="16" fillId="0" borderId="0" xfId="3" applyNumberFormat="1" applyFont="1" applyProtection="1"/>
    <xf numFmtId="181" fontId="7" fillId="0" borderId="0" xfId="2" applyNumberFormat="1" applyFont="1" applyProtection="1">
      <protection locked="0"/>
    </xf>
    <xf numFmtId="181" fontId="16" fillId="0" borderId="0" xfId="0" applyNumberFormat="1" applyFont="1"/>
    <xf numFmtId="181" fontId="7" fillId="0" borderId="0" xfId="3" applyNumberFormat="1" applyFont="1"/>
    <xf numFmtId="184" fontId="7" fillId="0" borderId="0" xfId="3" applyNumberFormat="1" applyFont="1"/>
    <xf numFmtId="177" fontId="7" fillId="0" borderId="0" xfId="2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173" fontId="7" fillId="0" borderId="0" xfId="0" applyNumberFormat="1" applyFont="1" applyProtection="1">
      <protection locked="0"/>
    </xf>
    <xf numFmtId="164" fontId="7" fillId="0" borderId="0" xfId="0" applyFont="1" applyProtection="1">
      <protection locked="0"/>
    </xf>
    <xf numFmtId="165" fontId="16" fillId="0" borderId="0" xfId="0" applyNumberFormat="1" applyFont="1" applyProtection="1"/>
    <xf numFmtId="165" fontId="7" fillId="0" borderId="0" xfId="0" applyNumberFormat="1" applyFont="1" applyProtection="1"/>
    <xf numFmtId="177" fontId="7" fillId="0" borderId="0" xfId="0" applyNumberFormat="1" applyFont="1" applyProtection="1">
      <protection locked="0"/>
    </xf>
    <xf numFmtId="171" fontId="7" fillId="0" borderId="0" xfId="0" applyNumberFormat="1" applyFont="1" applyProtection="1"/>
    <xf numFmtId="180" fontId="7" fillId="0" borderId="0" xfId="0" applyNumberFormat="1" applyFont="1" applyProtection="1">
      <protection locked="0"/>
    </xf>
    <xf numFmtId="172" fontId="7" fillId="0" borderId="0" xfId="0" applyNumberFormat="1" applyFont="1" applyProtection="1"/>
    <xf numFmtId="164" fontId="16" fillId="0" borderId="0" xfId="0" applyFont="1" applyBorder="1"/>
    <xf numFmtId="164" fontId="16" fillId="0" borderId="0" xfId="0" applyFont="1" applyBorder="1" applyAlignment="1">
      <alignment horizontal="center"/>
    </xf>
    <xf numFmtId="40" fontId="7" fillId="0" borderId="0" xfId="2" applyFont="1" applyProtection="1">
      <protection locked="0"/>
    </xf>
    <xf numFmtId="181" fontId="16" fillId="0" borderId="0" xfId="2" applyNumberFormat="1" applyFont="1" applyAlignment="1">
      <alignment horizontal="center"/>
    </xf>
    <xf numFmtId="40" fontId="16" fillId="0" borderId="0" xfId="2" applyNumberFormat="1" applyFont="1" applyAlignment="1" applyProtection="1">
      <alignment horizontal="right"/>
    </xf>
    <xf numFmtId="171" fontId="16" fillId="0" borderId="0" xfId="0" quotePrefix="1" applyNumberFormat="1" applyFont="1" applyAlignment="1" applyProtection="1">
      <alignment horizontal="center"/>
    </xf>
    <xf numFmtId="40" fontId="16" fillId="0" borderId="0" xfId="2" applyFont="1" applyAlignment="1" applyProtection="1">
      <alignment horizontal="right"/>
    </xf>
    <xf numFmtId="8" fontId="7" fillId="0" borderId="0" xfId="0" applyNumberFormat="1" applyFont="1" applyProtection="1">
      <protection locked="0"/>
    </xf>
    <xf numFmtId="40" fontId="16" fillId="0" borderId="0" xfId="2" applyNumberFormat="1" applyFont="1"/>
    <xf numFmtId="172" fontId="7" fillId="0" borderId="0" xfId="0" applyNumberFormat="1" applyFont="1" applyProtection="1">
      <protection locked="0"/>
    </xf>
    <xf numFmtId="172" fontId="7" fillId="0" borderId="0" xfId="0" applyNumberFormat="1" applyFont="1" applyAlignment="1" applyProtection="1">
      <alignment horizontal="right"/>
      <protection locked="0"/>
    </xf>
    <xf numFmtId="39" fontId="7" fillId="0" borderId="0" xfId="0" applyNumberFormat="1" applyFont="1" applyProtection="1">
      <protection locked="0"/>
    </xf>
    <xf numFmtId="166" fontId="7" fillId="0" borderId="0" xfId="3" applyNumberFormat="1" applyFont="1" applyProtection="1"/>
    <xf numFmtId="181" fontId="7" fillId="0" borderId="0" xfId="2" applyNumberFormat="1" applyFont="1" applyBorder="1"/>
    <xf numFmtId="8" fontId="16" fillId="0" borderId="0" xfId="3" quotePrefix="1" applyFont="1" applyAlignment="1" applyProtection="1">
      <alignment horizontal="center"/>
    </xf>
    <xf numFmtId="40" fontId="16" fillId="0" borderId="0" xfId="2" quotePrefix="1" applyFont="1" applyAlignment="1" applyProtection="1">
      <alignment horizontal="center"/>
    </xf>
    <xf numFmtId="40" fontId="16" fillId="0" borderId="0" xfId="2" applyFont="1" applyProtection="1">
      <protection locked="0"/>
    </xf>
    <xf numFmtId="164" fontId="7" fillId="0" borderId="0" xfId="0" applyFont="1" applyProtection="1"/>
    <xf numFmtId="40" fontId="16" fillId="0" borderId="0" xfId="2" applyNumberFormat="1" applyFont="1" applyAlignment="1">
      <alignment horizontal="right"/>
    </xf>
    <xf numFmtId="166" fontId="7" fillId="0" borderId="0" xfId="0" applyNumberFormat="1" applyFont="1" applyProtection="1">
      <protection locked="0"/>
    </xf>
    <xf numFmtId="40" fontId="7" fillId="0" borderId="0" xfId="3" applyNumberFormat="1" applyFont="1" applyProtection="1">
      <protection locked="0"/>
    </xf>
    <xf numFmtId="39" fontId="7" fillId="0" borderId="0" xfId="0" applyNumberFormat="1" applyFont="1" applyProtection="1"/>
    <xf numFmtId="40" fontId="16" fillId="0" borderId="0" xfId="3" applyNumberFormat="1" applyFont="1" applyAlignment="1">
      <alignment horizontal="right"/>
    </xf>
    <xf numFmtId="37" fontId="16" fillId="0" borderId="0" xfId="0" applyNumberFormat="1" applyFont="1" applyBorder="1" applyProtection="1"/>
    <xf numFmtId="173" fontId="16" fillId="0" borderId="0" xfId="0" applyNumberFormat="1" applyFont="1"/>
    <xf numFmtId="8" fontId="16" fillId="0" borderId="0" xfId="3" applyNumberFormat="1" applyFont="1"/>
    <xf numFmtId="8" fontId="7" fillId="0" borderId="0" xfId="2" applyNumberFormat="1" applyFont="1" applyProtection="1">
      <protection locked="0"/>
    </xf>
    <xf numFmtId="8" fontId="16" fillId="0" borderId="0" xfId="3" applyFont="1" applyBorder="1"/>
    <xf numFmtId="40" fontId="16" fillId="0" borderId="0" xfId="2" quotePrefix="1" applyFont="1" applyAlignment="1">
      <alignment horizontal="right"/>
    </xf>
    <xf numFmtId="40" fontId="16" fillId="0" borderId="0" xfId="2" applyFont="1" applyBorder="1" applyProtection="1"/>
    <xf numFmtId="40" fontId="16" fillId="0" borderId="0" xfId="2" applyFont="1" applyBorder="1"/>
    <xf numFmtId="182" fontId="16" fillId="0" borderId="0" xfId="0" applyNumberFormat="1" applyFont="1"/>
    <xf numFmtId="39" fontId="16" fillId="0" borderId="0" xfId="0" quotePrefix="1" applyNumberFormat="1" applyFont="1" applyAlignment="1">
      <alignment horizontal="right"/>
    </xf>
    <xf numFmtId="39" fontId="16" fillId="0" borderId="0" xfId="0" applyNumberFormat="1" applyFont="1" applyBorder="1"/>
    <xf numFmtId="40" fontId="16" fillId="0" borderId="0" xfId="2" applyFont="1" applyBorder="1" applyProtection="1">
      <protection locked="0"/>
    </xf>
    <xf numFmtId="164" fontId="16" fillId="0" borderId="0" xfId="0" applyFont="1" applyBorder="1" applyAlignment="1">
      <alignment horizontal="fill"/>
    </xf>
    <xf numFmtId="182" fontId="16" fillId="0" borderId="0" xfId="0" applyNumberFormat="1" applyFont="1" applyProtection="1">
      <protection locked="0"/>
    </xf>
    <xf numFmtId="39" fontId="16" fillId="0" borderId="0" xfId="0" applyNumberFormat="1" applyFont="1" applyBorder="1" applyProtection="1">
      <protection locked="0"/>
    </xf>
    <xf numFmtId="8" fontId="16" fillId="0" borderId="0" xfId="3" quotePrefix="1" applyFont="1" applyAlignment="1">
      <alignment horizontal="right"/>
    </xf>
    <xf numFmtId="8" fontId="16" fillId="0" borderId="0" xfId="3" quotePrefix="1" applyFont="1" applyBorder="1" applyAlignment="1">
      <alignment horizontal="right"/>
    </xf>
    <xf numFmtId="40" fontId="16" fillId="0" borderId="0" xfId="2" quotePrefix="1" applyFont="1" applyBorder="1" applyAlignment="1">
      <alignment horizontal="right"/>
    </xf>
    <xf numFmtId="8" fontId="16" fillId="0" borderId="0" xfId="3" quotePrefix="1" applyNumberFormat="1" applyFont="1" applyAlignment="1">
      <alignment horizontal="right"/>
    </xf>
    <xf numFmtId="40" fontId="16" fillId="0" borderId="0" xfId="2" quotePrefix="1" applyNumberFormat="1" applyFont="1" applyAlignment="1">
      <alignment horizontal="right"/>
    </xf>
    <xf numFmtId="184" fontId="16" fillId="0" borderId="0" xfId="3" applyNumberFormat="1" applyFont="1" applyAlignment="1">
      <alignment horizontal="right"/>
    </xf>
    <xf numFmtId="182" fontId="16" fillId="0" borderId="0" xfId="3" applyNumberFormat="1" applyFont="1"/>
    <xf numFmtId="184" fontId="7" fillId="0" borderId="0" xfId="2" applyNumberFormat="1" applyFont="1" applyProtection="1">
      <protection locked="0"/>
    </xf>
    <xf numFmtId="184" fontId="16" fillId="0" borderId="0" xfId="3" applyNumberFormat="1" applyFont="1" applyBorder="1"/>
    <xf numFmtId="40" fontId="16" fillId="0" borderId="0" xfId="2" applyFont="1" applyAlignment="1">
      <alignment horizontal="center"/>
    </xf>
    <xf numFmtId="185" fontId="16" fillId="0" borderId="0" xfId="0" applyNumberFormat="1" applyFont="1"/>
    <xf numFmtId="180" fontId="16" fillId="0" borderId="0" xfId="2" quotePrefix="1" applyNumberFormat="1" applyFont="1" applyAlignment="1">
      <alignment horizontal="right"/>
    </xf>
    <xf numFmtId="180" fontId="7" fillId="0" borderId="0" xfId="2" applyNumberFormat="1" applyFont="1" applyProtection="1">
      <protection locked="0"/>
    </xf>
    <xf numFmtId="39" fontId="16" fillId="0" borderId="0" xfId="0" applyNumberFormat="1" applyFont="1" applyBorder="1" applyProtection="1"/>
    <xf numFmtId="164" fontId="17" fillId="0" borderId="0" xfId="0" applyFont="1"/>
    <xf numFmtId="164" fontId="17" fillId="0" borderId="0" xfId="0" applyFont="1" applyAlignment="1">
      <alignment horizontal="center"/>
    </xf>
    <xf numFmtId="207" fontId="17" fillId="0" borderId="0" xfId="0" applyNumberFormat="1" applyFont="1" applyProtection="1"/>
    <xf numFmtId="164" fontId="17" fillId="0" borderId="0" xfId="0" quotePrefix="1" applyFont="1" applyAlignment="1" applyProtection="1">
      <alignment horizontal="right"/>
    </xf>
    <xf numFmtId="164" fontId="17" fillId="0" borderId="0" xfId="0" quotePrefix="1" applyFont="1" applyAlignment="1">
      <alignment horizontal="center"/>
    </xf>
    <xf numFmtId="164" fontId="17" fillId="0" borderId="0" xfId="0" applyFont="1" applyAlignment="1" applyProtection="1">
      <alignment horizontal="center"/>
    </xf>
    <xf numFmtId="164" fontId="19" fillId="0" borderId="0" xfId="0" quotePrefix="1" applyFont="1" applyAlignment="1" applyProtection="1">
      <alignment horizontal="center"/>
    </xf>
    <xf numFmtId="164" fontId="19" fillId="0" borderId="0" xfId="0" applyFont="1"/>
    <xf numFmtId="164" fontId="17" fillId="0" borderId="0" xfId="0" applyFont="1" applyAlignment="1" applyProtection="1">
      <alignment horizontal="fill"/>
    </xf>
    <xf numFmtId="164" fontId="17" fillId="0" borderId="0" xfId="0" applyFont="1" applyAlignment="1" applyProtection="1">
      <alignment horizontal="left"/>
    </xf>
    <xf numFmtId="181" fontId="17" fillId="0" borderId="0" xfId="2" applyNumberFormat="1" applyFont="1" applyProtection="1"/>
    <xf numFmtId="39" fontId="17" fillId="0" borderId="0" xfId="0" applyNumberFormat="1" applyFont="1" applyProtection="1"/>
    <xf numFmtId="172" fontId="17" fillId="0" borderId="0" xfId="0" applyNumberFormat="1" applyFont="1" applyProtection="1"/>
    <xf numFmtId="164" fontId="17" fillId="0" borderId="0" xfId="0" applyFont="1" applyBorder="1"/>
    <xf numFmtId="184" fontId="17" fillId="0" borderId="0" xfId="3" applyNumberFormat="1" applyFont="1"/>
    <xf numFmtId="8" fontId="17" fillId="0" borderId="0" xfId="3" applyNumberFormat="1" applyFont="1"/>
    <xf numFmtId="182" fontId="17" fillId="0" borderId="0" xfId="3" applyNumberFormat="1" applyFont="1"/>
    <xf numFmtId="164" fontId="17" fillId="0" borderId="0" xfId="0" applyFont="1" applyProtection="1"/>
    <xf numFmtId="184" fontId="17" fillId="0" borderId="0" xfId="3" applyNumberFormat="1" applyFont="1" applyProtection="1"/>
    <xf numFmtId="164" fontId="7" fillId="0" borderId="0" xfId="0" applyFont="1" applyAlignment="1">
      <alignment horizontal="left"/>
    </xf>
    <xf numFmtId="164" fontId="7" fillId="0" borderId="0" xfId="0" quotePrefix="1" applyFont="1" applyAlignment="1" applyProtection="1">
      <alignment horizontal="left"/>
    </xf>
    <xf numFmtId="181" fontId="17" fillId="0" borderId="0" xfId="2" applyNumberFormat="1" applyFont="1"/>
    <xf numFmtId="164" fontId="17" fillId="0" borderId="0" xfId="0" quotePrefix="1" applyFont="1" applyAlignment="1" applyProtection="1">
      <alignment horizontal="left"/>
    </xf>
    <xf numFmtId="164" fontId="18" fillId="0" borderId="0" xfId="0" applyFont="1" applyAlignment="1" applyProtection="1">
      <alignment horizontal="center"/>
    </xf>
    <xf numFmtId="164" fontId="18" fillId="0" borderId="0" xfId="0" applyFont="1"/>
    <xf numFmtId="164" fontId="19" fillId="0" borderId="0" xfId="0" quotePrefix="1" applyFont="1" applyBorder="1" applyAlignment="1" applyProtection="1">
      <alignment horizontal="center"/>
    </xf>
    <xf numFmtId="164" fontId="17" fillId="0" borderId="1" xfId="0" quotePrefix="1" applyFont="1" applyBorder="1" applyAlignment="1" applyProtection="1">
      <alignment horizontal="center"/>
    </xf>
    <xf numFmtId="164" fontId="17" fillId="0" borderId="0" xfId="0" applyFont="1" applyBorder="1" applyAlignment="1" applyProtection="1">
      <alignment horizontal="center"/>
    </xf>
    <xf numFmtId="164" fontId="17" fillId="0" borderId="0" xfId="0" applyFont="1" applyBorder="1" applyAlignment="1" applyProtection="1">
      <alignment horizontal="fill"/>
    </xf>
    <xf numFmtId="164" fontId="17" fillId="0" borderId="0" xfId="0" applyFont="1" applyBorder="1" applyAlignment="1" applyProtection="1">
      <alignment horizontal="left"/>
    </xf>
    <xf numFmtId="165" fontId="17" fillId="0" borderId="0" xfId="0" applyNumberFormat="1" applyFont="1" applyBorder="1" applyProtection="1"/>
    <xf numFmtId="181" fontId="17" fillId="0" borderId="0" xfId="2" applyNumberFormat="1" applyFont="1" applyBorder="1"/>
    <xf numFmtId="40" fontId="17" fillId="0" borderId="0" xfId="2" applyFont="1" applyBorder="1"/>
    <xf numFmtId="184" fontId="17" fillId="0" borderId="0" xfId="3" applyNumberFormat="1" applyFont="1" applyBorder="1"/>
    <xf numFmtId="164" fontId="17" fillId="0" borderId="0" xfId="0" applyFont="1" applyBorder="1" applyAlignment="1">
      <alignment horizontal="right"/>
    </xf>
    <xf numFmtId="164" fontId="17" fillId="0" borderId="0" xfId="0" applyFont="1" applyBorder="1" applyProtection="1"/>
    <xf numFmtId="164" fontId="17" fillId="0" borderId="0" xfId="0" applyFont="1" applyBorder="1" applyAlignment="1">
      <alignment horizontal="center"/>
    </xf>
    <xf numFmtId="181" fontId="17" fillId="0" borderId="0" xfId="2" applyNumberFormat="1" applyFont="1" applyBorder="1" applyProtection="1"/>
    <xf numFmtId="8" fontId="17" fillId="0" borderId="0" xfId="3" applyNumberFormat="1" applyFont="1" applyBorder="1"/>
    <xf numFmtId="182" fontId="17" fillId="0" borderId="0" xfId="3" applyNumberFormat="1" applyFont="1" applyBorder="1"/>
    <xf numFmtId="184" fontId="17" fillId="0" borderId="0" xfId="3" applyNumberFormat="1" applyFont="1" applyBorder="1" applyProtection="1"/>
    <xf numFmtId="164" fontId="18" fillId="0" borderId="0" xfId="0" applyFont="1" applyAlignment="1">
      <alignment horizontal="center"/>
    </xf>
    <xf numFmtId="164" fontId="17" fillId="0" borderId="0" xfId="0" applyFont="1" applyAlignment="1" applyProtection="1">
      <alignment horizontal="right"/>
    </xf>
    <xf numFmtId="37" fontId="17" fillId="0" borderId="0" xfId="0" applyNumberFormat="1" applyFont="1" applyProtection="1"/>
    <xf numFmtId="164" fontId="17" fillId="0" borderId="0" xfId="0" applyFont="1" applyAlignment="1">
      <alignment horizontal="left"/>
    </xf>
    <xf numFmtId="164" fontId="19" fillId="0" borderId="0" xfId="0" applyFont="1" applyAlignment="1" applyProtection="1">
      <alignment horizontal="left"/>
    </xf>
    <xf numFmtId="164" fontId="19" fillId="0" borderId="0" xfId="0" applyFont="1" applyAlignment="1" applyProtection="1">
      <alignment horizontal="center"/>
    </xf>
    <xf numFmtId="8" fontId="17" fillId="0" borderId="0" xfId="3" applyFont="1" applyProtection="1"/>
    <xf numFmtId="164" fontId="7" fillId="0" borderId="0" xfId="0" applyFont="1" applyAlignment="1" applyProtection="1">
      <alignment horizontal="left"/>
    </xf>
    <xf numFmtId="37" fontId="7" fillId="0" borderId="0" xfId="0" applyNumberFormat="1" applyFont="1" applyProtection="1"/>
    <xf numFmtId="9" fontId="17" fillId="0" borderId="0" xfId="0" applyNumberFormat="1" applyFont="1" applyProtection="1"/>
    <xf numFmtId="37" fontId="7" fillId="0" borderId="0" xfId="0" applyNumberFormat="1" applyFont="1" applyAlignment="1" applyProtection="1">
      <alignment horizontal="fill"/>
    </xf>
    <xf numFmtId="9" fontId="17" fillId="0" borderId="0" xfId="4" applyFont="1" applyProtection="1"/>
    <xf numFmtId="164" fontId="17" fillId="0" borderId="1" xfId="0" applyFont="1" applyBorder="1" applyAlignment="1" applyProtection="1">
      <alignment horizontal="center"/>
    </xf>
    <xf numFmtId="164" fontId="7" fillId="0" borderId="0" xfId="0" applyFont="1" applyAlignment="1">
      <alignment horizontal="right"/>
    </xf>
    <xf numFmtId="164" fontId="18" fillId="0" borderId="0" xfId="0" quotePrefix="1" applyFont="1" applyAlignment="1" applyProtection="1">
      <alignment horizontal="center"/>
      <protection locked="0"/>
    </xf>
    <xf numFmtId="164" fontId="17" fillId="0" borderId="0" xfId="0" applyFont="1" applyProtection="1">
      <protection locked="0"/>
    </xf>
    <xf numFmtId="164" fontId="18" fillId="0" borderId="0" xfId="0" applyFont="1" applyAlignment="1" applyProtection="1">
      <alignment horizontal="center"/>
      <protection locked="0"/>
    </xf>
    <xf numFmtId="164" fontId="6" fillId="0" borderId="0" xfId="0" quotePrefix="1" applyFont="1" applyAlignment="1" applyProtection="1">
      <alignment horizontal="left"/>
    </xf>
    <xf numFmtId="9" fontId="17" fillId="0" borderId="0" xfId="0" applyNumberFormat="1" applyFont="1" applyProtection="1">
      <protection locked="0"/>
    </xf>
    <xf numFmtId="164" fontId="7" fillId="0" borderId="0" xfId="0" quotePrefix="1" applyFont="1" applyAlignment="1">
      <alignment horizontal="left"/>
    </xf>
    <xf numFmtId="167" fontId="7" fillId="0" borderId="0" xfId="0" applyNumberFormat="1" applyFont="1" applyProtection="1"/>
    <xf numFmtId="167" fontId="7" fillId="0" borderId="0" xfId="0" applyNumberFormat="1" applyFont="1" applyProtection="1">
      <protection locked="0"/>
    </xf>
    <xf numFmtId="166" fontId="17" fillId="0" borderId="0" xfId="0" applyNumberFormat="1" applyFont="1" applyProtection="1">
      <protection locked="0"/>
    </xf>
    <xf numFmtId="164" fontId="18" fillId="0" borderId="0" xfId="0" quotePrefix="1" applyFont="1" applyAlignment="1" applyProtection="1">
      <alignment horizontal="right"/>
      <protection locked="0"/>
    </xf>
    <xf numFmtId="164" fontId="17" fillId="0" borderId="0" xfId="0" applyFont="1" applyAlignment="1" applyProtection="1">
      <alignment horizontal="center"/>
      <protection locked="0"/>
    </xf>
    <xf numFmtId="9" fontId="17" fillId="0" borderId="0" xfId="4" applyFont="1" applyBorder="1"/>
    <xf numFmtId="164" fontId="17" fillId="0" borderId="0" xfId="0" applyFont="1" applyBorder="1" applyProtection="1">
      <protection locked="0"/>
    </xf>
    <xf numFmtId="164" fontId="16" fillId="0" borderId="0" xfId="0" applyFont="1" applyAlignment="1">
      <alignment horizontal="left"/>
    </xf>
    <xf numFmtId="164" fontId="20" fillId="0" borderId="0" xfId="0" applyFont="1" applyAlignment="1">
      <alignment horizontal="center"/>
    </xf>
    <xf numFmtId="164" fontId="11" fillId="0" borderId="0" xfId="0" applyFont="1" applyAlignment="1">
      <alignment horizontal="center"/>
    </xf>
    <xf numFmtId="39" fontId="16" fillId="0" borderId="0" xfId="2" applyNumberFormat="1" applyFont="1" applyProtection="1"/>
    <xf numFmtId="228" fontId="7" fillId="0" borderId="0" xfId="0" applyNumberFormat="1" applyFont="1"/>
    <xf numFmtId="40" fontId="16" fillId="0" borderId="0" xfId="3" applyNumberFormat="1" applyFont="1" applyBorder="1"/>
    <xf numFmtId="7" fontId="16" fillId="0" borderId="0" xfId="0" applyNumberFormat="1" applyFont="1" applyBorder="1"/>
    <xf numFmtId="235" fontId="16" fillId="0" borderId="0" xfId="0" applyNumberFormat="1" applyFont="1" applyBorder="1" applyAlignment="1" applyProtection="1">
      <alignment horizontal="center"/>
    </xf>
    <xf numFmtId="8" fontId="16" fillId="0" borderId="0" xfId="0" applyNumberFormat="1" applyFont="1" applyBorder="1" applyAlignment="1" applyProtection="1">
      <alignment horizontal="center"/>
    </xf>
    <xf numFmtId="184" fontId="16" fillId="0" borderId="0" xfId="0" applyNumberFormat="1" applyFont="1" applyBorder="1" applyAlignment="1" applyProtection="1">
      <alignment horizontal="center"/>
    </xf>
    <xf numFmtId="183" fontId="16" fillId="0" borderId="0" xfId="0" applyNumberFormat="1" applyFont="1" applyBorder="1" applyAlignment="1" applyProtection="1">
      <alignment horizontal="center"/>
    </xf>
  </cellXfs>
  <cellStyles count="5">
    <cellStyle name="ariel" xfId="1"/>
    <cellStyle name="Comma" xfId="2" builtinId="3"/>
    <cellStyle name="Currency" xfId="3" builtinId="4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95/TEMP/ERCR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95/TEMP/1999%20RDW/Settlement%20+%20Decision/RDW.Non-Seasonal%20(w%201235-E%20chang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BUNDLED RATE TABLE"/>
    </sheetNames>
    <sheetDataSet>
      <sheetData sheetId="0">
        <row r="97">
          <cell r="AA97">
            <v>-0.33400000000000002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BUNDLED RATE TABLE"/>
    </sheetNames>
    <sheetDataSet>
      <sheetData sheetId="0">
        <row r="18">
          <cell r="AA18">
            <v>0.17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9"/>
  <sheetViews>
    <sheetView tabSelected="1" workbookViewId="0">
      <selection activeCell="A16" sqref="A16"/>
    </sheetView>
  </sheetViews>
  <sheetFormatPr defaultRowHeight="11.25"/>
  <cols>
    <col min="1" max="1" width="8.33203125" style="57" customWidth="1"/>
    <col min="2" max="2" width="5.83203125" style="56" customWidth="1"/>
    <col min="3" max="3" width="27.83203125" style="56" customWidth="1"/>
    <col min="4" max="4" width="8.33203125" style="56" customWidth="1"/>
    <col min="5" max="5" width="11.33203125" style="56" customWidth="1"/>
    <col min="6" max="6" width="4.83203125" style="56" customWidth="1"/>
    <col min="7" max="7" width="11.83203125" style="56" customWidth="1"/>
    <col min="8" max="8" width="4.83203125" style="56" customWidth="1"/>
    <col min="9" max="9" width="11.83203125" style="56" customWidth="1"/>
    <col min="10" max="10" width="4.83203125" style="56" customWidth="1"/>
    <col min="11" max="11" width="11.83203125" style="56" customWidth="1"/>
    <col min="12" max="12" width="4.6640625" style="56" customWidth="1"/>
    <col min="13" max="13" width="11.83203125" style="56" customWidth="1"/>
    <col min="14" max="14" width="5.83203125" style="56" customWidth="1"/>
    <col min="15" max="15" width="8.33203125" style="57" customWidth="1"/>
    <col min="16" max="16384" width="9.33203125" style="56"/>
  </cols>
  <sheetData>
    <row r="1" spans="1:15" s="27" customFormat="1">
      <c r="A1" s="54"/>
      <c r="C1" s="1"/>
      <c r="O1" s="28"/>
    </row>
    <row r="2" spans="1:15">
      <c r="A2" s="28"/>
      <c r="B2" s="27"/>
      <c r="C2" s="55"/>
      <c r="G2" s="2"/>
      <c r="O2" s="3" t="s">
        <v>0</v>
      </c>
    </row>
    <row r="3" spans="1:15">
      <c r="D3" s="57"/>
    </row>
    <row r="4" spans="1:15">
      <c r="D4" s="31"/>
      <c r="G4" s="4" t="s">
        <v>1</v>
      </c>
    </row>
    <row r="5" spans="1:15">
      <c r="D5" s="2"/>
      <c r="G5" s="4" t="s">
        <v>2</v>
      </c>
    </row>
    <row r="6" spans="1:15">
      <c r="D6" s="2"/>
      <c r="G6" s="4" t="s">
        <v>3</v>
      </c>
    </row>
    <row r="7" spans="1:15">
      <c r="D7" s="2"/>
      <c r="G7" s="4"/>
    </row>
    <row r="8" spans="1:15">
      <c r="G8" s="5" t="s">
        <v>4</v>
      </c>
    </row>
    <row r="9" spans="1:15">
      <c r="G9" s="6"/>
      <c r="H9" s="7"/>
      <c r="I9" s="7"/>
      <c r="J9" s="7"/>
      <c r="K9" s="8"/>
      <c r="L9" s="9"/>
      <c r="M9" s="9"/>
      <c r="N9" s="9"/>
      <c r="O9" s="8"/>
    </row>
    <row r="10" spans="1:15">
      <c r="G10" s="10" t="s">
        <v>5</v>
      </c>
      <c r="H10" s="9"/>
      <c r="I10" s="10" t="s">
        <v>6</v>
      </c>
      <c r="J10" s="9"/>
      <c r="N10" s="9"/>
      <c r="O10" s="8"/>
    </row>
    <row r="11" spans="1:15">
      <c r="G11" s="10" t="s">
        <v>7</v>
      </c>
      <c r="H11" s="8"/>
      <c r="I11" s="10" t="s">
        <v>7</v>
      </c>
      <c r="J11" s="9"/>
      <c r="K11" s="11" t="s">
        <v>8</v>
      </c>
      <c r="L11" s="11"/>
      <c r="M11" s="12"/>
      <c r="N11" s="10"/>
      <c r="O11" s="8"/>
    </row>
    <row r="12" spans="1:15">
      <c r="A12" s="10" t="s">
        <v>9</v>
      </c>
      <c r="B12" s="10"/>
      <c r="C12" s="10" t="s">
        <v>10</v>
      </c>
      <c r="D12" s="10"/>
      <c r="E12" s="10" t="s">
        <v>11</v>
      </c>
      <c r="G12" s="13" t="s">
        <v>12</v>
      </c>
      <c r="H12" s="10"/>
      <c r="I12" s="10" t="s">
        <v>12</v>
      </c>
      <c r="J12" s="9"/>
      <c r="K12" s="14" t="s">
        <v>13</v>
      </c>
      <c r="L12" s="15"/>
      <c r="M12" s="14" t="s">
        <v>14</v>
      </c>
      <c r="N12" s="10"/>
      <c r="O12" s="10" t="str">
        <f>(A12)</f>
        <v>LINE</v>
      </c>
    </row>
    <row r="13" spans="1:15">
      <c r="A13" s="16" t="s">
        <v>15</v>
      </c>
      <c r="C13" s="58" t="s">
        <v>16</v>
      </c>
      <c r="E13" s="58" t="s">
        <v>17</v>
      </c>
      <c r="G13" s="59" t="s">
        <v>18</v>
      </c>
      <c r="H13" s="17"/>
      <c r="I13" s="59" t="s">
        <v>19</v>
      </c>
      <c r="K13" s="59" t="s">
        <v>20</v>
      </c>
      <c r="M13" s="59" t="s">
        <v>21</v>
      </c>
      <c r="O13" s="16" t="str">
        <f>(A13)</f>
        <v>NO.</v>
      </c>
    </row>
    <row r="14" spans="1:15">
      <c r="A14" s="60"/>
      <c r="C14" s="61"/>
      <c r="E14" s="61"/>
      <c r="K14" s="61"/>
      <c r="O14" s="60"/>
    </row>
    <row r="15" spans="1:15">
      <c r="A15" s="60">
        <f t="shared" ref="A15:A46" si="0">A14+1</f>
        <v>1</v>
      </c>
      <c r="C15" s="18" t="s">
        <v>22</v>
      </c>
      <c r="O15" s="60">
        <f t="shared" ref="O15:O46" si="1">(A15)</f>
        <v>1</v>
      </c>
    </row>
    <row r="16" spans="1:15">
      <c r="A16" s="60">
        <f t="shared" si="0"/>
        <v>2</v>
      </c>
      <c r="C16" s="56" t="s">
        <v>23</v>
      </c>
      <c r="E16" s="62" t="s">
        <v>24</v>
      </c>
      <c r="G16" s="63">
        <v>0</v>
      </c>
      <c r="H16" s="64"/>
      <c r="I16" s="63">
        <f>'UNBUNDLED RATE TABLE'!AA14</f>
        <v>0</v>
      </c>
      <c r="K16" s="65">
        <f>I16-G16</f>
        <v>0</v>
      </c>
      <c r="L16" s="19"/>
      <c r="M16" s="19" t="s">
        <v>25</v>
      </c>
      <c r="N16" s="66"/>
      <c r="O16" s="60">
        <f t="shared" si="1"/>
        <v>2</v>
      </c>
    </row>
    <row r="17" spans="1:15">
      <c r="A17" s="60">
        <f t="shared" si="0"/>
        <v>3</v>
      </c>
      <c r="C17" s="67" t="s">
        <v>26</v>
      </c>
      <c r="E17" s="62" t="s">
        <v>27</v>
      </c>
      <c r="G17" s="68">
        <v>0.12867000000000001</v>
      </c>
      <c r="I17" s="68">
        <f>'UNBUNDLED RATE TABLE'!AA15</f>
        <v>0.15161000000000002</v>
      </c>
      <c r="K17" s="68">
        <f>I17-G17</f>
        <v>2.2940000000000016E-2</v>
      </c>
      <c r="L17" s="69"/>
      <c r="M17" s="70">
        <f>IF(G17&lt;=0, "--",K17/G17)</f>
        <v>0.17828553664412849</v>
      </c>
      <c r="N17" s="68"/>
      <c r="O17" s="60">
        <f t="shared" si="1"/>
        <v>3</v>
      </c>
    </row>
    <row r="18" spans="1:15">
      <c r="A18" s="60">
        <f t="shared" si="0"/>
        <v>4</v>
      </c>
      <c r="C18" s="67" t="s">
        <v>28</v>
      </c>
      <c r="E18" s="62" t="s">
        <v>27</v>
      </c>
      <c r="G18" s="68">
        <v>0.14883999999999997</v>
      </c>
      <c r="I18" s="68">
        <f>'UNBUNDLED RATE TABLE'!AA16</f>
        <v>0.17177999999999999</v>
      </c>
      <c r="K18" s="68">
        <f>I18-G18</f>
        <v>2.2940000000000016E-2</v>
      </c>
      <c r="L18" s="69"/>
      <c r="M18" s="70">
        <f>IF(G18&lt;=0, "--",K18/G18)</f>
        <v>0.15412523515184104</v>
      </c>
      <c r="N18" s="68"/>
      <c r="O18" s="60">
        <f t="shared" si="1"/>
        <v>4</v>
      </c>
    </row>
    <row r="19" spans="1:15">
      <c r="A19" s="60">
        <f t="shared" si="0"/>
        <v>5</v>
      </c>
      <c r="C19" s="67" t="s">
        <v>29</v>
      </c>
      <c r="E19" s="62" t="s">
        <v>27</v>
      </c>
      <c r="G19" s="68">
        <v>0.14883999999999997</v>
      </c>
      <c r="I19" s="68">
        <f>'UNBUNDLED RATE TABLE'!AA17</f>
        <v>0.17177999999999999</v>
      </c>
      <c r="K19" s="68">
        <f>I19-G19</f>
        <v>2.2940000000000016E-2</v>
      </c>
      <c r="L19" s="69"/>
      <c r="M19" s="71">
        <f>IF(G19&lt;=0, "--       ",K19/G19)</f>
        <v>0.15412523515184104</v>
      </c>
      <c r="N19" s="72"/>
      <c r="O19" s="60">
        <f t="shared" si="1"/>
        <v>5</v>
      </c>
    </row>
    <row r="20" spans="1:15">
      <c r="A20" s="60">
        <f t="shared" si="0"/>
        <v>6</v>
      </c>
      <c r="C20" s="67" t="s">
        <v>30</v>
      </c>
      <c r="E20" s="67" t="s">
        <v>31</v>
      </c>
      <c r="G20" s="73">
        <v>0.17</v>
      </c>
      <c r="I20" s="74">
        <f>'UNBUNDLED RATE TABLE'!AA18</f>
        <v>0.17</v>
      </c>
      <c r="K20" s="74">
        <f>I20-G20</f>
        <v>0</v>
      </c>
      <c r="L20" s="19"/>
      <c r="M20" s="71">
        <f>IF(G20&lt;=0, "--       ",K20/G20)</f>
        <v>0</v>
      </c>
      <c r="N20" s="75"/>
      <c r="O20" s="60">
        <f t="shared" si="1"/>
        <v>6</v>
      </c>
    </row>
    <row r="21" spans="1:15">
      <c r="A21" s="60">
        <f t="shared" si="0"/>
        <v>7</v>
      </c>
      <c r="I21" s="74"/>
      <c r="O21" s="60">
        <f t="shared" si="1"/>
        <v>7</v>
      </c>
    </row>
    <row r="22" spans="1:15">
      <c r="A22" s="60">
        <f t="shared" si="0"/>
        <v>8</v>
      </c>
      <c r="C22" s="18" t="s">
        <v>32</v>
      </c>
      <c r="I22" s="74"/>
      <c r="N22" s="67"/>
      <c r="O22" s="60">
        <f t="shared" si="1"/>
        <v>8</v>
      </c>
    </row>
    <row r="23" spans="1:15">
      <c r="A23" s="60">
        <f t="shared" si="0"/>
        <v>9</v>
      </c>
      <c r="C23" s="56" t="s">
        <v>23</v>
      </c>
      <c r="E23" s="62" t="s">
        <v>24</v>
      </c>
      <c r="G23" s="76">
        <v>0</v>
      </c>
      <c r="H23" s="64"/>
      <c r="I23" s="77">
        <f>'UNBUNDLED RATE TABLE'!AA21</f>
        <v>0</v>
      </c>
      <c r="K23" s="77">
        <f>I23-G23</f>
        <v>0</v>
      </c>
      <c r="L23" s="19"/>
      <c r="M23" s="19" t="s">
        <v>25</v>
      </c>
      <c r="O23" s="60">
        <f t="shared" si="1"/>
        <v>9</v>
      </c>
    </row>
    <row r="24" spans="1:15">
      <c r="A24" s="60">
        <f t="shared" si="0"/>
        <v>10</v>
      </c>
      <c r="C24" s="67" t="s">
        <v>26</v>
      </c>
      <c r="E24" s="62" t="s">
        <v>27</v>
      </c>
      <c r="G24" s="68">
        <v>0.12867000000000001</v>
      </c>
      <c r="H24" s="64"/>
      <c r="I24" s="68">
        <f>'UNBUNDLED RATE TABLE'!AA22</f>
        <v>0.12867000000000001</v>
      </c>
      <c r="K24" s="68">
        <f>I24-G24</f>
        <v>0</v>
      </c>
      <c r="L24" s="69"/>
      <c r="M24" s="70">
        <f>K24/G24</f>
        <v>0</v>
      </c>
      <c r="N24" s="78"/>
      <c r="O24" s="60">
        <f t="shared" si="1"/>
        <v>10</v>
      </c>
    </row>
    <row r="25" spans="1:15">
      <c r="A25" s="60">
        <f t="shared" si="0"/>
        <v>11</v>
      </c>
      <c r="C25" s="67" t="s">
        <v>28</v>
      </c>
      <c r="E25" s="62" t="s">
        <v>27</v>
      </c>
      <c r="G25" s="68">
        <v>0.14883999999999997</v>
      </c>
      <c r="H25" s="64"/>
      <c r="I25" s="68">
        <f>'UNBUNDLED RATE TABLE'!AA23</f>
        <v>0.14883999999999997</v>
      </c>
      <c r="K25" s="68">
        <f>I25-G25</f>
        <v>0</v>
      </c>
      <c r="L25" s="69"/>
      <c r="M25" s="70">
        <f>K25/G25</f>
        <v>0</v>
      </c>
      <c r="N25" s="78"/>
      <c r="O25" s="60">
        <f t="shared" si="1"/>
        <v>11</v>
      </c>
    </row>
    <row r="26" spans="1:15">
      <c r="A26" s="60">
        <f t="shared" si="0"/>
        <v>12</v>
      </c>
      <c r="C26" s="67" t="s">
        <v>29</v>
      </c>
      <c r="E26" s="62" t="s">
        <v>27</v>
      </c>
      <c r="G26" s="68">
        <v>0.14883999999999997</v>
      </c>
      <c r="I26" s="68">
        <f>'UNBUNDLED RATE TABLE'!AA24</f>
        <v>0.14883999999999997</v>
      </c>
      <c r="K26" s="68">
        <f>I26-G26</f>
        <v>0</v>
      </c>
      <c r="L26" s="69"/>
      <c r="M26" s="70">
        <f>K26/G26</f>
        <v>0</v>
      </c>
      <c r="N26" s="78"/>
      <c r="O26" s="60">
        <f t="shared" si="1"/>
        <v>12</v>
      </c>
    </row>
    <row r="27" spans="1:15">
      <c r="A27" s="60">
        <f t="shared" si="0"/>
        <v>13</v>
      </c>
      <c r="C27" s="67" t="s">
        <v>30</v>
      </c>
      <c r="E27" s="67" t="s">
        <v>31</v>
      </c>
      <c r="G27" s="73">
        <v>0.17</v>
      </c>
      <c r="I27" s="74">
        <f>'UNBUNDLED RATE TABLE'!AA25</f>
        <v>0.17</v>
      </c>
      <c r="K27" s="74">
        <f>I27-G27</f>
        <v>0</v>
      </c>
      <c r="L27" s="19"/>
      <c r="M27" s="70">
        <f>K27/G27</f>
        <v>0</v>
      </c>
      <c r="N27" s="78"/>
      <c r="O27" s="60">
        <f t="shared" si="1"/>
        <v>13</v>
      </c>
    </row>
    <row r="28" spans="1:15">
      <c r="A28" s="60">
        <f t="shared" si="0"/>
        <v>14</v>
      </c>
      <c r="K28" s="64"/>
      <c r="M28" s="79"/>
      <c r="N28" s="78"/>
      <c r="O28" s="60">
        <f t="shared" si="1"/>
        <v>14</v>
      </c>
    </row>
    <row r="29" spans="1:15">
      <c r="A29" s="60">
        <f t="shared" si="0"/>
        <v>15</v>
      </c>
      <c r="C29" s="18" t="s">
        <v>33</v>
      </c>
      <c r="K29" s="64"/>
      <c r="M29" s="79"/>
      <c r="O29" s="60">
        <f t="shared" si="1"/>
        <v>15</v>
      </c>
    </row>
    <row r="30" spans="1:15">
      <c r="A30" s="60">
        <f t="shared" si="0"/>
        <v>16</v>
      </c>
      <c r="C30" s="56" t="s">
        <v>23</v>
      </c>
      <c r="E30" s="62" t="s">
        <v>24</v>
      </c>
      <c r="G30" s="76">
        <v>0</v>
      </c>
      <c r="H30" s="64"/>
      <c r="I30" s="77">
        <f>'UNBUNDLED RATE TABLE'!AA28</f>
        <v>0</v>
      </c>
      <c r="K30" s="77">
        <f>I30-G30</f>
        <v>0</v>
      </c>
      <c r="L30" s="19"/>
      <c r="M30" s="19" t="s">
        <v>25</v>
      </c>
      <c r="N30" s="67"/>
      <c r="O30" s="60">
        <f t="shared" si="1"/>
        <v>16</v>
      </c>
    </row>
    <row r="31" spans="1:15">
      <c r="A31" s="60">
        <f t="shared" si="0"/>
        <v>17</v>
      </c>
      <c r="C31" s="67" t="s">
        <v>26</v>
      </c>
      <c r="E31" s="62" t="s">
        <v>27</v>
      </c>
      <c r="G31" s="68">
        <v>0.12867000000000001</v>
      </c>
      <c r="H31" s="64"/>
      <c r="I31" s="68">
        <f>'UNBUNDLED RATE TABLE'!AA29</f>
        <v>0.15161000000000002</v>
      </c>
      <c r="K31" s="68">
        <f>I31-G31</f>
        <v>2.2940000000000016E-2</v>
      </c>
      <c r="L31" s="69"/>
      <c r="M31" s="70">
        <f>K31/G31</f>
        <v>0.17828553664412849</v>
      </c>
      <c r="O31" s="60">
        <f t="shared" si="1"/>
        <v>17</v>
      </c>
    </row>
    <row r="32" spans="1:15">
      <c r="A32" s="60">
        <f t="shared" si="0"/>
        <v>18</v>
      </c>
      <c r="C32" s="67" t="s">
        <v>28</v>
      </c>
      <c r="E32" s="62" t="s">
        <v>27</v>
      </c>
      <c r="G32" s="68">
        <v>0.14883999999999997</v>
      </c>
      <c r="H32" s="64"/>
      <c r="I32" s="68">
        <f>'UNBUNDLED RATE TABLE'!AA30</f>
        <v>0.17177999999999999</v>
      </c>
      <c r="K32" s="68">
        <f>I32-G32</f>
        <v>2.2940000000000016E-2</v>
      </c>
      <c r="L32" s="69"/>
      <c r="M32" s="70">
        <f>K32/G32</f>
        <v>0.15412523515184104</v>
      </c>
      <c r="O32" s="60">
        <f t="shared" si="1"/>
        <v>18</v>
      </c>
    </row>
    <row r="33" spans="1:15">
      <c r="A33" s="60">
        <f t="shared" si="0"/>
        <v>19</v>
      </c>
      <c r="C33" s="67" t="s">
        <v>29</v>
      </c>
      <c r="E33" s="62" t="s">
        <v>27</v>
      </c>
      <c r="G33" s="68">
        <v>0.14883999999999997</v>
      </c>
      <c r="H33" s="64"/>
      <c r="I33" s="68">
        <f>'UNBUNDLED RATE TABLE'!AA31</f>
        <v>0.17177999999999999</v>
      </c>
      <c r="K33" s="68">
        <f>I33-G33</f>
        <v>2.2940000000000016E-2</v>
      </c>
      <c r="L33" s="69"/>
      <c r="M33" s="70">
        <f>K33/G33</f>
        <v>0.15412523515184104</v>
      </c>
      <c r="N33" s="78"/>
      <c r="O33" s="60">
        <f t="shared" si="1"/>
        <v>19</v>
      </c>
    </row>
    <row r="34" spans="1:15">
      <c r="A34" s="60">
        <f t="shared" si="0"/>
        <v>20</v>
      </c>
      <c r="C34" s="67" t="s">
        <v>30</v>
      </c>
      <c r="E34" s="67" t="s">
        <v>31</v>
      </c>
      <c r="G34" s="19">
        <v>0.17</v>
      </c>
      <c r="H34" s="64"/>
      <c r="I34" s="74">
        <f>'UNBUNDLED RATE TABLE'!AA32</f>
        <v>0.17</v>
      </c>
      <c r="J34" s="80"/>
      <c r="K34" s="74">
        <f>I34-G34</f>
        <v>0</v>
      </c>
      <c r="L34" s="19"/>
      <c r="M34" s="70">
        <f>K34/G34</f>
        <v>0</v>
      </c>
      <c r="N34" s="78"/>
      <c r="O34" s="60">
        <f t="shared" si="1"/>
        <v>20</v>
      </c>
    </row>
    <row r="35" spans="1:15">
      <c r="A35" s="60">
        <f t="shared" si="0"/>
        <v>21</v>
      </c>
      <c r="K35" s="64"/>
      <c r="M35" s="79"/>
      <c r="N35" s="78"/>
      <c r="O35" s="60">
        <f t="shared" si="1"/>
        <v>21</v>
      </c>
    </row>
    <row r="36" spans="1:15">
      <c r="A36" s="60">
        <f t="shared" si="0"/>
        <v>22</v>
      </c>
      <c r="C36" s="18" t="s">
        <v>34</v>
      </c>
      <c r="K36" s="64"/>
      <c r="M36" s="79"/>
      <c r="N36" s="78"/>
      <c r="O36" s="60">
        <f t="shared" si="1"/>
        <v>22</v>
      </c>
    </row>
    <row r="37" spans="1:15">
      <c r="A37" s="60">
        <f t="shared" si="0"/>
        <v>23</v>
      </c>
      <c r="C37" s="56" t="s">
        <v>23</v>
      </c>
      <c r="E37" s="62" t="s">
        <v>24</v>
      </c>
      <c r="G37" s="76">
        <v>0</v>
      </c>
      <c r="H37" s="64"/>
      <c r="I37" s="77">
        <f>'UNBUNDLED RATE TABLE'!AA35</f>
        <v>0</v>
      </c>
      <c r="K37" s="77">
        <f t="shared" ref="K37:K46" si="2">I37-G37</f>
        <v>0</v>
      </c>
      <c r="L37" s="19"/>
      <c r="M37" s="19" t="s">
        <v>25</v>
      </c>
      <c r="O37" s="60">
        <f t="shared" si="1"/>
        <v>23</v>
      </c>
    </row>
    <row r="38" spans="1:15">
      <c r="A38" s="60">
        <f t="shared" si="0"/>
        <v>24</v>
      </c>
      <c r="C38" s="67" t="s">
        <v>26</v>
      </c>
      <c r="E38" s="62" t="s">
        <v>27</v>
      </c>
      <c r="G38" s="68">
        <v>0.12867000000000001</v>
      </c>
      <c r="H38" s="64"/>
      <c r="I38" s="68">
        <f>'UNBUNDLED RATE TABLE'!AA36</f>
        <v>0.15161000000000002</v>
      </c>
      <c r="K38" s="68">
        <f t="shared" si="2"/>
        <v>2.2940000000000016E-2</v>
      </c>
      <c r="L38" s="69"/>
      <c r="M38" s="70">
        <f>K38/G38</f>
        <v>0.17828553664412849</v>
      </c>
      <c r="N38" s="67"/>
      <c r="O38" s="60">
        <f t="shared" si="1"/>
        <v>24</v>
      </c>
    </row>
    <row r="39" spans="1:15">
      <c r="A39" s="60">
        <f t="shared" si="0"/>
        <v>25</v>
      </c>
      <c r="C39" s="67" t="s">
        <v>28</v>
      </c>
      <c r="E39" s="62" t="s">
        <v>27</v>
      </c>
      <c r="G39" s="68">
        <v>0.14883999999999997</v>
      </c>
      <c r="H39" s="64"/>
      <c r="I39" s="68">
        <f>'UNBUNDLED RATE TABLE'!AA37</f>
        <v>0.17177999999999999</v>
      </c>
      <c r="K39" s="68">
        <f t="shared" si="2"/>
        <v>2.2940000000000016E-2</v>
      </c>
      <c r="L39" s="69"/>
      <c r="M39" s="70">
        <f>K39/G39</f>
        <v>0.15412523515184104</v>
      </c>
      <c r="N39" s="67"/>
      <c r="O39" s="60">
        <f t="shared" si="1"/>
        <v>25</v>
      </c>
    </row>
    <row r="40" spans="1:15">
      <c r="A40" s="60">
        <f t="shared" si="0"/>
        <v>26</v>
      </c>
      <c r="C40" s="67" t="s">
        <v>29</v>
      </c>
      <c r="E40" s="62" t="s">
        <v>27</v>
      </c>
      <c r="G40" s="68">
        <v>0.14883999999999997</v>
      </c>
      <c r="H40" s="64"/>
      <c r="I40" s="68">
        <f>'UNBUNDLED RATE TABLE'!AA38</f>
        <v>0.17177999999999999</v>
      </c>
      <c r="K40" s="68">
        <f t="shared" si="2"/>
        <v>2.2940000000000016E-2</v>
      </c>
      <c r="L40" s="69"/>
      <c r="M40" s="70">
        <f>K40/G40</f>
        <v>0.15412523515184104</v>
      </c>
      <c r="O40" s="60">
        <f t="shared" si="1"/>
        <v>26</v>
      </c>
    </row>
    <row r="41" spans="1:15">
      <c r="A41" s="60">
        <f t="shared" si="0"/>
        <v>27</v>
      </c>
      <c r="C41" s="56" t="s">
        <v>23</v>
      </c>
      <c r="E41" s="62" t="s">
        <v>24</v>
      </c>
      <c r="G41" s="76">
        <v>0</v>
      </c>
      <c r="H41" s="64"/>
      <c r="I41" s="77">
        <f>'UNBUNDLED RATE TABLE'!AA39</f>
        <v>0</v>
      </c>
      <c r="K41" s="77">
        <f t="shared" si="2"/>
        <v>0</v>
      </c>
      <c r="L41" s="19"/>
      <c r="M41" s="19" t="s">
        <v>25</v>
      </c>
      <c r="N41" s="78"/>
      <c r="O41" s="60">
        <f t="shared" si="1"/>
        <v>27</v>
      </c>
    </row>
    <row r="42" spans="1:15">
      <c r="A42" s="60">
        <f t="shared" si="0"/>
        <v>28</v>
      </c>
      <c r="C42" s="67" t="s">
        <v>35</v>
      </c>
      <c r="E42" s="62" t="s">
        <v>27</v>
      </c>
      <c r="G42" s="68">
        <v>0.12867000000000001</v>
      </c>
      <c r="H42" s="64"/>
      <c r="I42" s="68">
        <f>'UNBUNDLED RATE TABLE'!AA40</f>
        <v>0.12867000000000001</v>
      </c>
      <c r="K42" s="68">
        <f t="shared" si="2"/>
        <v>0</v>
      </c>
      <c r="L42" s="69"/>
      <c r="M42" s="70">
        <f>K42/G42</f>
        <v>0</v>
      </c>
      <c r="N42" s="78"/>
      <c r="O42" s="60">
        <f t="shared" si="1"/>
        <v>28</v>
      </c>
    </row>
    <row r="43" spans="1:15">
      <c r="A43" s="60">
        <f t="shared" si="0"/>
        <v>29</v>
      </c>
      <c r="C43" s="67" t="s">
        <v>36</v>
      </c>
      <c r="E43" s="62" t="s">
        <v>27</v>
      </c>
      <c r="G43" s="68">
        <v>0.14883999999999997</v>
      </c>
      <c r="H43" s="64"/>
      <c r="I43" s="68">
        <f>'UNBUNDLED RATE TABLE'!AA41</f>
        <v>0.14883999999999997</v>
      </c>
      <c r="K43" s="68">
        <f t="shared" si="2"/>
        <v>0</v>
      </c>
      <c r="L43" s="69"/>
      <c r="M43" s="70">
        <f>K43/G43</f>
        <v>0</v>
      </c>
      <c r="N43" s="78"/>
      <c r="O43" s="60">
        <f t="shared" si="1"/>
        <v>29</v>
      </c>
    </row>
    <row r="44" spans="1:15">
      <c r="A44" s="60">
        <f t="shared" si="0"/>
        <v>30</v>
      </c>
      <c r="C44" s="67" t="s">
        <v>37</v>
      </c>
      <c r="E44" s="62" t="s">
        <v>27</v>
      </c>
      <c r="G44" s="68">
        <v>0.14883999999999997</v>
      </c>
      <c r="H44" s="64"/>
      <c r="I44" s="68">
        <f>'UNBUNDLED RATE TABLE'!AA42</f>
        <v>0.14883999999999997</v>
      </c>
      <c r="K44" s="68">
        <f t="shared" si="2"/>
        <v>0</v>
      </c>
      <c r="L44" s="69"/>
      <c r="M44" s="70">
        <f>K44/G44</f>
        <v>0</v>
      </c>
      <c r="N44" s="78"/>
      <c r="O44" s="60">
        <f t="shared" si="1"/>
        <v>30</v>
      </c>
    </row>
    <row r="45" spans="1:15">
      <c r="A45" s="60">
        <f t="shared" si="0"/>
        <v>31</v>
      </c>
      <c r="C45" s="67" t="s">
        <v>38</v>
      </c>
      <c r="E45" s="67" t="s">
        <v>31</v>
      </c>
      <c r="F45" s="80"/>
      <c r="G45" s="74">
        <v>-0.12</v>
      </c>
      <c r="H45" s="81"/>
      <c r="I45" s="74">
        <f>'UNBUNDLED RATE TABLE'!AA43</f>
        <v>-0.12</v>
      </c>
      <c r="J45" s="80"/>
      <c r="K45" s="74">
        <f t="shared" si="2"/>
        <v>0</v>
      </c>
      <c r="L45" s="69"/>
      <c r="M45" s="70">
        <f>K45/G45</f>
        <v>0</v>
      </c>
      <c r="N45" s="78"/>
      <c r="O45" s="60">
        <f t="shared" si="1"/>
        <v>31</v>
      </c>
    </row>
    <row r="46" spans="1:15">
      <c r="A46" s="60">
        <f t="shared" si="0"/>
        <v>32</v>
      </c>
      <c r="C46" s="67" t="s">
        <v>30</v>
      </c>
      <c r="E46" s="67" t="s">
        <v>31</v>
      </c>
      <c r="G46" s="19">
        <v>0.17</v>
      </c>
      <c r="H46" s="64"/>
      <c r="I46" s="74">
        <f>'UNBUNDLED RATE TABLE'!AA44</f>
        <v>0.17</v>
      </c>
      <c r="K46" s="74">
        <f t="shared" si="2"/>
        <v>0</v>
      </c>
      <c r="L46" s="19"/>
      <c r="M46" s="70">
        <f>K46/G46</f>
        <v>0</v>
      </c>
      <c r="N46" s="78"/>
      <c r="O46" s="60">
        <f t="shared" si="1"/>
        <v>32</v>
      </c>
    </row>
    <row r="47" spans="1:15">
      <c r="A47" s="60">
        <f t="shared" ref="A47:A69" si="3">A46+1</f>
        <v>33</v>
      </c>
      <c r="N47" s="78"/>
      <c r="O47" s="60">
        <f t="shared" ref="O47:O69" si="4">(A47)</f>
        <v>33</v>
      </c>
    </row>
    <row r="48" spans="1:15">
      <c r="A48" s="60">
        <f t="shared" si="3"/>
        <v>34</v>
      </c>
      <c r="C48" s="18" t="s">
        <v>39</v>
      </c>
      <c r="K48" s="64"/>
      <c r="N48" s="78"/>
      <c r="O48" s="60">
        <f t="shared" si="4"/>
        <v>34</v>
      </c>
    </row>
    <row r="49" spans="1:15">
      <c r="A49" s="60">
        <f t="shared" si="3"/>
        <v>35</v>
      </c>
      <c r="C49" s="56" t="s">
        <v>23</v>
      </c>
      <c r="E49" s="62" t="s">
        <v>24</v>
      </c>
      <c r="G49" s="76">
        <v>0</v>
      </c>
      <c r="H49" s="64"/>
      <c r="I49" s="77">
        <f>'UNBUNDLED RATE TABLE'!AA47</f>
        <v>0</v>
      </c>
      <c r="K49" s="77">
        <f t="shared" ref="K49:K58" si="5">I49-G49</f>
        <v>0</v>
      </c>
      <c r="L49" s="19"/>
      <c r="M49" s="19" t="s">
        <v>25</v>
      </c>
      <c r="O49" s="60">
        <f t="shared" si="4"/>
        <v>35</v>
      </c>
    </row>
    <row r="50" spans="1:15">
      <c r="A50" s="60">
        <f t="shared" si="3"/>
        <v>36</v>
      </c>
      <c r="C50" s="67" t="s">
        <v>26</v>
      </c>
      <c r="E50" s="62" t="s">
        <v>27</v>
      </c>
      <c r="G50" s="68">
        <v>0.12867000000000001</v>
      </c>
      <c r="H50" s="64"/>
      <c r="I50" s="68">
        <f>'UNBUNDLED RATE TABLE'!AA48</f>
        <v>0.15161000000000002</v>
      </c>
      <c r="K50" s="68">
        <f t="shared" si="5"/>
        <v>2.2940000000000016E-2</v>
      </c>
      <c r="L50" s="69"/>
      <c r="M50" s="70">
        <f>K50/G50</f>
        <v>0.17828553664412849</v>
      </c>
      <c r="N50" s="67"/>
      <c r="O50" s="60">
        <f t="shared" si="4"/>
        <v>36</v>
      </c>
    </row>
    <row r="51" spans="1:15">
      <c r="A51" s="60">
        <f t="shared" si="3"/>
        <v>37</v>
      </c>
      <c r="C51" s="67" t="s">
        <v>28</v>
      </c>
      <c r="E51" s="62" t="s">
        <v>27</v>
      </c>
      <c r="G51" s="68">
        <v>0.14883999999999997</v>
      </c>
      <c r="H51" s="64"/>
      <c r="I51" s="68">
        <f>'UNBUNDLED RATE TABLE'!AA49</f>
        <v>0.17177999999999999</v>
      </c>
      <c r="K51" s="68">
        <f t="shared" si="5"/>
        <v>2.2940000000000016E-2</v>
      </c>
      <c r="L51" s="69"/>
      <c r="M51" s="70">
        <f>K51/G51</f>
        <v>0.15412523515184104</v>
      </c>
      <c r="O51" s="60">
        <f t="shared" si="4"/>
        <v>37</v>
      </c>
    </row>
    <row r="52" spans="1:15">
      <c r="A52" s="60">
        <f t="shared" si="3"/>
        <v>38</v>
      </c>
      <c r="C52" s="67" t="s">
        <v>29</v>
      </c>
      <c r="E52" s="62" t="s">
        <v>27</v>
      </c>
      <c r="G52" s="68">
        <v>0.14883999999999997</v>
      </c>
      <c r="H52" s="64"/>
      <c r="I52" s="68">
        <f>'UNBUNDLED RATE TABLE'!AA50</f>
        <v>0.17177999999999999</v>
      </c>
      <c r="K52" s="68">
        <f t="shared" si="5"/>
        <v>2.2940000000000016E-2</v>
      </c>
      <c r="L52" s="69"/>
      <c r="M52" s="70">
        <f>K52/G52</f>
        <v>0.15412523515184104</v>
      </c>
      <c r="O52" s="60">
        <f t="shared" si="4"/>
        <v>38</v>
      </c>
    </row>
    <row r="53" spans="1:15">
      <c r="A53" s="60">
        <f t="shared" si="3"/>
        <v>39</v>
      </c>
      <c r="C53" s="56" t="s">
        <v>23</v>
      </c>
      <c r="E53" s="62" t="s">
        <v>24</v>
      </c>
      <c r="G53" s="76">
        <v>0</v>
      </c>
      <c r="H53" s="64"/>
      <c r="I53" s="77">
        <f>'UNBUNDLED RATE TABLE'!AA51</f>
        <v>0</v>
      </c>
      <c r="K53" s="77">
        <f t="shared" si="5"/>
        <v>0</v>
      </c>
      <c r="L53" s="19"/>
      <c r="M53" s="19" t="s">
        <v>25</v>
      </c>
      <c r="O53" s="60">
        <f t="shared" si="4"/>
        <v>39</v>
      </c>
    </row>
    <row r="54" spans="1:15">
      <c r="A54" s="60">
        <f t="shared" si="3"/>
        <v>40</v>
      </c>
      <c r="C54" s="67" t="s">
        <v>35</v>
      </c>
      <c r="E54" s="62" t="s">
        <v>27</v>
      </c>
      <c r="G54" s="68">
        <v>0.12867000000000001</v>
      </c>
      <c r="H54" s="64"/>
      <c r="I54" s="68">
        <f>'UNBUNDLED RATE TABLE'!AA52</f>
        <v>0.12867000000000001</v>
      </c>
      <c r="K54" s="68">
        <f t="shared" si="5"/>
        <v>0</v>
      </c>
      <c r="L54" s="69"/>
      <c r="M54" s="70">
        <f>K54/G54</f>
        <v>0</v>
      </c>
      <c r="O54" s="60">
        <f t="shared" si="4"/>
        <v>40</v>
      </c>
    </row>
    <row r="55" spans="1:15">
      <c r="A55" s="60">
        <f t="shared" si="3"/>
        <v>41</v>
      </c>
      <c r="C55" s="67" t="s">
        <v>36</v>
      </c>
      <c r="E55" s="62" t="s">
        <v>27</v>
      </c>
      <c r="G55" s="68">
        <v>0.14883999999999997</v>
      </c>
      <c r="H55" s="64"/>
      <c r="I55" s="68">
        <f>'UNBUNDLED RATE TABLE'!AA53</f>
        <v>0.14883999999999997</v>
      </c>
      <c r="K55" s="68">
        <f t="shared" si="5"/>
        <v>0</v>
      </c>
      <c r="L55" s="69"/>
      <c r="M55" s="70">
        <f>K55/G55</f>
        <v>0</v>
      </c>
      <c r="O55" s="60">
        <f t="shared" si="4"/>
        <v>41</v>
      </c>
    </row>
    <row r="56" spans="1:15">
      <c r="A56" s="60">
        <f t="shared" si="3"/>
        <v>42</v>
      </c>
      <c r="C56" s="67" t="s">
        <v>37</v>
      </c>
      <c r="E56" s="62" t="s">
        <v>27</v>
      </c>
      <c r="G56" s="68">
        <v>0.14883999999999997</v>
      </c>
      <c r="H56" s="64"/>
      <c r="I56" s="68">
        <f>'UNBUNDLED RATE TABLE'!AA54</f>
        <v>0.14883999999999997</v>
      </c>
      <c r="K56" s="68">
        <f t="shared" si="5"/>
        <v>0</v>
      </c>
      <c r="L56" s="69"/>
      <c r="M56" s="70">
        <f>K56/G56</f>
        <v>0</v>
      </c>
      <c r="O56" s="60">
        <f t="shared" si="4"/>
        <v>42</v>
      </c>
    </row>
    <row r="57" spans="1:15">
      <c r="A57" s="60">
        <f t="shared" si="3"/>
        <v>43</v>
      </c>
      <c r="C57" s="67" t="s">
        <v>40</v>
      </c>
      <c r="E57" s="67" t="s">
        <v>31</v>
      </c>
      <c r="F57" s="82"/>
      <c r="G57" s="83">
        <v>-0.24929999999999999</v>
      </c>
      <c r="H57" s="84"/>
      <c r="I57" s="83">
        <f>'UNBUNDLED RATE TABLE'!AA55</f>
        <v>-0.24929999999999999</v>
      </c>
      <c r="J57" s="82"/>
      <c r="K57" s="83">
        <f t="shared" si="5"/>
        <v>0</v>
      </c>
      <c r="L57" s="69"/>
      <c r="M57" s="70">
        <f>K57/G57</f>
        <v>0</v>
      </c>
      <c r="O57" s="60">
        <f t="shared" si="4"/>
        <v>43</v>
      </c>
    </row>
    <row r="58" spans="1:15">
      <c r="A58" s="60">
        <f t="shared" si="3"/>
        <v>44</v>
      </c>
      <c r="C58" s="67" t="s">
        <v>30</v>
      </c>
      <c r="E58" s="67" t="s">
        <v>31</v>
      </c>
      <c r="G58" s="19">
        <v>0.17</v>
      </c>
      <c r="H58" s="64"/>
      <c r="I58" s="74">
        <f>'UNBUNDLED RATE TABLE'!AA56</f>
        <v>0.17</v>
      </c>
      <c r="K58" s="74">
        <f t="shared" si="5"/>
        <v>0</v>
      </c>
      <c r="L58" s="19"/>
      <c r="M58" s="70">
        <f>K58/G58</f>
        <v>0</v>
      </c>
      <c r="O58" s="60">
        <f t="shared" si="4"/>
        <v>44</v>
      </c>
    </row>
    <row r="59" spans="1:15">
      <c r="A59" s="60">
        <f t="shared" si="3"/>
        <v>45</v>
      </c>
      <c r="C59" s="67"/>
      <c r="E59" s="67"/>
      <c r="K59" s="68"/>
      <c r="O59" s="60">
        <f t="shared" si="4"/>
        <v>45</v>
      </c>
    </row>
    <row r="60" spans="1:15">
      <c r="A60" s="60">
        <f t="shared" si="3"/>
        <v>46</v>
      </c>
      <c r="C60" s="20" t="s">
        <v>41</v>
      </c>
      <c r="H60" s="85"/>
      <c r="K60" s="64"/>
      <c r="O60" s="60">
        <f t="shared" si="4"/>
        <v>46</v>
      </c>
    </row>
    <row r="61" spans="1:15">
      <c r="A61" s="60">
        <f t="shared" si="3"/>
        <v>47</v>
      </c>
      <c r="C61" s="56" t="s">
        <v>23</v>
      </c>
      <c r="E61" s="62" t="s">
        <v>24</v>
      </c>
      <c r="G61" s="76">
        <v>0</v>
      </c>
      <c r="H61" s="64"/>
      <c r="I61" s="77">
        <f>'UNBUNDLED RATE TABLE'!AA59</f>
        <v>0</v>
      </c>
      <c r="K61" s="77">
        <f t="shared" ref="K61:K69" si="6">I61-G61</f>
        <v>0</v>
      </c>
      <c r="L61" s="19"/>
      <c r="M61" s="19" t="s">
        <v>25</v>
      </c>
      <c r="O61" s="60">
        <f t="shared" si="4"/>
        <v>47</v>
      </c>
    </row>
    <row r="62" spans="1:15">
      <c r="A62" s="60">
        <f t="shared" si="3"/>
        <v>48</v>
      </c>
      <c r="C62" s="67" t="s">
        <v>26</v>
      </c>
      <c r="E62" s="62" t="s">
        <v>27</v>
      </c>
      <c r="G62" s="68">
        <v>0.12867000000000001</v>
      </c>
      <c r="H62" s="64"/>
      <c r="I62" s="68">
        <f>'UNBUNDLED RATE TABLE'!AA60</f>
        <v>0.15161000000000002</v>
      </c>
      <c r="K62" s="68">
        <f t="shared" si="6"/>
        <v>2.2940000000000016E-2</v>
      </c>
      <c r="L62" s="69"/>
      <c r="M62" s="70">
        <f>K62/G62</f>
        <v>0.17828553664412849</v>
      </c>
      <c r="O62" s="60">
        <f t="shared" si="4"/>
        <v>48</v>
      </c>
    </row>
    <row r="63" spans="1:15">
      <c r="A63" s="60">
        <f t="shared" si="3"/>
        <v>49</v>
      </c>
      <c r="C63" s="67" t="s">
        <v>28</v>
      </c>
      <c r="E63" s="62" t="s">
        <v>27</v>
      </c>
      <c r="G63" s="68">
        <v>0.14883999999999997</v>
      </c>
      <c r="H63" s="64"/>
      <c r="I63" s="68">
        <f>'UNBUNDLED RATE TABLE'!AA61</f>
        <v>0.17177999999999999</v>
      </c>
      <c r="K63" s="68">
        <f t="shared" si="6"/>
        <v>2.2940000000000016E-2</v>
      </c>
      <c r="L63" s="69"/>
      <c r="M63" s="70">
        <f>K63/G63</f>
        <v>0.15412523515184104</v>
      </c>
      <c r="O63" s="60">
        <f t="shared" si="4"/>
        <v>49</v>
      </c>
    </row>
    <row r="64" spans="1:15">
      <c r="A64" s="60">
        <f t="shared" si="3"/>
        <v>50</v>
      </c>
      <c r="C64" s="67" t="s">
        <v>29</v>
      </c>
      <c r="E64" s="62" t="s">
        <v>27</v>
      </c>
      <c r="G64" s="68">
        <v>0.14883999999999997</v>
      </c>
      <c r="H64" s="64"/>
      <c r="I64" s="68">
        <f>'UNBUNDLED RATE TABLE'!AA62</f>
        <v>0.17177999999999999</v>
      </c>
      <c r="K64" s="68">
        <f t="shared" si="6"/>
        <v>2.2940000000000016E-2</v>
      </c>
      <c r="L64" s="69"/>
      <c r="M64" s="70">
        <f>K64/G64</f>
        <v>0.15412523515184104</v>
      </c>
      <c r="O64" s="60">
        <f t="shared" si="4"/>
        <v>50</v>
      </c>
    </row>
    <row r="65" spans="1:15">
      <c r="A65" s="60">
        <f t="shared" si="3"/>
        <v>51</v>
      </c>
      <c r="C65" s="56" t="s">
        <v>23</v>
      </c>
      <c r="E65" s="62" t="s">
        <v>24</v>
      </c>
      <c r="G65" s="76">
        <v>0</v>
      </c>
      <c r="H65" s="64"/>
      <c r="I65" s="77">
        <f>'UNBUNDLED RATE TABLE'!AA63</f>
        <v>0</v>
      </c>
      <c r="K65" s="77">
        <f t="shared" si="6"/>
        <v>0</v>
      </c>
      <c r="L65" s="19"/>
      <c r="M65" s="19" t="s">
        <v>25</v>
      </c>
      <c r="O65" s="60">
        <f t="shared" si="4"/>
        <v>51</v>
      </c>
    </row>
    <row r="66" spans="1:15">
      <c r="A66" s="60">
        <f t="shared" si="3"/>
        <v>52</v>
      </c>
      <c r="C66" s="67" t="s">
        <v>35</v>
      </c>
      <c r="E66" s="62" t="s">
        <v>27</v>
      </c>
      <c r="G66" s="68">
        <v>0.12867000000000001</v>
      </c>
      <c r="H66" s="64"/>
      <c r="I66" s="68">
        <f>'UNBUNDLED RATE TABLE'!AA64</f>
        <v>0.12867000000000001</v>
      </c>
      <c r="K66" s="68">
        <f t="shared" si="6"/>
        <v>0</v>
      </c>
      <c r="L66" s="69"/>
      <c r="M66" s="70">
        <f>K66/G66</f>
        <v>0</v>
      </c>
      <c r="O66" s="60">
        <f t="shared" si="4"/>
        <v>52</v>
      </c>
    </row>
    <row r="67" spans="1:15">
      <c r="A67" s="60">
        <f t="shared" si="3"/>
        <v>53</v>
      </c>
      <c r="C67" s="67" t="s">
        <v>36</v>
      </c>
      <c r="E67" s="62" t="s">
        <v>27</v>
      </c>
      <c r="G67" s="68">
        <v>0.14883999999999997</v>
      </c>
      <c r="H67" s="64"/>
      <c r="I67" s="68">
        <f>'UNBUNDLED RATE TABLE'!AA65</f>
        <v>0.14883999999999997</v>
      </c>
      <c r="K67" s="68">
        <f t="shared" si="6"/>
        <v>0</v>
      </c>
      <c r="L67" s="69"/>
      <c r="M67" s="70">
        <f>K67/G67</f>
        <v>0</v>
      </c>
      <c r="O67" s="60">
        <f t="shared" si="4"/>
        <v>53</v>
      </c>
    </row>
    <row r="68" spans="1:15">
      <c r="A68" s="60">
        <f t="shared" si="3"/>
        <v>54</v>
      </c>
      <c r="C68" s="67" t="s">
        <v>37</v>
      </c>
      <c r="E68" s="62" t="s">
        <v>27</v>
      </c>
      <c r="G68" s="68">
        <v>0.14883999999999997</v>
      </c>
      <c r="H68" s="64"/>
      <c r="I68" s="68">
        <f>'UNBUNDLED RATE TABLE'!AA66</f>
        <v>0.14883999999999997</v>
      </c>
      <c r="K68" s="68">
        <f t="shared" si="6"/>
        <v>0</v>
      </c>
      <c r="L68" s="69"/>
      <c r="M68" s="70">
        <f>K68/G68</f>
        <v>0</v>
      </c>
      <c r="O68" s="60">
        <f t="shared" si="4"/>
        <v>54</v>
      </c>
    </row>
    <row r="69" spans="1:15">
      <c r="A69" s="60">
        <f t="shared" si="3"/>
        <v>55</v>
      </c>
      <c r="C69" s="67" t="s">
        <v>30</v>
      </c>
      <c r="E69" s="67" t="s">
        <v>31</v>
      </c>
      <c r="G69" s="19">
        <v>0.17</v>
      </c>
      <c r="H69" s="64"/>
      <c r="I69" s="74">
        <f>'UNBUNDLED RATE TABLE'!AA67</f>
        <v>0.17</v>
      </c>
      <c r="K69" s="74">
        <f t="shared" si="6"/>
        <v>0</v>
      </c>
      <c r="L69" s="19"/>
      <c r="M69" s="70">
        <f>K69/G69</f>
        <v>0</v>
      </c>
      <c r="O69" s="60">
        <f t="shared" si="4"/>
        <v>55</v>
      </c>
    </row>
    <row r="70" spans="1:15">
      <c r="A70" s="62" t="s">
        <v>42</v>
      </c>
      <c r="O70" s="56"/>
    </row>
    <row r="71" spans="1:15">
      <c r="A71" s="62" t="s">
        <v>43</v>
      </c>
      <c r="O71" s="56"/>
    </row>
    <row r="72" spans="1:15">
      <c r="A72" s="62" t="s">
        <v>44</v>
      </c>
      <c r="O72" s="56"/>
    </row>
    <row r="73" spans="1:15">
      <c r="A73" s="62" t="s">
        <v>45</v>
      </c>
      <c r="O73" s="56"/>
    </row>
    <row r="74" spans="1:15">
      <c r="A74" s="56" t="s">
        <v>46</v>
      </c>
      <c r="O74" s="56"/>
    </row>
    <row r="75" spans="1:15">
      <c r="A75" s="56" t="s">
        <v>47</v>
      </c>
      <c r="O75" s="60"/>
    </row>
    <row r="76" spans="1:15">
      <c r="O76" s="60"/>
    </row>
    <row r="78" spans="1:15">
      <c r="A78" s="273"/>
    </row>
    <row r="79" spans="1:15">
      <c r="G79" s="21"/>
      <c r="O79" s="86" t="s">
        <v>48</v>
      </c>
    </row>
    <row r="81" spans="1:15">
      <c r="G81" s="4" t="str">
        <f>G4</f>
        <v>SAN DIEGO GAS &amp; ELECTRIC COMPANY - ELECTRIC DEPARTMENT</v>
      </c>
    </row>
    <row r="82" spans="1:15">
      <c r="G82" s="4" t="str">
        <f>G5</f>
        <v>FILING TO IMPLEMENT AN ELECTRIC RATE SURCHARGE TO MANAGE THE ENERGY RATE CEILING REVENUE SHORTFALL ACCOUNT</v>
      </c>
    </row>
    <row r="83" spans="1:15">
      <c r="G83" s="4" t="str">
        <f>G6</f>
        <v>EFFECTIVE RATES FOR CUSTOMERS UNDER 6.5 CENTS/KWH RATE CEILING PX PRICE (AB 265 AND D.00-09-040)</v>
      </c>
    </row>
    <row r="84" spans="1:15">
      <c r="G84" s="4"/>
    </row>
    <row r="85" spans="1:15">
      <c r="G85" s="4" t="str">
        <f>G8</f>
        <v>RESIDENTIAL -- PRESENT &amp; PROPOSED TOTAL UDC RATES</v>
      </c>
    </row>
    <row r="86" spans="1:15">
      <c r="G86" s="6"/>
      <c r="H86" s="7"/>
      <c r="I86" s="7"/>
      <c r="J86" s="7"/>
    </row>
    <row r="87" spans="1:15">
      <c r="G87" s="10" t="s">
        <v>5</v>
      </c>
      <c r="H87" s="9"/>
      <c r="I87" s="10" t="s">
        <v>6</v>
      </c>
      <c r="J87" s="9"/>
      <c r="N87" s="9"/>
      <c r="O87" s="8"/>
    </row>
    <row r="88" spans="1:15">
      <c r="G88" s="10" t="s">
        <v>7</v>
      </c>
      <c r="H88" s="8"/>
      <c r="I88" s="10" t="s">
        <v>7</v>
      </c>
      <c r="J88" s="9"/>
      <c r="K88" s="11" t="s">
        <v>8</v>
      </c>
      <c r="L88" s="11"/>
      <c r="M88" s="12"/>
      <c r="N88" s="10"/>
      <c r="O88" s="8"/>
    </row>
    <row r="89" spans="1:15">
      <c r="A89" s="10" t="s">
        <v>9</v>
      </c>
      <c r="B89" s="10"/>
      <c r="C89" s="10" t="s">
        <v>10</v>
      </c>
      <c r="D89" s="10"/>
      <c r="E89" s="10" t="s">
        <v>11</v>
      </c>
      <c r="G89" s="13" t="s">
        <v>12</v>
      </c>
      <c r="H89" s="10"/>
      <c r="I89" s="10" t="s">
        <v>12</v>
      </c>
      <c r="J89" s="9"/>
      <c r="K89" s="14" t="s">
        <v>13</v>
      </c>
      <c r="L89" s="15"/>
      <c r="M89" s="14" t="s">
        <v>14</v>
      </c>
      <c r="N89" s="10"/>
      <c r="O89" s="10" t="str">
        <f>(A89)</f>
        <v>LINE</v>
      </c>
    </row>
    <row r="90" spans="1:15">
      <c r="A90" s="16" t="s">
        <v>15</v>
      </c>
      <c r="C90" s="58" t="s">
        <v>16</v>
      </c>
      <c r="E90" s="58" t="s">
        <v>17</v>
      </c>
      <c r="G90" s="59" t="s">
        <v>18</v>
      </c>
      <c r="H90" s="17"/>
      <c r="I90" s="59" t="s">
        <v>19</v>
      </c>
      <c r="K90" s="59" t="s">
        <v>20</v>
      </c>
      <c r="M90" s="59" t="s">
        <v>21</v>
      </c>
      <c r="O90" s="16" t="str">
        <f>(A90)</f>
        <v>NO.</v>
      </c>
    </row>
    <row r="92" spans="1:15">
      <c r="A92" s="57">
        <v>1</v>
      </c>
      <c r="C92" s="18" t="s">
        <v>49</v>
      </c>
      <c r="O92" s="57">
        <v>1</v>
      </c>
    </row>
    <row r="93" spans="1:15">
      <c r="A93" s="57">
        <f t="shared" ref="A93:A124" si="7">A92+1</f>
        <v>2</v>
      </c>
      <c r="C93" s="62" t="s">
        <v>50</v>
      </c>
      <c r="E93" s="67" t="s">
        <v>24</v>
      </c>
      <c r="G93" s="87">
        <v>44.79</v>
      </c>
      <c r="H93" s="88"/>
      <c r="I93" s="89">
        <f>'UNBUNDLED RATE TABLE'!AA90</f>
        <v>44.79</v>
      </c>
      <c r="K93" s="89">
        <f t="shared" ref="K93:K100" si="8">I93-G93</f>
        <v>0</v>
      </c>
      <c r="L93" s="69"/>
      <c r="M93" s="70">
        <f t="shared" ref="M93:M100" si="9">K93/G93</f>
        <v>0</v>
      </c>
      <c r="N93" s="66"/>
      <c r="O93" s="60">
        <f>(A93)</f>
        <v>2</v>
      </c>
    </row>
    <row r="94" spans="1:15">
      <c r="A94" s="57">
        <f t="shared" si="7"/>
        <v>3</v>
      </c>
      <c r="C94" s="67" t="s">
        <v>51</v>
      </c>
      <c r="E94" s="67" t="s">
        <v>52</v>
      </c>
      <c r="G94" s="90">
        <v>3.04</v>
      </c>
      <c r="H94" s="64"/>
      <c r="I94" s="77">
        <f>'UNBUNDLED RATE TABLE'!AA91</f>
        <v>3.04</v>
      </c>
      <c r="K94" s="77">
        <f t="shared" si="8"/>
        <v>0</v>
      </c>
      <c r="L94" s="69"/>
      <c r="M94" s="70">
        <f t="shared" si="9"/>
        <v>0</v>
      </c>
      <c r="N94" s="68"/>
      <c r="O94" s="60">
        <f>(A94)</f>
        <v>3</v>
      </c>
    </row>
    <row r="95" spans="1:15">
      <c r="A95" s="57">
        <f t="shared" si="7"/>
        <v>4</v>
      </c>
      <c r="C95" s="67" t="s">
        <v>26</v>
      </c>
      <c r="E95" s="62" t="s">
        <v>27</v>
      </c>
      <c r="G95" s="91">
        <v>0.12867000000000001</v>
      </c>
      <c r="H95" s="64"/>
      <c r="I95" s="68">
        <f>'UNBUNDLED RATE TABLE'!AA92</f>
        <v>0.15161000000000002</v>
      </c>
      <c r="K95" s="68">
        <f t="shared" si="8"/>
        <v>2.2940000000000016E-2</v>
      </c>
      <c r="L95" s="69"/>
      <c r="M95" s="70">
        <f t="shared" si="9"/>
        <v>0.17828553664412849</v>
      </c>
      <c r="N95" s="72"/>
      <c r="O95" s="60">
        <f>(A95)</f>
        <v>4</v>
      </c>
    </row>
    <row r="96" spans="1:15">
      <c r="A96" s="57">
        <f t="shared" si="7"/>
        <v>5</v>
      </c>
      <c r="C96" s="67" t="s">
        <v>53</v>
      </c>
      <c r="E96" s="62" t="s">
        <v>27</v>
      </c>
      <c r="G96" s="91">
        <v>0.14883999999999997</v>
      </c>
      <c r="H96" s="64"/>
      <c r="I96" s="68">
        <f>'UNBUNDLED RATE TABLE'!AA93</f>
        <v>0.17177999999999999</v>
      </c>
      <c r="K96" s="68">
        <f t="shared" si="8"/>
        <v>2.2940000000000016E-2</v>
      </c>
      <c r="L96" s="69"/>
      <c r="M96" s="70">
        <f t="shared" si="9"/>
        <v>0.15412523515184104</v>
      </c>
      <c r="N96" s="60"/>
      <c r="O96" s="57">
        <f t="shared" ref="O96:O101" si="10">O95+1</f>
        <v>5</v>
      </c>
    </row>
    <row r="97" spans="1:15">
      <c r="A97" s="57">
        <f t="shared" si="7"/>
        <v>6</v>
      </c>
      <c r="C97" s="67" t="s">
        <v>35</v>
      </c>
      <c r="E97" s="62" t="s">
        <v>27</v>
      </c>
      <c r="G97" s="91">
        <v>0.12867000000000001</v>
      </c>
      <c r="H97" s="64"/>
      <c r="I97" s="68">
        <f>'UNBUNDLED RATE TABLE'!AA94</f>
        <v>0.15161000000000002</v>
      </c>
      <c r="K97" s="68">
        <f t="shared" si="8"/>
        <v>2.2940000000000016E-2</v>
      </c>
      <c r="L97" s="69"/>
      <c r="M97" s="70">
        <f t="shared" si="9"/>
        <v>0.17828553664412849</v>
      </c>
      <c r="N97" s="22"/>
      <c r="O97" s="57">
        <f t="shared" si="10"/>
        <v>6</v>
      </c>
    </row>
    <row r="98" spans="1:15">
      <c r="A98" s="57">
        <f t="shared" si="7"/>
        <v>7</v>
      </c>
      <c r="C98" s="67" t="s">
        <v>54</v>
      </c>
      <c r="E98" s="62" t="s">
        <v>27</v>
      </c>
      <c r="G98" s="91">
        <v>0.14883999999999997</v>
      </c>
      <c r="H98" s="64"/>
      <c r="I98" s="68">
        <f>'UNBUNDLED RATE TABLE'!AA95</f>
        <v>0.17177999999999999</v>
      </c>
      <c r="K98" s="68">
        <f t="shared" si="8"/>
        <v>2.2940000000000016E-2</v>
      </c>
      <c r="L98" s="69"/>
      <c r="M98" s="70">
        <f t="shared" si="9"/>
        <v>0.15412523515184104</v>
      </c>
      <c r="O98" s="57">
        <f t="shared" si="10"/>
        <v>7</v>
      </c>
    </row>
    <row r="99" spans="1:15">
      <c r="A99" s="57">
        <f t="shared" si="7"/>
        <v>8</v>
      </c>
      <c r="C99" s="67" t="s">
        <v>38</v>
      </c>
      <c r="E99" s="62" t="s">
        <v>27</v>
      </c>
      <c r="F99" s="80"/>
      <c r="G99" s="92">
        <v>-0.11799999999999999</v>
      </c>
      <c r="H99" s="81"/>
      <c r="I99" s="74">
        <f>'UNBUNDLED RATE TABLE'!AA96</f>
        <v>-0.11799999999999999</v>
      </c>
      <c r="J99" s="80"/>
      <c r="K99" s="92">
        <f t="shared" si="8"/>
        <v>0</v>
      </c>
      <c r="L99" s="69"/>
      <c r="M99" s="70">
        <f t="shared" si="9"/>
        <v>0</v>
      </c>
      <c r="O99" s="57">
        <f t="shared" si="10"/>
        <v>8</v>
      </c>
    </row>
    <row r="100" spans="1:15">
      <c r="A100" s="57">
        <f t="shared" si="7"/>
        <v>9</v>
      </c>
      <c r="C100" s="67" t="s">
        <v>40</v>
      </c>
      <c r="E100" s="62" t="s">
        <v>31</v>
      </c>
      <c r="F100" s="80"/>
      <c r="G100" s="92">
        <v>-0.33400000000000002</v>
      </c>
      <c r="H100" s="81"/>
      <c r="I100" s="74">
        <f>'[1]UNBUNDLED RATE TABLE'!AA97</f>
        <v>-0.33400000000000002</v>
      </c>
      <c r="J100" s="80"/>
      <c r="K100" s="92">
        <f t="shared" si="8"/>
        <v>0</v>
      </c>
      <c r="L100" s="69"/>
      <c r="M100" s="70">
        <f t="shared" si="9"/>
        <v>0</v>
      </c>
      <c r="N100" s="78"/>
      <c r="O100" s="57">
        <f t="shared" si="10"/>
        <v>9</v>
      </c>
    </row>
    <row r="101" spans="1:15">
      <c r="A101" s="57">
        <f t="shared" si="7"/>
        <v>10</v>
      </c>
      <c r="L101" s="69"/>
      <c r="M101" s="70"/>
      <c r="N101" s="78"/>
      <c r="O101" s="57">
        <f t="shared" si="10"/>
        <v>10</v>
      </c>
    </row>
    <row r="102" spans="1:15">
      <c r="A102" s="57">
        <f t="shared" si="7"/>
        <v>11</v>
      </c>
      <c r="C102" s="18" t="s">
        <v>55</v>
      </c>
      <c r="L102" s="69"/>
      <c r="M102" s="70"/>
      <c r="N102" s="78"/>
      <c r="O102" s="60">
        <f t="shared" ref="O102:O147" si="11">(A102)</f>
        <v>11</v>
      </c>
    </row>
    <row r="103" spans="1:15">
      <c r="A103" s="60">
        <f t="shared" si="7"/>
        <v>12</v>
      </c>
      <c r="C103" s="67" t="s">
        <v>30</v>
      </c>
      <c r="E103" s="67" t="s">
        <v>31</v>
      </c>
      <c r="G103" s="93">
        <v>0.17</v>
      </c>
      <c r="H103" s="64"/>
      <c r="I103" s="74">
        <f>'UNBUNDLED RATE TABLE'!AA100</f>
        <v>0.17</v>
      </c>
      <c r="K103" s="94">
        <f t="shared" ref="K103:K109" si="12">I103-G103</f>
        <v>0</v>
      </c>
      <c r="L103" s="19"/>
      <c r="M103" s="70">
        <f t="shared" ref="M103:M109" si="13">K103/G103</f>
        <v>0</v>
      </c>
      <c r="N103" s="78"/>
      <c r="O103" s="60">
        <f t="shared" si="11"/>
        <v>12</v>
      </c>
    </row>
    <row r="104" spans="1:15">
      <c r="A104" s="60">
        <f t="shared" si="7"/>
        <v>13</v>
      </c>
      <c r="C104" s="67" t="s">
        <v>56</v>
      </c>
      <c r="E104" s="62" t="s">
        <v>24</v>
      </c>
      <c r="G104" s="95">
        <v>3.51</v>
      </c>
      <c r="H104" s="64"/>
      <c r="I104" s="77">
        <f>'UNBUNDLED RATE TABLE'!AA101</f>
        <v>3.51</v>
      </c>
      <c r="K104" s="95">
        <f t="shared" si="12"/>
        <v>0</v>
      </c>
      <c r="L104" s="69"/>
      <c r="M104" s="70">
        <f t="shared" si="13"/>
        <v>0</v>
      </c>
      <c r="N104" s="78"/>
      <c r="O104" s="60">
        <f t="shared" si="11"/>
        <v>13</v>
      </c>
    </row>
    <row r="105" spans="1:15">
      <c r="A105" s="60">
        <f t="shared" si="7"/>
        <v>14</v>
      </c>
      <c r="C105" s="67" t="s">
        <v>57</v>
      </c>
      <c r="E105" s="67" t="s">
        <v>27</v>
      </c>
      <c r="G105" s="68">
        <v>0.15376000000000001</v>
      </c>
      <c r="H105" s="64"/>
      <c r="I105" s="68">
        <f>'UNBUNDLED RATE TABLE'!AA102</f>
        <v>0.1767</v>
      </c>
      <c r="K105" s="68">
        <f t="shared" si="12"/>
        <v>2.2939999999999988E-2</v>
      </c>
      <c r="L105" s="69"/>
      <c r="M105" s="70">
        <f t="shared" si="13"/>
        <v>0.1491935483870967</v>
      </c>
      <c r="N105" s="78"/>
      <c r="O105" s="60">
        <f t="shared" si="11"/>
        <v>14</v>
      </c>
    </row>
    <row r="106" spans="1:15">
      <c r="A106" s="60">
        <f t="shared" si="7"/>
        <v>15</v>
      </c>
      <c r="C106" s="67" t="s">
        <v>58</v>
      </c>
      <c r="E106" s="62" t="s">
        <v>27</v>
      </c>
      <c r="G106" s="68">
        <v>0.13675999999999999</v>
      </c>
      <c r="H106" s="64"/>
      <c r="I106" s="68">
        <f>'UNBUNDLED RATE TABLE'!AA103</f>
        <v>0.15970000000000001</v>
      </c>
      <c r="K106" s="68">
        <f t="shared" si="12"/>
        <v>2.2940000000000016E-2</v>
      </c>
      <c r="L106" s="69"/>
      <c r="M106" s="70">
        <f t="shared" si="13"/>
        <v>0.16773910500146255</v>
      </c>
      <c r="N106" s="78"/>
      <c r="O106" s="60">
        <f t="shared" si="11"/>
        <v>15</v>
      </c>
    </row>
    <row r="107" spans="1:15">
      <c r="A107" s="60">
        <f t="shared" si="7"/>
        <v>16</v>
      </c>
      <c r="C107" s="67" t="s">
        <v>59</v>
      </c>
      <c r="E107" s="62" t="s">
        <v>27</v>
      </c>
      <c r="G107" s="68">
        <v>0.13875000000000001</v>
      </c>
      <c r="H107" s="64"/>
      <c r="I107" s="68">
        <f>'UNBUNDLED RATE TABLE'!AA104</f>
        <v>0.16169</v>
      </c>
      <c r="K107" s="68">
        <f t="shared" si="12"/>
        <v>2.2939999999999988E-2</v>
      </c>
      <c r="L107" s="69"/>
      <c r="M107" s="70">
        <f t="shared" si="13"/>
        <v>0.16533333333333322</v>
      </c>
      <c r="O107" s="60">
        <f t="shared" si="11"/>
        <v>16</v>
      </c>
    </row>
    <row r="108" spans="1:15">
      <c r="A108" s="60">
        <f t="shared" si="7"/>
        <v>17</v>
      </c>
      <c r="C108" s="67" t="s">
        <v>60</v>
      </c>
      <c r="E108" s="62" t="s">
        <v>27</v>
      </c>
      <c r="G108" s="68">
        <v>0.13675999999999999</v>
      </c>
      <c r="H108" s="64"/>
      <c r="I108" s="68">
        <f>'UNBUNDLED RATE TABLE'!AA105</f>
        <v>0.15970000000000001</v>
      </c>
      <c r="K108" s="68">
        <f t="shared" si="12"/>
        <v>2.2940000000000016E-2</v>
      </c>
      <c r="L108" s="69"/>
      <c r="M108" s="70">
        <f t="shared" si="13"/>
        <v>0.16773910500146255</v>
      </c>
      <c r="N108" s="67"/>
      <c r="O108" s="60">
        <f t="shared" si="11"/>
        <v>17</v>
      </c>
    </row>
    <row r="109" spans="1:15">
      <c r="A109" s="60">
        <f t="shared" si="7"/>
        <v>18</v>
      </c>
      <c r="C109" s="67" t="s">
        <v>61</v>
      </c>
      <c r="E109" s="62" t="s">
        <v>27</v>
      </c>
      <c r="G109" s="91">
        <v>-1.051E-2</v>
      </c>
      <c r="H109" s="64"/>
      <c r="I109" s="68">
        <f>'UNBUNDLED RATE TABLE'!AA106</f>
        <v>-1.051E-2</v>
      </c>
      <c r="K109" s="91">
        <f t="shared" si="12"/>
        <v>0</v>
      </c>
      <c r="L109" s="69"/>
      <c r="M109" s="70">
        <f t="shared" si="13"/>
        <v>0</v>
      </c>
      <c r="N109" s="61"/>
      <c r="O109" s="60">
        <f t="shared" si="11"/>
        <v>18</v>
      </c>
    </row>
    <row r="110" spans="1:15">
      <c r="A110" s="60">
        <f t="shared" si="7"/>
        <v>19</v>
      </c>
      <c r="N110" s="67"/>
      <c r="O110" s="60">
        <f t="shared" si="11"/>
        <v>19</v>
      </c>
    </row>
    <row r="111" spans="1:15">
      <c r="A111" s="60">
        <f t="shared" si="7"/>
        <v>20</v>
      </c>
      <c r="C111" s="18" t="s">
        <v>62</v>
      </c>
      <c r="N111" s="61"/>
      <c r="O111" s="60">
        <f t="shared" si="11"/>
        <v>20</v>
      </c>
    </row>
    <row r="112" spans="1:15">
      <c r="A112" s="60">
        <f t="shared" si="7"/>
        <v>21</v>
      </c>
      <c r="C112" s="67" t="s">
        <v>30</v>
      </c>
      <c r="E112" s="67" t="s">
        <v>31</v>
      </c>
      <c r="G112" s="93">
        <v>0.17</v>
      </c>
      <c r="H112" s="64"/>
      <c r="I112" s="74">
        <f>'UNBUNDLED RATE TABLE'!AA109</f>
        <v>0.17</v>
      </c>
      <c r="K112" s="94">
        <f t="shared" ref="K112:K117" si="14">I112-G112</f>
        <v>0</v>
      </c>
      <c r="L112" s="19"/>
      <c r="M112" s="70">
        <f t="shared" ref="M112:M117" si="15">K112/G112</f>
        <v>0</v>
      </c>
      <c r="O112" s="60">
        <f t="shared" si="11"/>
        <v>21</v>
      </c>
    </row>
    <row r="113" spans="1:15">
      <c r="A113" s="60">
        <f t="shared" si="7"/>
        <v>22</v>
      </c>
      <c r="C113" s="67" t="s">
        <v>56</v>
      </c>
      <c r="E113" s="62" t="s">
        <v>24</v>
      </c>
      <c r="G113" s="95">
        <v>3.51</v>
      </c>
      <c r="H113" s="64"/>
      <c r="I113" s="77">
        <f>'UNBUNDLED RATE TABLE'!AA110</f>
        <v>3.51</v>
      </c>
      <c r="K113" s="95">
        <f t="shared" si="14"/>
        <v>0</v>
      </c>
      <c r="L113" s="69"/>
      <c r="M113" s="70">
        <f t="shared" si="15"/>
        <v>0</v>
      </c>
      <c r="O113" s="60">
        <f t="shared" si="11"/>
        <v>22</v>
      </c>
    </row>
    <row r="114" spans="1:15">
      <c r="A114" s="60">
        <f t="shared" si="7"/>
        <v>23</v>
      </c>
      <c r="C114" s="67" t="s">
        <v>57</v>
      </c>
      <c r="E114" s="62" t="s">
        <v>27</v>
      </c>
      <c r="G114" s="68">
        <v>0.1517</v>
      </c>
      <c r="H114" s="64"/>
      <c r="I114" s="68">
        <f>'UNBUNDLED RATE TABLE'!AA111</f>
        <v>0.17464000000000002</v>
      </c>
      <c r="K114" s="68">
        <f t="shared" si="14"/>
        <v>2.2940000000000016E-2</v>
      </c>
      <c r="L114" s="69"/>
      <c r="M114" s="70">
        <f t="shared" si="15"/>
        <v>0.15121951219512206</v>
      </c>
      <c r="O114" s="60">
        <f t="shared" si="11"/>
        <v>23</v>
      </c>
    </row>
    <row r="115" spans="1:15">
      <c r="A115" s="60">
        <f t="shared" si="7"/>
        <v>24</v>
      </c>
      <c r="C115" s="67" t="s">
        <v>58</v>
      </c>
      <c r="E115" s="62" t="s">
        <v>27</v>
      </c>
      <c r="G115" s="68">
        <v>0.13629999999999998</v>
      </c>
      <c r="H115" s="64"/>
      <c r="I115" s="68">
        <f>'UNBUNDLED RATE TABLE'!AA112</f>
        <v>0.15923999999999999</v>
      </c>
      <c r="K115" s="68">
        <f t="shared" si="14"/>
        <v>2.2940000000000016E-2</v>
      </c>
      <c r="L115" s="69"/>
      <c r="M115" s="70">
        <f t="shared" si="15"/>
        <v>0.16830520909757901</v>
      </c>
      <c r="O115" s="60">
        <f t="shared" si="11"/>
        <v>24</v>
      </c>
    </row>
    <row r="116" spans="1:15">
      <c r="A116" s="60">
        <f t="shared" si="7"/>
        <v>25</v>
      </c>
      <c r="C116" s="67" t="s">
        <v>59</v>
      </c>
      <c r="E116" s="62" t="s">
        <v>27</v>
      </c>
      <c r="G116" s="68">
        <v>0.13811000000000001</v>
      </c>
      <c r="H116" s="64"/>
      <c r="I116" s="68">
        <f>'UNBUNDLED RATE TABLE'!AA113</f>
        <v>0.16105</v>
      </c>
      <c r="K116" s="68">
        <f t="shared" si="14"/>
        <v>2.2939999999999988E-2</v>
      </c>
      <c r="L116" s="69"/>
      <c r="M116" s="70">
        <f t="shared" si="15"/>
        <v>0.16609948591702256</v>
      </c>
      <c r="O116" s="60">
        <f t="shared" si="11"/>
        <v>25</v>
      </c>
    </row>
    <row r="117" spans="1:15">
      <c r="A117" s="60">
        <f t="shared" si="7"/>
        <v>26</v>
      </c>
      <c r="C117" s="67" t="s">
        <v>60</v>
      </c>
      <c r="E117" s="62" t="s">
        <v>27</v>
      </c>
      <c r="G117" s="68">
        <v>0.13629999999999998</v>
      </c>
      <c r="H117" s="64"/>
      <c r="I117" s="68">
        <f>'UNBUNDLED RATE TABLE'!AA114</f>
        <v>0.15923999999999999</v>
      </c>
      <c r="K117" s="68">
        <f t="shared" si="14"/>
        <v>2.2940000000000016E-2</v>
      </c>
      <c r="L117" s="69"/>
      <c r="M117" s="70">
        <f t="shared" si="15"/>
        <v>0.16830520909757901</v>
      </c>
      <c r="O117" s="60">
        <f t="shared" si="11"/>
        <v>26</v>
      </c>
    </row>
    <row r="118" spans="1:15">
      <c r="A118" s="60">
        <f t="shared" si="7"/>
        <v>27</v>
      </c>
      <c r="O118" s="60">
        <f t="shared" si="11"/>
        <v>27</v>
      </c>
    </row>
    <row r="119" spans="1:15">
      <c r="A119" s="60">
        <f t="shared" si="7"/>
        <v>28</v>
      </c>
      <c r="C119" s="18" t="s">
        <v>63</v>
      </c>
      <c r="O119" s="60">
        <f t="shared" si="11"/>
        <v>28</v>
      </c>
    </row>
    <row r="120" spans="1:15">
      <c r="A120" s="60">
        <f t="shared" si="7"/>
        <v>29</v>
      </c>
      <c r="C120" s="67" t="s">
        <v>30</v>
      </c>
      <c r="E120" s="67" t="s">
        <v>31</v>
      </c>
      <c r="G120" s="93">
        <v>0.17</v>
      </c>
      <c r="H120" s="64"/>
      <c r="I120" s="74">
        <f>'UNBUNDLED RATE TABLE'!AA117</f>
        <v>0.17</v>
      </c>
      <c r="K120" s="94">
        <f t="shared" ref="K120:K127" si="16">I120-G120</f>
        <v>0</v>
      </c>
      <c r="L120" s="19"/>
      <c r="M120" s="70">
        <f t="shared" ref="M120:M127" si="17">K120/G120</f>
        <v>0</v>
      </c>
      <c r="O120" s="60">
        <f t="shared" si="11"/>
        <v>29</v>
      </c>
    </row>
    <row r="121" spans="1:15">
      <c r="A121" s="60">
        <f t="shared" si="7"/>
        <v>30</v>
      </c>
      <c r="C121" s="67" t="s">
        <v>56</v>
      </c>
      <c r="E121" s="62" t="s">
        <v>24</v>
      </c>
      <c r="G121" s="95">
        <v>3.51</v>
      </c>
      <c r="H121" s="64"/>
      <c r="I121" s="77">
        <f>'UNBUNDLED RATE TABLE'!AA118</f>
        <v>3.51</v>
      </c>
      <c r="K121" s="95">
        <f t="shared" si="16"/>
        <v>0</v>
      </c>
      <c r="L121" s="69"/>
      <c r="M121" s="70">
        <f t="shared" si="17"/>
        <v>0</v>
      </c>
      <c r="O121" s="60">
        <f t="shared" si="11"/>
        <v>30</v>
      </c>
    </row>
    <row r="122" spans="1:15">
      <c r="A122" s="60">
        <f t="shared" si="7"/>
        <v>31</v>
      </c>
      <c r="C122" s="67" t="s">
        <v>64</v>
      </c>
      <c r="E122" s="62" t="s">
        <v>27</v>
      </c>
      <c r="G122" s="68">
        <v>0.15189999999999998</v>
      </c>
      <c r="H122" s="64"/>
      <c r="I122" s="68">
        <f>'UNBUNDLED RATE TABLE'!AA119</f>
        <v>0.17484</v>
      </c>
      <c r="K122" s="68">
        <f t="shared" si="16"/>
        <v>2.2940000000000016E-2</v>
      </c>
      <c r="L122" s="69"/>
      <c r="M122" s="70">
        <f t="shared" si="17"/>
        <v>0.15102040816326542</v>
      </c>
      <c r="O122" s="60">
        <f t="shared" si="11"/>
        <v>31</v>
      </c>
    </row>
    <row r="123" spans="1:15">
      <c r="A123" s="60">
        <f t="shared" si="7"/>
        <v>32</v>
      </c>
      <c r="C123" s="67" t="s">
        <v>65</v>
      </c>
      <c r="E123" s="62" t="s">
        <v>27</v>
      </c>
      <c r="G123" s="68">
        <v>0.13639999999999999</v>
      </c>
      <c r="H123" s="64"/>
      <c r="I123" s="68">
        <f>'UNBUNDLED RATE TABLE'!AA120</f>
        <v>0.15933999999999998</v>
      </c>
      <c r="K123" s="68">
        <f t="shared" si="16"/>
        <v>2.2939999999999988E-2</v>
      </c>
      <c r="L123" s="69"/>
      <c r="M123" s="70">
        <f t="shared" si="17"/>
        <v>0.1681818181818181</v>
      </c>
      <c r="O123" s="60">
        <f t="shared" si="11"/>
        <v>32</v>
      </c>
    </row>
    <row r="124" spans="1:15">
      <c r="A124" s="60">
        <f t="shared" si="7"/>
        <v>33</v>
      </c>
      <c r="C124" s="67" t="s">
        <v>66</v>
      </c>
      <c r="E124" s="62" t="s">
        <v>27</v>
      </c>
      <c r="G124" s="68">
        <v>0.13452</v>
      </c>
      <c r="H124" s="64"/>
      <c r="I124" s="68">
        <f>'UNBUNDLED RATE TABLE'!AA121</f>
        <v>0.15745999999999999</v>
      </c>
      <c r="K124" s="68">
        <f t="shared" si="16"/>
        <v>2.2939999999999988E-2</v>
      </c>
      <c r="L124" s="69"/>
      <c r="M124" s="70">
        <f t="shared" si="17"/>
        <v>0.1705322628605411</v>
      </c>
      <c r="O124" s="60">
        <f t="shared" si="11"/>
        <v>33</v>
      </c>
    </row>
    <row r="125" spans="1:15">
      <c r="A125" s="60">
        <f t="shared" ref="A125:A147" si="18">A124+1</f>
        <v>34</v>
      </c>
      <c r="C125" s="67" t="s">
        <v>67</v>
      </c>
      <c r="E125" s="62" t="s">
        <v>27</v>
      </c>
      <c r="G125" s="68">
        <v>0.13885</v>
      </c>
      <c r="H125" s="64"/>
      <c r="I125" s="68">
        <f>'UNBUNDLED RATE TABLE'!AA122</f>
        <v>0.16178999999999999</v>
      </c>
      <c r="K125" s="68">
        <f t="shared" si="16"/>
        <v>2.2939999999999988E-2</v>
      </c>
      <c r="L125" s="69"/>
      <c r="M125" s="70">
        <f t="shared" si="17"/>
        <v>0.1652142599927979</v>
      </c>
      <c r="O125" s="60">
        <f t="shared" si="11"/>
        <v>34</v>
      </c>
    </row>
    <row r="126" spans="1:15">
      <c r="A126" s="60">
        <f t="shared" si="18"/>
        <v>35</v>
      </c>
      <c r="C126" s="67" t="s">
        <v>68</v>
      </c>
      <c r="E126" s="62" t="s">
        <v>27</v>
      </c>
      <c r="G126" s="68">
        <v>0.13639999999999999</v>
      </c>
      <c r="H126" s="64"/>
      <c r="I126" s="68">
        <f>'UNBUNDLED RATE TABLE'!AA123</f>
        <v>0.15933999999999998</v>
      </c>
      <c r="K126" s="68">
        <f t="shared" si="16"/>
        <v>2.2939999999999988E-2</v>
      </c>
      <c r="L126" s="69"/>
      <c r="M126" s="70">
        <f t="shared" si="17"/>
        <v>0.1681818181818181</v>
      </c>
      <c r="O126" s="60">
        <f t="shared" si="11"/>
        <v>35</v>
      </c>
    </row>
    <row r="127" spans="1:15">
      <c r="A127" s="60">
        <f t="shared" si="18"/>
        <v>36</v>
      </c>
      <c r="C127" s="67" t="s">
        <v>69</v>
      </c>
      <c r="E127" s="62" t="s">
        <v>27</v>
      </c>
      <c r="G127" s="68">
        <v>0.13452</v>
      </c>
      <c r="H127" s="64"/>
      <c r="I127" s="68">
        <f>'UNBUNDLED RATE TABLE'!AA124</f>
        <v>0.15745999999999999</v>
      </c>
      <c r="K127" s="68">
        <f t="shared" si="16"/>
        <v>2.2939999999999988E-2</v>
      </c>
      <c r="L127" s="69"/>
      <c r="M127" s="70">
        <f t="shared" si="17"/>
        <v>0.1705322628605411</v>
      </c>
      <c r="O127" s="60">
        <f t="shared" si="11"/>
        <v>36</v>
      </c>
    </row>
    <row r="128" spans="1:15">
      <c r="A128" s="60">
        <f t="shared" si="18"/>
        <v>37</v>
      </c>
      <c r="O128" s="60">
        <f t="shared" si="11"/>
        <v>37</v>
      </c>
    </row>
    <row r="129" spans="1:15">
      <c r="A129" s="60">
        <f t="shared" si="18"/>
        <v>38</v>
      </c>
      <c r="C129" s="18" t="s">
        <v>70</v>
      </c>
      <c r="O129" s="60">
        <f t="shared" si="11"/>
        <v>38</v>
      </c>
    </row>
    <row r="130" spans="1:15">
      <c r="A130" s="60">
        <f t="shared" si="18"/>
        <v>39</v>
      </c>
      <c r="C130" s="67" t="s">
        <v>30</v>
      </c>
      <c r="E130" s="67" t="s">
        <v>31</v>
      </c>
      <c r="G130" s="93">
        <v>0.17</v>
      </c>
      <c r="H130" s="64"/>
      <c r="I130" s="74">
        <f>'UNBUNDLED RATE TABLE'!AA127</f>
        <v>0.17</v>
      </c>
      <c r="K130" s="94">
        <f t="shared" ref="K130:K137" si="19">I130-G130</f>
        <v>0</v>
      </c>
      <c r="L130" s="19"/>
      <c r="M130" s="70">
        <f t="shared" ref="M130:M137" si="20">K130/G130</f>
        <v>0</v>
      </c>
      <c r="O130" s="60">
        <f t="shared" si="11"/>
        <v>39</v>
      </c>
    </row>
    <row r="131" spans="1:15">
      <c r="A131" s="60">
        <f t="shared" si="18"/>
        <v>40</v>
      </c>
      <c r="C131" s="67" t="s">
        <v>56</v>
      </c>
      <c r="E131" s="62" t="s">
        <v>24</v>
      </c>
      <c r="G131" s="95">
        <v>3.51</v>
      </c>
      <c r="H131" s="64"/>
      <c r="I131" s="77">
        <f>'UNBUNDLED RATE TABLE'!AA128</f>
        <v>3.51</v>
      </c>
      <c r="K131" s="95">
        <f t="shared" si="19"/>
        <v>0</v>
      </c>
      <c r="L131" s="69"/>
      <c r="M131" s="70">
        <f t="shared" si="20"/>
        <v>0</v>
      </c>
      <c r="O131" s="60">
        <f t="shared" si="11"/>
        <v>40</v>
      </c>
    </row>
    <row r="132" spans="1:15">
      <c r="A132" s="60">
        <f t="shared" si="18"/>
        <v>41</v>
      </c>
      <c r="C132" s="67" t="s">
        <v>64</v>
      </c>
      <c r="E132" s="62" t="s">
        <v>27</v>
      </c>
      <c r="G132" s="68">
        <v>0.15167</v>
      </c>
      <c r="H132" s="64"/>
      <c r="I132" s="68">
        <f>'UNBUNDLED RATE TABLE'!AA129</f>
        <v>0.17460999999999999</v>
      </c>
      <c r="K132" s="68">
        <f t="shared" si="19"/>
        <v>2.2939999999999988E-2</v>
      </c>
      <c r="L132" s="69"/>
      <c r="M132" s="70">
        <f t="shared" si="20"/>
        <v>0.15124942308960235</v>
      </c>
      <c r="O132" s="60">
        <f t="shared" si="11"/>
        <v>41</v>
      </c>
    </row>
    <row r="133" spans="1:15">
      <c r="A133" s="60">
        <f t="shared" si="18"/>
        <v>42</v>
      </c>
      <c r="C133" s="67" t="s">
        <v>65</v>
      </c>
      <c r="E133" s="62" t="s">
        <v>27</v>
      </c>
      <c r="G133" s="68">
        <v>0.13653999999999999</v>
      </c>
      <c r="H133" s="64"/>
      <c r="I133" s="68">
        <f>'UNBUNDLED RATE TABLE'!AA130</f>
        <v>0.15948000000000001</v>
      </c>
      <c r="K133" s="68">
        <f t="shared" si="19"/>
        <v>2.2940000000000016E-2</v>
      </c>
      <c r="L133" s="69"/>
      <c r="M133" s="70">
        <f t="shared" si="20"/>
        <v>0.16800937454225881</v>
      </c>
      <c r="O133" s="60">
        <f t="shared" si="11"/>
        <v>42</v>
      </c>
    </row>
    <row r="134" spans="1:15">
      <c r="A134" s="60">
        <f t="shared" si="18"/>
        <v>43</v>
      </c>
      <c r="C134" s="67" t="s">
        <v>66</v>
      </c>
      <c r="E134" s="62" t="s">
        <v>27</v>
      </c>
      <c r="G134" s="68">
        <v>0.13450000000000001</v>
      </c>
      <c r="H134" s="64"/>
      <c r="I134" s="68">
        <f>'UNBUNDLED RATE TABLE'!AA131</f>
        <v>0.15744</v>
      </c>
      <c r="K134" s="68">
        <f t="shared" si="19"/>
        <v>2.2939999999999988E-2</v>
      </c>
      <c r="L134" s="69"/>
      <c r="M134" s="70">
        <f t="shared" si="20"/>
        <v>0.17055762081784376</v>
      </c>
      <c r="O134" s="60">
        <f t="shared" si="11"/>
        <v>43</v>
      </c>
    </row>
    <row r="135" spans="1:15">
      <c r="A135" s="60">
        <f t="shared" si="18"/>
        <v>44</v>
      </c>
      <c r="C135" s="67" t="s">
        <v>67</v>
      </c>
      <c r="E135" s="62" t="s">
        <v>27</v>
      </c>
      <c r="G135" s="68">
        <v>0.13872000000000001</v>
      </c>
      <c r="H135" s="64"/>
      <c r="I135" s="68">
        <f>'UNBUNDLED RATE TABLE'!AA132</f>
        <v>0.16166</v>
      </c>
      <c r="K135" s="68">
        <f t="shared" si="19"/>
        <v>2.2939999999999988E-2</v>
      </c>
      <c r="L135" s="69"/>
      <c r="M135" s="70">
        <f t="shared" si="20"/>
        <v>0.1653690888119953</v>
      </c>
      <c r="O135" s="60">
        <f t="shared" si="11"/>
        <v>44</v>
      </c>
    </row>
    <row r="136" spans="1:15">
      <c r="A136" s="60">
        <f t="shared" si="18"/>
        <v>45</v>
      </c>
      <c r="C136" s="67" t="s">
        <v>68</v>
      </c>
      <c r="E136" s="62" t="s">
        <v>27</v>
      </c>
      <c r="G136" s="68">
        <v>0.13653999999999999</v>
      </c>
      <c r="H136" s="64"/>
      <c r="I136" s="68">
        <f>'UNBUNDLED RATE TABLE'!AA133</f>
        <v>0.15948000000000001</v>
      </c>
      <c r="K136" s="68">
        <f t="shared" si="19"/>
        <v>2.2940000000000016E-2</v>
      </c>
      <c r="L136" s="69"/>
      <c r="M136" s="70">
        <f t="shared" si="20"/>
        <v>0.16800937454225881</v>
      </c>
      <c r="O136" s="60">
        <f t="shared" si="11"/>
        <v>45</v>
      </c>
    </row>
    <row r="137" spans="1:15">
      <c r="A137" s="60">
        <f t="shared" si="18"/>
        <v>46</v>
      </c>
      <c r="C137" s="67" t="s">
        <v>69</v>
      </c>
      <c r="E137" s="62" t="s">
        <v>27</v>
      </c>
      <c r="G137" s="68">
        <v>0.13450000000000001</v>
      </c>
      <c r="H137" s="64"/>
      <c r="I137" s="68">
        <f>'UNBUNDLED RATE TABLE'!AA134</f>
        <v>0.15744</v>
      </c>
      <c r="K137" s="68">
        <f t="shared" si="19"/>
        <v>2.2939999999999988E-2</v>
      </c>
      <c r="L137" s="69"/>
      <c r="M137" s="70">
        <f t="shared" si="20"/>
        <v>0.17055762081784376</v>
      </c>
      <c r="O137" s="60">
        <f t="shared" si="11"/>
        <v>46</v>
      </c>
    </row>
    <row r="138" spans="1:15">
      <c r="A138" s="60">
        <f t="shared" si="18"/>
        <v>47</v>
      </c>
      <c r="O138" s="60">
        <f t="shared" si="11"/>
        <v>47</v>
      </c>
    </row>
    <row r="139" spans="1:15">
      <c r="A139" s="60">
        <f t="shared" si="18"/>
        <v>48</v>
      </c>
      <c r="C139" s="18" t="s">
        <v>71</v>
      </c>
      <c r="O139" s="60">
        <f t="shared" si="11"/>
        <v>48</v>
      </c>
    </row>
    <row r="140" spans="1:15">
      <c r="A140" s="60">
        <f t="shared" si="18"/>
        <v>49</v>
      </c>
      <c r="C140" s="67" t="s">
        <v>30</v>
      </c>
      <c r="E140" s="67" t="s">
        <v>31</v>
      </c>
      <c r="G140" s="93">
        <v>0.16400000000000001</v>
      </c>
      <c r="H140" s="64"/>
      <c r="I140" s="74">
        <f>'UNBUNDLED RATE TABLE'!AA137</f>
        <v>0.16400000000000001</v>
      </c>
      <c r="K140" s="94">
        <f t="shared" ref="K140:K147" si="21">I140-G140</f>
        <v>0</v>
      </c>
      <c r="L140" s="19"/>
      <c r="M140" s="70">
        <f t="shared" ref="M140:M147" si="22">K140/G140</f>
        <v>0</v>
      </c>
      <c r="O140" s="60">
        <f t="shared" si="11"/>
        <v>49</v>
      </c>
    </row>
    <row r="141" spans="1:15">
      <c r="A141" s="60">
        <f t="shared" si="18"/>
        <v>50</v>
      </c>
      <c r="C141" s="67" t="s">
        <v>56</v>
      </c>
      <c r="E141" s="62" t="s">
        <v>24</v>
      </c>
      <c r="G141" s="95">
        <v>12.13</v>
      </c>
      <c r="H141" s="64"/>
      <c r="I141" s="77">
        <f>'UNBUNDLED RATE TABLE'!AA138</f>
        <v>12.13</v>
      </c>
      <c r="K141" s="95">
        <f t="shared" si="21"/>
        <v>0</v>
      </c>
      <c r="L141" s="69"/>
      <c r="M141" s="70">
        <f t="shared" si="22"/>
        <v>0</v>
      </c>
      <c r="O141" s="60">
        <f t="shared" si="11"/>
        <v>50</v>
      </c>
    </row>
    <row r="142" spans="1:15">
      <c r="A142" s="60">
        <f t="shared" si="18"/>
        <v>51</v>
      </c>
      <c r="C142" s="67" t="s">
        <v>64</v>
      </c>
      <c r="E142" s="62" t="s">
        <v>27</v>
      </c>
      <c r="G142" s="68">
        <v>0.15173999999999999</v>
      </c>
      <c r="H142" s="64"/>
      <c r="I142" s="68">
        <f>'UNBUNDLED RATE TABLE'!AA139</f>
        <v>0.17468</v>
      </c>
      <c r="K142" s="68">
        <f t="shared" si="21"/>
        <v>2.2940000000000016E-2</v>
      </c>
      <c r="L142" s="69"/>
      <c r="M142" s="70">
        <f t="shared" si="22"/>
        <v>0.15117964940029008</v>
      </c>
      <c r="O142" s="60">
        <f t="shared" si="11"/>
        <v>51</v>
      </c>
    </row>
    <row r="143" spans="1:15">
      <c r="A143" s="60">
        <f t="shared" si="18"/>
        <v>52</v>
      </c>
      <c r="C143" s="67" t="s">
        <v>65</v>
      </c>
      <c r="E143" s="62" t="s">
        <v>27</v>
      </c>
      <c r="G143" s="68">
        <v>0.13608999999999999</v>
      </c>
      <c r="H143" s="64"/>
      <c r="I143" s="68">
        <f>'UNBUNDLED RATE TABLE'!AA140</f>
        <v>0.15903</v>
      </c>
      <c r="K143" s="68">
        <f t="shared" si="21"/>
        <v>2.2940000000000016E-2</v>
      </c>
      <c r="L143" s="69"/>
      <c r="M143" s="70">
        <f t="shared" si="22"/>
        <v>0.16856492027334866</v>
      </c>
      <c r="O143" s="60">
        <f t="shared" si="11"/>
        <v>52</v>
      </c>
    </row>
    <row r="144" spans="1:15">
      <c r="A144" s="60">
        <f t="shared" si="18"/>
        <v>53</v>
      </c>
      <c r="C144" s="67" t="s">
        <v>66</v>
      </c>
      <c r="E144" s="62" t="s">
        <v>27</v>
      </c>
      <c r="G144" s="68">
        <v>0.13412000000000002</v>
      </c>
      <c r="H144" s="64"/>
      <c r="I144" s="68">
        <f>'UNBUNDLED RATE TABLE'!AA141</f>
        <v>0.15706000000000001</v>
      </c>
      <c r="K144" s="68">
        <f t="shared" si="21"/>
        <v>2.2939999999999988E-2</v>
      </c>
      <c r="L144" s="69"/>
      <c r="M144" s="70">
        <f t="shared" si="22"/>
        <v>0.17104085893229931</v>
      </c>
      <c r="O144" s="60">
        <f t="shared" si="11"/>
        <v>53</v>
      </c>
    </row>
    <row r="145" spans="1:15">
      <c r="A145" s="60">
        <f t="shared" si="18"/>
        <v>54</v>
      </c>
      <c r="C145" s="67" t="s">
        <v>67</v>
      </c>
      <c r="E145" s="62" t="s">
        <v>27</v>
      </c>
      <c r="G145" s="68">
        <v>0.13796999999999998</v>
      </c>
      <c r="H145" s="64"/>
      <c r="I145" s="68">
        <f>'UNBUNDLED RATE TABLE'!AA142</f>
        <v>0.16091</v>
      </c>
      <c r="K145" s="68">
        <f t="shared" si="21"/>
        <v>2.2940000000000016E-2</v>
      </c>
      <c r="L145" s="69"/>
      <c r="M145" s="70">
        <f t="shared" si="22"/>
        <v>0.16626802928172804</v>
      </c>
      <c r="O145" s="60">
        <f t="shared" si="11"/>
        <v>54</v>
      </c>
    </row>
    <row r="146" spans="1:15">
      <c r="A146" s="60">
        <f t="shared" si="18"/>
        <v>55</v>
      </c>
      <c r="C146" s="67" t="s">
        <v>68</v>
      </c>
      <c r="E146" s="62" t="s">
        <v>27</v>
      </c>
      <c r="G146" s="68">
        <v>0.13608999999999999</v>
      </c>
      <c r="H146" s="64"/>
      <c r="I146" s="68">
        <f>'UNBUNDLED RATE TABLE'!AA143</f>
        <v>0.15903</v>
      </c>
      <c r="K146" s="68">
        <f t="shared" si="21"/>
        <v>2.2940000000000016E-2</v>
      </c>
      <c r="L146" s="69"/>
      <c r="M146" s="70">
        <f t="shared" si="22"/>
        <v>0.16856492027334866</v>
      </c>
      <c r="O146" s="60">
        <f t="shared" si="11"/>
        <v>55</v>
      </c>
    </row>
    <row r="147" spans="1:15">
      <c r="A147" s="60">
        <f t="shared" si="18"/>
        <v>56</v>
      </c>
      <c r="C147" s="67" t="s">
        <v>69</v>
      </c>
      <c r="E147" s="62" t="s">
        <v>27</v>
      </c>
      <c r="G147" s="68">
        <v>0.13412000000000002</v>
      </c>
      <c r="H147" s="64"/>
      <c r="I147" s="68">
        <f>'UNBUNDLED RATE TABLE'!AA144</f>
        <v>0.15706000000000001</v>
      </c>
      <c r="K147" s="68">
        <f t="shared" si="21"/>
        <v>2.2939999999999988E-2</v>
      </c>
      <c r="L147" s="69"/>
      <c r="M147" s="70">
        <f t="shared" si="22"/>
        <v>0.17104085893229931</v>
      </c>
      <c r="O147" s="60">
        <f t="shared" si="11"/>
        <v>56</v>
      </c>
    </row>
    <row r="148" spans="1:15">
      <c r="I148" s="68"/>
      <c r="L148" s="69"/>
      <c r="M148" s="70"/>
    </row>
    <row r="149" spans="1:15">
      <c r="A149" s="56"/>
      <c r="G149" s="21"/>
      <c r="O149" s="96" t="s">
        <v>72</v>
      </c>
    </row>
    <row r="151" spans="1:15">
      <c r="G151" s="4" t="str">
        <f>G4</f>
        <v>SAN DIEGO GAS &amp; ELECTRIC COMPANY - ELECTRIC DEPARTMENT</v>
      </c>
    </row>
    <row r="152" spans="1:15">
      <c r="G152" s="4" t="str">
        <f>G5</f>
        <v>FILING TO IMPLEMENT AN ELECTRIC RATE SURCHARGE TO MANAGE THE ENERGY RATE CEILING REVENUE SHORTFALL ACCOUNT</v>
      </c>
    </row>
    <row r="153" spans="1:15">
      <c r="G153" s="4" t="str">
        <f>G6</f>
        <v>EFFECTIVE RATES FOR CUSTOMERS UNDER 6.5 CENTS/KWH RATE CEILING PX PRICE (AB 265 AND D.00-09-040)</v>
      </c>
    </row>
    <row r="154" spans="1:15">
      <c r="G154" s="4"/>
    </row>
    <row r="155" spans="1:15">
      <c r="G155" s="4" t="s">
        <v>73</v>
      </c>
    </row>
    <row r="156" spans="1:15">
      <c r="G156" s="6"/>
      <c r="H156" s="7"/>
      <c r="I156" s="7"/>
      <c r="J156" s="7"/>
      <c r="K156" s="8"/>
      <c r="L156" s="9"/>
      <c r="M156" s="9"/>
    </row>
    <row r="157" spans="1:15">
      <c r="G157" s="10" t="s">
        <v>5</v>
      </c>
      <c r="H157" s="9"/>
      <c r="I157" s="10" t="s">
        <v>6</v>
      </c>
      <c r="J157" s="9"/>
      <c r="N157" s="9"/>
      <c r="O157" s="8"/>
    </row>
    <row r="158" spans="1:15">
      <c r="G158" s="10" t="s">
        <v>7</v>
      </c>
      <c r="H158" s="8"/>
      <c r="I158" s="10" t="s">
        <v>7</v>
      </c>
      <c r="J158" s="9"/>
      <c r="K158" s="11" t="s">
        <v>8</v>
      </c>
      <c r="L158" s="11"/>
      <c r="M158" s="12"/>
      <c r="N158" s="10"/>
      <c r="O158" s="8"/>
    </row>
    <row r="159" spans="1:15">
      <c r="A159" s="10" t="s">
        <v>9</v>
      </c>
      <c r="B159" s="10"/>
      <c r="C159" s="10" t="s">
        <v>10</v>
      </c>
      <c r="D159" s="10"/>
      <c r="E159" s="10" t="s">
        <v>11</v>
      </c>
      <c r="G159" s="13" t="s">
        <v>12</v>
      </c>
      <c r="H159" s="10"/>
      <c r="I159" s="10" t="s">
        <v>12</v>
      </c>
      <c r="J159" s="9"/>
      <c r="K159" s="14" t="s">
        <v>13</v>
      </c>
      <c r="L159" s="15"/>
      <c r="M159" s="14" t="s">
        <v>14</v>
      </c>
      <c r="N159" s="10"/>
      <c r="O159" s="10" t="str">
        <f>(A159)</f>
        <v>LINE</v>
      </c>
    </row>
    <row r="160" spans="1:15">
      <c r="A160" s="16" t="s">
        <v>15</v>
      </c>
      <c r="C160" s="58" t="s">
        <v>16</v>
      </c>
      <c r="E160" s="58" t="s">
        <v>17</v>
      </c>
      <c r="G160" s="59" t="s">
        <v>18</v>
      </c>
      <c r="H160" s="17"/>
      <c r="I160" s="59" t="s">
        <v>19</v>
      </c>
      <c r="K160" s="59" t="s">
        <v>20</v>
      </c>
      <c r="M160" s="59" t="s">
        <v>21</v>
      </c>
      <c r="O160" s="16" t="str">
        <f>(A160)</f>
        <v>NO.</v>
      </c>
    </row>
    <row r="161" spans="1:15">
      <c r="A161" s="60"/>
      <c r="C161" s="61"/>
      <c r="E161" s="61"/>
      <c r="K161" s="61"/>
      <c r="O161" s="60"/>
    </row>
    <row r="162" spans="1:15">
      <c r="A162" s="60">
        <v>1</v>
      </c>
      <c r="C162" s="18" t="s">
        <v>74</v>
      </c>
      <c r="H162" s="79"/>
      <c r="O162" s="57">
        <v>1</v>
      </c>
    </row>
    <row r="163" spans="1:15">
      <c r="A163" s="60">
        <f t="shared" ref="A163:A194" si="23">A162+1</f>
        <v>2</v>
      </c>
      <c r="C163" s="62" t="s">
        <v>50</v>
      </c>
      <c r="E163" s="67" t="s">
        <v>24</v>
      </c>
      <c r="G163" s="87">
        <v>8</v>
      </c>
      <c r="I163" s="88">
        <f>'UNBUNDLED RATE TABLE'!AA158</f>
        <v>8</v>
      </c>
      <c r="K163" s="88">
        <f>I163-G163</f>
        <v>0</v>
      </c>
      <c r="L163" s="69"/>
      <c r="M163" s="70">
        <f>K163/G163</f>
        <v>0</v>
      </c>
      <c r="N163" s="66"/>
      <c r="O163" s="60">
        <f t="shared" ref="O163:O174" si="24">(A163)</f>
        <v>2</v>
      </c>
    </row>
    <row r="164" spans="1:15">
      <c r="A164" s="60">
        <f t="shared" si="23"/>
        <v>3</v>
      </c>
      <c r="C164" s="67" t="s">
        <v>75</v>
      </c>
      <c r="E164" s="67"/>
      <c r="H164" s="97"/>
      <c r="K164" s="93"/>
      <c r="M164" s="93"/>
      <c r="N164" s="68"/>
      <c r="O164" s="60">
        <f t="shared" si="24"/>
        <v>3</v>
      </c>
    </row>
    <row r="165" spans="1:15">
      <c r="A165" s="60">
        <f t="shared" si="23"/>
        <v>4</v>
      </c>
      <c r="C165" s="56" t="s">
        <v>76</v>
      </c>
      <c r="N165" s="72"/>
      <c r="O165" s="60">
        <f t="shared" si="24"/>
        <v>4</v>
      </c>
    </row>
    <row r="166" spans="1:15">
      <c r="A166" s="60">
        <f t="shared" si="23"/>
        <v>5</v>
      </c>
      <c r="C166" s="62" t="s">
        <v>77</v>
      </c>
      <c r="E166" s="62" t="s">
        <v>27</v>
      </c>
      <c r="G166" s="23">
        <v>0.13481000000000001</v>
      </c>
      <c r="H166" s="98"/>
      <c r="I166" s="68">
        <f>'UNBUNDLED RATE TABLE'!AA161</f>
        <v>0.15775</v>
      </c>
      <c r="K166" s="68">
        <f>I166-G166</f>
        <v>2.2939999999999988E-2</v>
      </c>
      <c r="L166" s="69"/>
      <c r="M166" s="70">
        <f>K166/G166</f>
        <v>0.17016541799569754</v>
      </c>
      <c r="N166" s="72"/>
      <c r="O166" s="60">
        <f t="shared" si="24"/>
        <v>5</v>
      </c>
    </row>
    <row r="167" spans="1:15">
      <c r="A167" s="60">
        <f t="shared" si="23"/>
        <v>6</v>
      </c>
      <c r="C167" s="62" t="s">
        <v>78</v>
      </c>
      <c r="E167" s="62" t="s">
        <v>27</v>
      </c>
      <c r="G167" s="23">
        <v>0.13097</v>
      </c>
      <c r="H167" s="98"/>
      <c r="I167" s="68">
        <f>'UNBUNDLED RATE TABLE'!AA162</f>
        <v>0.15390999999999999</v>
      </c>
      <c r="K167" s="68">
        <f>I167-G167</f>
        <v>2.2939999999999988E-2</v>
      </c>
      <c r="L167" s="69"/>
      <c r="M167" s="70">
        <f>K167/G167</f>
        <v>0.17515461556081535</v>
      </c>
      <c r="N167" s="60"/>
      <c r="O167" s="60">
        <f t="shared" si="24"/>
        <v>6</v>
      </c>
    </row>
    <row r="168" spans="1:15">
      <c r="A168" s="60">
        <f t="shared" si="23"/>
        <v>7</v>
      </c>
      <c r="C168" s="56" t="s">
        <v>79</v>
      </c>
      <c r="I168" s="68"/>
      <c r="N168" s="60"/>
      <c r="O168" s="60">
        <f t="shared" si="24"/>
        <v>7</v>
      </c>
    </row>
    <row r="169" spans="1:15">
      <c r="A169" s="60">
        <f t="shared" si="23"/>
        <v>8</v>
      </c>
      <c r="C169" s="62" t="s">
        <v>77</v>
      </c>
      <c r="E169" s="62" t="s">
        <v>27</v>
      </c>
      <c r="G169" s="64">
        <v>0.13481000000000001</v>
      </c>
      <c r="H169" s="98"/>
      <c r="I169" s="68">
        <f>'UNBUNDLED RATE TABLE'!AA164</f>
        <v>0.15775</v>
      </c>
      <c r="K169" s="68">
        <f>I169-G169</f>
        <v>2.2939999999999988E-2</v>
      </c>
      <c r="L169" s="69"/>
      <c r="M169" s="70">
        <f>K169/G169</f>
        <v>0.17016541799569754</v>
      </c>
      <c r="O169" s="60">
        <f t="shared" si="24"/>
        <v>8</v>
      </c>
    </row>
    <row r="170" spans="1:15">
      <c r="A170" s="60">
        <f t="shared" si="23"/>
        <v>9</v>
      </c>
      <c r="C170" s="62" t="s">
        <v>78</v>
      </c>
      <c r="E170" s="62" t="s">
        <v>27</v>
      </c>
      <c r="G170" s="64">
        <v>0.13097</v>
      </c>
      <c r="H170" s="98"/>
      <c r="I170" s="68">
        <f>'UNBUNDLED RATE TABLE'!AA165</f>
        <v>0.15390999999999999</v>
      </c>
      <c r="K170" s="68">
        <f>I170-G170</f>
        <v>2.2939999999999988E-2</v>
      </c>
      <c r="L170" s="69"/>
      <c r="M170" s="70">
        <f>K170/G170</f>
        <v>0.17515461556081535</v>
      </c>
      <c r="O170" s="60">
        <f t="shared" si="24"/>
        <v>9</v>
      </c>
    </row>
    <row r="171" spans="1:15">
      <c r="A171" s="60">
        <f t="shared" si="23"/>
        <v>10</v>
      </c>
      <c r="I171" s="68"/>
      <c r="O171" s="60">
        <f t="shared" si="24"/>
        <v>10</v>
      </c>
    </row>
    <row r="172" spans="1:15">
      <c r="A172" s="60">
        <f t="shared" si="23"/>
        <v>11</v>
      </c>
      <c r="C172" s="24" t="s">
        <v>80</v>
      </c>
      <c r="G172" s="64"/>
      <c r="I172" s="68"/>
      <c r="O172" s="60">
        <f t="shared" si="24"/>
        <v>11</v>
      </c>
    </row>
    <row r="173" spans="1:15">
      <c r="A173" s="60">
        <f t="shared" si="23"/>
        <v>12</v>
      </c>
      <c r="C173" s="62" t="s">
        <v>50</v>
      </c>
      <c r="E173" s="67" t="s">
        <v>24</v>
      </c>
      <c r="G173" s="95">
        <v>8</v>
      </c>
      <c r="I173" s="77">
        <f>'UNBUNDLED RATE TABLE'!AA168</f>
        <v>8</v>
      </c>
      <c r="K173" s="77">
        <f>I173-G173</f>
        <v>0</v>
      </c>
      <c r="L173" s="69"/>
      <c r="M173" s="70">
        <f>K173/G173</f>
        <v>0</v>
      </c>
      <c r="O173" s="60">
        <f t="shared" si="24"/>
        <v>12</v>
      </c>
    </row>
    <row r="174" spans="1:15">
      <c r="A174" s="60">
        <f t="shared" si="23"/>
        <v>13</v>
      </c>
      <c r="C174" s="67" t="s">
        <v>75</v>
      </c>
      <c r="E174" s="62" t="s">
        <v>27</v>
      </c>
      <c r="G174" s="64">
        <v>0.10992</v>
      </c>
      <c r="H174" s="98"/>
      <c r="I174" s="68">
        <f>'UNBUNDLED RATE TABLE'!AA169</f>
        <v>0.13286000000000001</v>
      </c>
      <c r="K174" s="68">
        <f>I174-G174</f>
        <v>2.2940000000000002E-2</v>
      </c>
      <c r="L174" s="69"/>
      <c r="M174" s="70">
        <f>K174/G174</f>
        <v>0.20869723435225621</v>
      </c>
      <c r="O174" s="60">
        <f t="shared" si="24"/>
        <v>13</v>
      </c>
    </row>
    <row r="175" spans="1:15">
      <c r="A175" s="57">
        <f t="shared" si="23"/>
        <v>14</v>
      </c>
      <c r="O175" s="57">
        <f t="shared" ref="O175:O194" si="25">O174+1</f>
        <v>14</v>
      </c>
    </row>
    <row r="176" spans="1:15">
      <c r="A176" s="57">
        <f t="shared" si="23"/>
        <v>15</v>
      </c>
      <c r="C176" s="20" t="s">
        <v>81</v>
      </c>
      <c r="H176" s="85"/>
      <c r="O176" s="57">
        <f t="shared" si="25"/>
        <v>15</v>
      </c>
    </row>
    <row r="177" spans="1:15">
      <c r="A177" s="57">
        <f t="shared" si="23"/>
        <v>16</v>
      </c>
      <c r="C177" s="62" t="s">
        <v>50</v>
      </c>
      <c r="H177" s="85"/>
      <c r="K177" s="97"/>
      <c r="O177" s="57">
        <f t="shared" si="25"/>
        <v>16</v>
      </c>
    </row>
    <row r="178" spans="1:15">
      <c r="A178" s="57">
        <f t="shared" si="23"/>
        <v>17</v>
      </c>
      <c r="C178" s="56" t="s">
        <v>82</v>
      </c>
      <c r="E178" s="67" t="s">
        <v>24</v>
      </c>
      <c r="G178" s="95">
        <v>8</v>
      </c>
      <c r="I178" s="77">
        <f>'UNBUNDLED RATE TABLE'!AA173</f>
        <v>8</v>
      </c>
      <c r="K178" s="77">
        <f>I178-G178</f>
        <v>0</v>
      </c>
      <c r="L178" s="69"/>
      <c r="M178" s="70">
        <f>K178/G178</f>
        <v>0</v>
      </c>
      <c r="O178" s="57">
        <f t="shared" si="25"/>
        <v>17</v>
      </c>
    </row>
    <row r="179" spans="1:15">
      <c r="A179" s="57">
        <f t="shared" si="23"/>
        <v>18</v>
      </c>
      <c r="C179" s="56" t="s">
        <v>83</v>
      </c>
      <c r="E179" s="67" t="s">
        <v>24</v>
      </c>
      <c r="G179" s="95">
        <v>3.51</v>
      </c>
      <c r="I179" s="77">
        <f>'UNBUNDLED RATE TABLE'!AA174</f>
        <v>3.51</v>
      </c>
      <c r="K179" s="77">
        <f>I179-G179</f>
        <v>0</v>
      </c>
      <c r="L179" s="69"/>
      <c r="M179" s="70">
        <f>K179/G179</f>
        <v>0</v>
      </c>
      <c r="O179" s="57">
        <f t="shared" si="25"/>
        <v>18</v>
      </c>
    </row>
    <row r="180" spans="1:15">
      <c r="A180" s="57">
        <f t="shared" si="23"/>
        <v>19</v>
      </c>
      <c r="C180" s="56" t="s">
        <v>84</v>
      </c>
      <c r="I180" s="77"/>
      <c r="K180" s="99"/>
      <c r="O180" s="57">
        <f t="shared" si="25"/>
        <v>19</v>
      </c>
    </row>
    <row r="181" spans="1:15">
      <c r="A181" s="57">
        <f t="shared" si="23"/>
        <v>20</v>
      </c>
      <c r="C181" s="56" t="s">
        <v>85</v>
      </c>
      <c r="E181" s="62" t="s">
        <v>27</v>
      </c>
      <c r="G181" s="64">
        <v>0.14105000000000001</v>
      </c>
      <c r="H181" s="98"/>
      <c r="I181" s="68">
        <f>'UNBUNDLED RATE TABLE'!AA176</f>
        <v>0.16399000000000002</v>
      </c>
      <c r="K181" s="68">
        <f>I181-G181</f>
        <v>2.2940000000000016E-2</v>
      </c>
      <c r="L181" s="69"/>
      <c r="M181" s="70">
        <f>K181/G181</f>
        <v>0.16263736263736275</v>
      </c>
      <c r="O181" s="57">
        <f t="shared" si="25"/>
        <v>20</v>
      </c>
    </row>
    <row r="182" spans="1:15">
      <c r="A182" s="57">
        <f t="shared" si="23"/>
        <v>21</v>
      </c>
      <c r="C182" s="56" t="s">
        <v>86</v>
      </c>
      <c r="E182" s="62" t="s">
        <v>27</v>
      </c>
      <c r="G182" s="64">
        <v>0.13053999999999999</v>
      </c>
      <c r="H182" s="98"/>
      <c r="I182" s="68">
        <f>'UNBUNDLED RATE TABLE'!AA177</f>
        <v>0.15348000000000001</v>
      </c>
      <c r="K182" s="68">
        <f>I182-G182</f>
        <v>2.2940000000000016E-2</v>
      </c>
      <c r="L182" s="69"/>
      <c r="M182" s="70">
        <f>K182/G182</f>
        <v>0.17573157652826735</v>
      </c>
      <c r="O182" s="57">
        <f t="shared" si="25"/>
        <v>21</v>
      </c>
    </row>
    <row r="183" spans="1:15">
      <c r="A183" s="57">
        <f t="shared" si="23"/>
        <v>22</v>
      </c>
      <c r="C183" s="56" t="s">
        <v>87</v>
      </c>
      <c r="E183" s="62" t="s">
        <v>27</v>
      </c>
      <c r="G183" s="64">
        <v>0.12031</v>
      </c>
      <c r="H183" s="98"/>
      <c r="I183" s="68">
        <f>'UNBUNDLED RATE TABLE'!AA178</f>
        <v>0.14324999999999999</v>
      </c>
      <c r="K183" s="68">
        <f>I183-G183</f>
        <v>2.2939999999999988E-2</v>
      </c>
      <c r="L183" s="69"/>
      <c r="M183" s="70">
        <f>K183/G183</f>
        <v>0.19067409192918283</v>
      </c>
      <c r="O183" s="57">
        <f t="shared" si="25"/>
        <v>22</v>
      </c>
    </row>
    <row r="184" spans="1:15">
      <c r="A184" s="57">
        <f t="shared" si="23"/>
        <v>23</v>
      </c>
      <c r="C184" s="56" t="s">
        <v>88</v>
      </c>
      <c r="E184" s="62" t="s">
        <v>27</v>
      </c>
      <c r="G184" s="64">
        <v>0.11988</v>
      </c>
      <c r="H184" s="98"/>
      <c r="I184" s="68">
        <f>'UNBUNDLED RATE TABLE'!AA179</f>
        <v>0.14282</v>
      </c>
      <c r="K184" s="68">
        <f>I184-G184</f>
        <v>2.2940000000000002E-2</v>
      </c>
      <c r="L184" s="69"/>
      <c r="M184" s="70">
        <f>K184/G184</f>
        <v>0.19135802469135804</v>
      </c>
      <c r="O184" s="57">
        <f t="shared" si="25"/>
        <v>23</v>
      </c>
    </row>
    <row r="185" spans="1:15">
      <c r="A185" s="57">
        <f t="shared" si="23"/>
        <v>24</v>
      </c>
      <c r="O185" s="57">
        <f t="shared" si="25"/>
        <v>24</v>
      </c>
    </row>
    <row r="186" spans="1:15">
      <c r="A186" s="57">
        <f t="shared" si="23"/>
        <v>25</v>
      </c>
      <c r="C186" s="18" t="s">
        <v>89</v>
      </c>
      <c r="O186" s="57">
        <f t="shared" si="25"/>
        <v>25</v>
      </c>
    </row>
    <row r="187" spans="1:15">
      <c r="A187" s="57">
        <f t="shared" si="23"/>
        <v>26</v>
      </c>
      <c r="C187" s="62" t="s">
        <v>50</v>
      </c>
      <c r="E187" s="67" t="s">
        <v>24</v>
      </c>
      <c r="G187" s="100">
        <v>21.33</v>
      </c>
      <c r="I187" s="77">
        <f>'UNBUNDLED RATE TABLE'!AA182</f>
        <v>21.33</v>
      </c>
      <c r="K187" s="77">
        <f>I187-G187</f>
        <v>0</v>
      </c>
      <c r="L187" s="69"/>
      <c r="M187" s="70">
        <f>K187/G187</f>
        <v>0</v>
      </c>
      <c r="O187" s="57">
        <f t="shared" si="25"/>
        <v>26</v>
      </c>
    </row>
    <row r="188" spans="1:15">
      <c r="A188" s="57">
        <f t="shared" si="23"/>
        <v>27</v>
      </c>
      <c r="C188" s="67" t="s">
        <v>90</v>
      </c>
      <c r="E188" s="67"/>
      <c r="I188" s="77"/>
      <c r="O188" s="57">
        <f t="shared" si="25"/>
        <v>27</v>
      </c>
    </row>
    <row r="189" spans="1:15">
      <c r="A189" s="57">
        <f t="shared" si="23"/>
        <v>28</v>
      </c>
      <c r="C189" s="62" t="s">
        <v>91</v>
      </c>
      <c r="E189" s="67" t="s">
        <v>52</v>
      </c>
      <c r="G189" s="100">
        <v>11</v>
      </c>
      <c r="I189" s="77">
        <f>'UNBUNDLED RATE TABLE'!AA184</f>
        <v>10.999999999999998</v>
      </c>
      <c r="K189" s="101">
        <f>I189-G189</f>
        <v>0</v>
      </c>
      <c r="L189" s="69"/>
      <c r="M189" s="70">
        <f>K189/G189</f>
        <v>0</v>
      </c>
      <c r="O189" s="57">
        <f t="shared" si="25"/>
        <v>28</v>
      </c>
    </row>
    <row r="190" spans="1:15">
      <c r="A190" s="57">
        <f t="shared" si="23"/>
        <v>29</v>
      </c>
      <c r="C190" s="62" t="s">
        <v>92</v>
      </c>
      <c r="E190" s="67" t="s">
        <v>52</v>
      </c>
      <c r="G190" s="100">
        <v>10.48</v>
      </c>
      <c r="I190" s="77">
        <f>'UNBUNDLED RATE TABLE'!AA185</f>
        <v>10.48</v>
      </c>
      <c r="K190" s="101">
        <f>I190-G190</f>
        <v>0</v>
      </c>
      <c r="L190" s="69"/>
      <c r="M190" s="70">
        <f>K190/G190</f>
        <v>0</v>
      </c>
      <c r="O190" s="57">
        <f t="shared" si="25"/>
        <v>29</v>
      </c>
    </row>
    <row r="191" spans="1:15">
      <c r="A191" s="57">
        <f t="shared" si="23"/>
        <v>30</v>
      </c>
      <c r="C191" s="67" t="s">
        <v>93</v>
      </c>
      <c r="E191" s="62" t="s">
        <v>94</v>
      </c>
      <c r="G191" s="100">
        <v>0.23</v>
      </c>
      <c r="I191" s="77">
        <f>'UNBUNDLED RATE TABLE'!AA186</f>
        <v>0.23</v>
      </c>
      <c r="K191" s="101">
        <f>I191-G191</f>
        <v>0</v>
      </c>
      <c r="L191" s="69"/>
      <c r="M191" s="70">
        <f>K191/G191</f>
        <v>0</v>
      </c>
      <c r="N191" s="60"/>
      <c r="O191" s="57">
        <f t="shared" si="25"/>
        <v>30</v>
      </c>
    </row>
    <row r="192" spans="1:15">
      <c r="A192" s="57">
        <f t="shared" si="23"/>
        <v>31</v>
      </c>
      <c r="C192" s="67" t="s">
        <v>75</v>
      </c>
      <c r="E192" s="67"/>
      <c r="G192" s="102"/>
      <c r="I192" s="77"/>
      <c r="N192" s="22"/>
      <c r="O192" s="57">
        <f t="shared" si="25"/>
        <v>31</v>
      </c>
    </row>
    <row r="193" spans="1:15">
      <c r="A193" s="57">
        <f t="shared" si="23"/>
        <v>32</v>
      </c>
      <c r="C193" s="62" t="s">
        <v>91</v>
      </c>
      <c r="E193" s="62" t="s">
        <v>27</v>
      </c>
      <c r="G193" s="64">
        <v>7.8829999999999997E-2</v>
      </c>
      <c r="H193" s="98"/>
      <c r="I193" s="68">
        <f>'UNBUNDLED RATE TABLE'!AA188</f>
        <v>0.10177</v>
      </c>
      <c r="K193" s="68">
        <f>I193-G193</f>
        <v>2.2940000000000002E-2</v>
      </c>
      <c r="L193" s="69"/>
      <c r="M193" s="70">
        <f>K193/G193</f>
        <v>0.29100596219713309</v>
      </c>
      <c r="N193" s="67"/>
      <c r="O193" s="57">
        <f t="shared" si="25"/>
        <v>32</v>
      </c>
    </row>
    <row r="194" spans="1:15">
      <c r="A194" s="57">
        <f t="shared" si="23"/>
        <v>33</v>
      </c>
      <c r="C194" s="62" t="s">
        <v>92</v>
      </c>
      <c r="E194" s="62" t="s">
        <v>27</v>
      </c>
      <c r="G194" s="64">
        <v>7.8490000000000004E-2</v>
      </c>
      <c r="H194" s="98"/>
      <c r="I194" s="68">
        <f>'UNBUNDLED RATE TABLE'!AA189</f>
        <v>0.10142999999999999</v>
      </c>
      <c r="K194" s="68">
        <f>I194-G194</f>
        <v>2.2939999999999988E-2</v>
      </c>
      <c r="L194" s="69"/>
      <c r="M194" s="70">
        <f>K194/G194</f>
        <v>0.29226653076825054</v>
      </c>
      <c r="N194" s="78"/>
      <c r="O194" s="57">
        <f t="shared" si="25"/>
        <v>33</v>
      </c>
    </row>
    <row r="195" spans="1:15">
      <c r="A195" s="56"/>
      <c r="O195" s="56"/>
    </row>
    <row r="196" spans="1:15">
      <c r="G196" s="21"/>
      <c r="O196" s="96" t="s">
        <v>95</v>
      </c>
    </row>
    <row r="197" spans="1:15">
      <c r="N197" s="78"/>
    </row>
    <row r="198" spans="1:15">
      <c r="G198" s="4" t="str">
        <f>G151</f>
        <v>SAN DIEGO GAS &amp; ELECTRIC COMPANY - ELECTRIC DEPARTMENT</v>
      </c>
      <c r="N198" s="78"/>
    </row>
    <row r="199" spans="1:15">
      <c r="G199" s="4" t="str">
        <f>G152</f>
        <v>FILING TO IMPLEMENT AN ELECTRIC RATE SURCHARGE TO MANAGE THE ENERGY RATE CEILING REVENUE SHORTFALL ACCOUNT</v>
      </c>
    </row>
    <row r="200" spans="1:15">
      <c r="G200" s="4" t="str">
        <f>G153</f>
        <v>EFFECTIVE RATES FOR CUSTOMERS UNDER 6.5 CENTS/KWH RATE CEILING PX PRICE (AB 265 AND D.00-09-040)</v>
      </c>
    </row>
    <row r="201" spans="1:15">
      <c r="G201" s="4"/>
    </row>
    <row r="202" spans="1:15">
      <c r="G202" s="4" t="str">
        <f>G155</f>
        <v>COMMERCIAL AND INDUSTRIAL -- PRESENT &amp; PROPOSED TOTAL UDC RATES</v>
      </c>
      <c r="N202" s="61"/>
    </row>
    <row r="203" spans="1:15">
      <c r="G203" s="6"/>
      <c r="H203" s="7"/>
      <c r="I203" s="7"/>
      <c r="J203" s="7"/>
      <c r="K203" s="8"/>
      <c r="L203" s="9"/>
      <c r="M203" s="9"/>
    </row>
    <row r="204" spans="1:15">
      <c r="G204" s="10" t="s">
        <v>5</v>
      </c>
      <c r="H204" s="9"/>
      <c r="I204" s="10" t="s">
        <v>6</v>
      </c>
      <c r="J204" s="9"/>
      <c r="N204" s="9"/>
      <c r="O204" s="8"/>
    </row>
    <row r="205" spans="1:15">
      <c r="G205" s="10" t="s">
        <v>7</v>
      </c>
      <c r="H205" s="8"/>
      <c r="I205" s="10" t="s">
        <v>7</v>
      </c>
      <c r="J205" s="9"/>
      <c r="K205" s="11" t="s">
        <v>8</v>
      </c>
      <c r="L205" s="11"/>
      <c r="M205" s="12"/>
      <c r="N205" s="10"/>
      <c r="O205" s="8"/>
    </row>
    <row r="206" spans="1:15">
      <c r="A206" s="10" t="s">
        <v>9</v>
      </c>
      <c r="B206" s="10"/>
      <c r="C206" s="10" t="s">
        <v>10</v>
      </c>
      <c r="D206" s="10"/>
      <c r="E206" s="10" t="s">
        <v>11</v>
      </c>
      <c r="G206" s="13" t="s">
        <v>12</v>
      </c>
      <c r="H206" s="10"/>
      <c r="I206" s="10" t="s">
        <v>12</v>
      </c>
      <c r="J206" s="9"/>
      <c r="K206" s="14" t="s">
        <v>13</v>
      </c>
      <c r="L206" s="15"/>
      <c r="M206" s="14" t="s">
        <v>14</v>
      </c>
      <c r="N206" s="10"/>
      <c r="O206" s="10" t="str">
        <f>(A206)</f>
        <v>LINE</v>
      </c>
    </row>
    <row r="207" spans="1:15">
      <c r="A207" s="16" t="s">
        <v>15</v>
      </c>
      <c r="C207" s="58" t="s">
        <v>16</v>
      </c>
      <c r="E207" s="58" t="s">
        <v>17</v>
      </c>
      <c r="G207" s="59" t="s">
        <v>18</v>
      </c>
      <c r="H207" s="17"/>
      <c r="I207" s="59" t="s">
        <v>19</v>
      </c>
      <c r="K207" s="59" t="s">
        <v>20</v>
      </c>
      <c r="M207" s="59" t="s">
        <v>21</v>
      </c>
      <c r="O207" s="16" t="str">
        <f>(A207)</f>
        <v>NO.</v>
      </c>
    </row>
    <row r="208" spans="1:15">
      <c r="A208" s="60"/>
      <c r="O208" s="60"/>
    </row>
    <row r="209" spans="1:15">
      <c r="A209" s="60">
        <v>1</v>
      </c>
      <c r="C209" s="24" t="s">
        <v>96</v>
      </c>
      <c r="D209" s="25"/>
      <c r="K209" s="61"/>
      <c r="O209" s="60">
        <f>(A209)</f>
        <v>1</v>
      </c>
    </row>
    <row r="210" spans="1:15">
      <c r="A210" s="60">
        <f>A209+1</f>
        <v>2</v>
      </c>
      <c r="C210" s="62" t="s">
        <v>50</v>
      </c>
      <c r="E210" s="61"/>
      <c r="O210" s="60">
        <f>(A210)</f>
        <v>2</v>
      </c>
    </row>
    <row r="211" spans="1:15">
      <c r="A211" s="60">
        <f t="shared" ref="A211:A274" si="26">A210+1</f>
        <v>3</v>
      </c>
      <c r="C211" s="62" t="s">
        <v>97</v>
      </c>
      <c r="E211" s="67"/>
      <c r="O211" s="60">
        <f>(A211)</f>
        <v>3</v>
      </c>
    </row>
    <row r="212" spans="1:15">
      <c r="A212" s="60">
        <f t="shared" si="26"/>
        <v>4</v>
      </c>
      <c r="C212" s="62" t="s">
        <v>91</v>
      </c>
      <c r="E212" s="62" t="s">
        <v>24</v>
      </c>
      <c r="G212" s="87">
        <v>44.79</v>
      </c>
      <c r="H212" s="88"/>
      <c r="I212" s="88">
        <f>'UNBUNDLED RATE TABLE'!AA207</f>
        <v>44.79</v>
      </c>
      <c r="J212" s="88"/>
      <c r="K212" s="89">
        <f>I212-G212</f>
        <v>0</v>
      </c>
      <c r="L212" s="69"/>
      <c r="M212" s="71">
        <f>IF(G212&lt;=0, "--       ",K212/G212)</f>
        <v>0</v>
      </c>
      <c r="O212" s="60">
        <f>(A212)</f>
        <v>4</v>
      </c>
    </row>
    <row r="213" spans="1:15">
      <c r="A213" s="60">
        <f t="shared" si="26"/>
        <v>5</v>
      </c>
      <c r="C213" s="62" t="s">
        <v>92</v>
      </c>
      <c r="E213" s="62" t="s">
        <v>24</v>
      </c>
      <c r="G213" s="100">
        <v>44.79</v>
      </c>
      <c r="I213" s="103">
        <f>'UNBUNDLED RATE TABLE'!AA208</f>
        <v>44.79</v>
      </c>
      <c r="K213" s="77">
        <f>I213-G213</f>
        <v>0</v>
      </c>
      <c r="L213" s="69"/>
      <c r="M213" s="71">
        <f>IF(G213&lt;=0, "--       ",K213/G213)</f>
        <v>0</v>
      </c>
      <c r="O213" s="60">
        <f>(A213)</f>
        <v>5</v>
      </c>
    </row>
    <row r="214" spans="1:15">
      <c r="A214" s="60">
        <f t="shared" si="26"/>
        <v>6</v>
      </c>
      <c r="C214" s="62" t="s">
        <v>98</v>
      </c>
      <c r="E214" s="62" t="s">
        <v>24</v>
      </c>
      <c r="G214" s="104">
        <v>12795.32</v>
      </c>
      <c r="I214" s="103">
        <f>'UNBUNDLED RATE TABLE'!AA209</f>
        <v>12795.32</v>
      </c>
      <c r="K214" s="77">
        <f>I214-G214</f>
        <v>0</v>
      </c>
      <c r="L214" s="19"/>
      <c r="M214" s="71">
        <f>IF(G214&lt;=0, "--       ",K214/G214)</f>
        <v>0</v>
      </c>
      <c r="O214" s="60">
        <f>O213+1</f>
        <v>6</v>
      </c>
    </row>
    <row r="215" spans="1:15">
      <c r="A215" s="60">
        <f t="shared" si="26"/>
        <v>7</v>
      </c>
      <c r="C215" s="62" t="s">
        <v>99</v>
      </c>
      <c r="E215" s="62" t="s">
        <v>24</v>
      </c>
      <c r="G215" s="100">
        <v>12795.32</v>
      </c>
      <c r="I215" s="103">
        <f>'UNBUNDLED RATE TABLE'!AA210</f>
        <v>12795.32</v>
      </c>
      <c r="K215" s="77">
        <f>I215-G215</f>
        <v>0</v>
      </c>
      <c r="L215" s="69"/>
      <c r="M215" s="71">
        <f>IF(G215&lt;=0, "--       ",K215/G215)</f>
        <v>0</v>
      </c>
      <c r="O215" s="60">
        <f>O214+1</f>
        <v>7</v>
      </c>
    </row>
    <row r="216" spans="1:15">
      <c r="A216" s="60">
        <f t="shared" si="26"/>
        <v>8</v>
      </c>
      <c r="C216" s="62" t="s">
        <v>100</v>
      </c>
      <c r="E216" s="62" t="s">
        <v>24</v>
      </c>
      <c r="G216" s="100">
        <v>44.79</v>
      </c>
      <c r="I216" s="103">
        <f>'UNBUNDLED RATE TABLE'!AA211</f>
        <v>44.79</v>
      </c>
      <c r="K216" s="77">
        <f>I216-G216</f>
        <v>0</v>
      </c>
      <c r="L216" s="69"/>
      <c r="M216" s="71">
        <f>IF(G216&lt;=0, "--       ",K216/G216)</f>
        <v>0</v>
      </c>
      <c r="O216" s="60">
        <f t="shared" ref="O216:O279" si="27">O215+1</f>
        <v>8</v>
      </c>
    </row>
    <row r="217" spans="1:15">
      <c r="A217" s="60">
        <f t="shared" si="26"/>
        <v>9</v>
      </c>
      <c r="C217" s="62" t="s">
        <v>101</v>
      </c>
      <c r="E217" s="67"/>
      <c r="G217" s="105"/>
      <c r="I217" s="103"/>
      <c r="K217" s="106"/>
      <c r="O217" s="60">
        <f t="shared" si="27"/>
        <v>9</v>
      </c>
    </row>
    <row r="218" spans="1:15">
      <c r="A218" s="60">
        <f t="shared" si="26"/>
        <v>10</v>
      </c>
      <c r="C218" s="62" t="s">
        <v>91</v>
      </c>
      <c r="E218" s="62" t="s">
        <v>24</v>
      </c>
      <c r="G218" s="100">
        <v>179.17</v>
      </c>
      <c r="I218" s="103">
        <f>'UNBUNDLED RATE TABLE'!AA213</f>
        <v>179.17</v>
      </c>
      <c r="K218" s="77">
        <f>I218-G218</f>
        <v>0</v>
      </c>
      <c r="L218" s="69"/>
      <c r="M218" s="71">
        <f>IF(G218&lt;=0, "--       ",K218/G218)</f>
        <v>0</v>
      </c>
      <c r="O218" s="60">
        <f t="shared" si="27"/>
        <v>10</v>
      </c>
    </row>
    <row r="219" spans="1:15">
      <c r="A219" s="60">
        <f t="shared" si="26"/>
        <v>11</v>
      </c>
      <c r="C219" s="62" t="s">
        <v>92</v>
      </c>
      <c r="E219" s="62" t="s">
        <v>24</v>
      </c>
      <c r="G219" s="100">
        <v>179.17</v>
      </c>
      <c r="I219" s="103">
        <f>'UNBUNDLED RATE TABLE'!AA214</f>
        <v>179.17</v>
      </c>
      <c r="K219" s="77">
        <f>I219-G219</f>
        <v>0</v>
      </c>
      <c r="L219" s="69"/>
      <c r="M219" s="71">
        <f>IF(G219&lt;=0, "--       ",K219/G219)</f>
        <v>0</v>
      </c>
      <c r="O219" s="60">
        <f t="shared" si="27"/>
        <v>11</v>
      </c>
    </row>
    <row r="220" spans="1:15">
      <c r="A220" s="60">
        <f t="shared" si="26"/>
        <v>12</v>
      </c>
      <c r="C220" s="62" t="s">
        <v>98</v>
      </c>
      <c r="E220" s="62" t="s">
        <v>24</v>
      </c>
      <c r="G220" s="104">
        <v>12795.32</v>
      </c>
      <c r="I220" s="103">
        <f>'UNBUNDLED RATE TABLE'!AA215</f>
        <v>12795.32</v>
      </c>
      <c r="K220" s="77">
        <f>I220-G220</f>
        <v>0</v>
      </c>
      <c r="L220" s="19"/>
      <c r="M220" s="71">
        <f>IF(G220&lt;=0, "--       ",K220/G220)</f>
        <v>0</v>
      </c>
      <c r="O220" s="60">
        <f t="shared" si="27"/>
        <v>12</v>
      </c>
    </row>
    <row r="221" spans="1:15">
      <c r="A221" s="60">
        <f t="shared" si="26"/>
        <v>13</v>
      </c>
      <c r="C221" s="62" t="s">
        <v>99</v>
      </c>
      <c r="E221" s="62" t="s">
        <v>24</v>
      </c>
      <c r="G221" s="100">
        <v>12795.32</v>
      </c>
      <c r="I221" s="103">
        <f>'UNBUNDLED RATE TABLE'!AA216</f>
        <v>12795.32</v>
      </c>
      <c r="K221" s="77">
        <f>I221-G221</f>
        <v>0</v>
      </c>
      <c r="L221" s="69"/>
      <c r="M221" s="71">
        <f>IF(G221&lt;=0, "--       ",K221/G221)</f>
        <v>0</v>
      </c>
      <c r="O221" s="60">
        <f t="shared" si="27"/>
        <v>13</v>
      </c>
    </row>
    <row r="222" spans="1:15">
      <c r="A222" s="60">
        <f t="shared" si="26"/>
        <v>14</v>
      </c>
      <c r="C222" s="62" t="s">
        <v>100</v>
      </c>
      <c r="E222" s="62" t="s">
        <v>24</v>
      </c>
      <c r="G222" s="100">
        <v>179.17</v>
      </c>
      <c r="I222" s="103">
        <f>'UNBUNDLED RATE TABLE'!AA217</f>
        <v>179.17</v>
      </c>
      <c r="K222" s="77">
        <f>I222-G222</f>
        <v>0</v>
      </c>
      <c r="L222" s="69"/>
      <c r="M222" s="71">
        <f>IF(G222&lt;=0, "--       ",K222/G222)</f>
        <v>0</v>
      </c>
      <c r="O222" s="60">
        <f t="shared" si="27"/>
        <v>14</v>
      </c>
    </row>
    <row r="223" spans="1:15">
      <c r="A223" s="60">
        <f t="shared" si="26"/>
        <v>15</v>
      </c>
      <c r="C223" s="107" t="s">
        <v>102</v>
      </c>
      <c r="E223" s="62"/>
      <c r="I223" s="103"/>
      <c r="O223" s="60">
        <f t="shared" si="27"/>
        <v>15</v>
      </c>
    </row>
    <row r="224" spans="1:15">
      <c r="A224" s="60">
        <f t="shared" si="26"/>
        <v>16</v>
      </c>
      <c r="C224" s="62" t="s">
        <v>98</v>
      </c>
      <c r="E224" s="62" t="s">
        <v>24</v>
      </c>
      <c r="G224" s="104">
        <v>20146.96</v>
      </c>
      <c r="I224" s="103">
        <f>'UNBUNDLED RATE TABLE'!AA219</f>
        <v>20146.96</v>
      </c>
      <c r="K224" s="77">
        <f t="shared" ref="K224:K229" si="28">I224-G224</f>
        <v>0</v>
      </c>
      <c r="L224" s="19"/>
      <c r="M224" s="71">
        <f t="shared" ref="M224:M229" si="29">IF(G224&lt;=0, "--       ",K224/G224)</f>
        <v>0</v>
      </c>
      <c r="O224" s="60">
        <f t="shared" si="27"/>
        <v>16</v>
      </c>
    </row>
    <row r="225" spans="1:15">
      <c r="A225" s="60">
        <f t="shared" si="26"/>
        <v>17</v>
      </c>
      <c r="C225" s="62" t="s">
        <v>99</v>
      </c>
      <c r="E225" s="62" t="s">
        <v>24</v>
      </c>
      <c r="G225" s="100">
        <v>20146.96</v>
      </c>
      <c r="I225" s="103">
        <f>'UNBUNDLED RATE TABLE'!AA220</f>
        <v>20146.96</v>
      </c>
      <c r="K225" s="77">
        <f t="shared" si="28"/>
        <v>0</v>
      </c>
      <c r="L225" s="69"/>
      <c r="M225" s="71">
        <f t="shared" si="29"/>
        <v>0</v>
      </c>
      <c r="O225" s="60">
        <f t="shared" si="27"/>
        <v>17</v>
      </c>
    </row>
    <row r="226" spans="1:15">
      <c r="A226" s="60">
        <f t="shared" si="26"/>
        <v>18</v>
      </c>
      <c r="C226" s="56" t="s">
        <v>103</v>
      </c>
      <c r="E226" s="62" t="s">
        <v>104</v>
      </c>
      <c r="G226" s="104">
        <v>1.1399999999999999</v>
      </c>
      <c r="I226" s="103">
        <f>'UNBUNDLED RATE TABLE'!AA221</f>
        <v>1.1399999999999999</v>
      </c>
      <c r="K226" s="77">
        <f t="shared" si="28"/>
        <v>0</v>
      </c>
      <c r="L226" s="19"/>
      <c r="M226" s="71">
        <f t="shared" si="29"/>
        <v>0</v>
      </c>
      <c r="O226" s="60">
        <f t="shared" si="27"/>
        <v>18</v>
      </c>
    </row>
    <row r="227" spans="1:15">
      <c r="A227" s="60">
        <f t="shared" si="26"/>
        <v>19</v>
      </c>
      <c r="C227" s="56" t="s">
        <v>105</v>
      </c>
      <c r="E227" s="62" t="s">
        <v>104</v>
      </c>
      <c r="G227" s="104">
        <v>2.93</v>
      </c>
      <c r="I227" s="103">
        <f>'UNBUNDLED RATE TABLE'!AA222</f>
        <v>2.93</v>
      </c>
      <c r="K227" s="77">
        <f t="shared" si="28"/>
        <v>0</v>
      </c>
      <c r="L227" s="19"/>
      <c r="M227" s="71">
        <f t="shared" si="29"/>
        <v>0</v>
      </c>
      <c r="O227" s="60">
        <f t="shared" si="27"/>
        <v>19</v>
      </c>
    </row>
    <row r="228" spans="1:15">
      <c r="A228" s="60">
        <f t="shared" si="26"/>
        <v>20</v>
      </c>
      <c r="C228" s="56" t="s">
        <v>106</v>
      </c>
      <c r="E228" s="62" t="s">
        <v>104</v>
      </c>
      <c r="G228" s="102">
        <v>1.1299999999999999</v>
      </c>
      <c r="I228" s="103">
        <f>'UNBUNDLED RATE TABLE'!AA223</f>
        <v>1.1299999999999999</v>
      </c>
      <c r="K228" s="77">
        <f t="shared" si="28"/>
        <v>0</v>
      </c>
      <c r="L228" s="69"/>
      <c r="M228" s="71">
        <f t="shared" si="29"/>
        <v>0</v>
      </c>
      <c r="O228" s="60">
        <f t="shared" si="27"/>
        <v>20</v>
      </c>
    </row>
    <row r="229" spans="1:15">
      <c r="A229" s="60">
        <f t="shared" si="26"/>
        <v>21</v>
      </c>
      <c r="C229" s="56" t="s">
        <v>107</v>
      </c>
      <c r="E229" s="62" t="s">
        <v>104</v>
      </c>
      <c r="G229" s="100">
        <v>2.89</v>
      </c>
      <c r="I229" s="103">
        <f>'UNBUNDLED RATE TABLE'!AA224</f>
        <v>2.89</v>
      </c>
      <c r="K229" s="77">
        <f t="shared" si="28"/>
        <v>0</v>
      </c>
      <c r="L229" s="69"/>
      <c r="M229" s="71">
        <f t="shared" si="29"/>
        <v>0</v>
      </c>
      <c r="O229" s="60">
        <f t="shared" si="27"/>
        <v>21</v>
      </c>
    </row>
    <row r="230" spans="1:15">
      <c r="A230" s="60">
        <f t="shared" si="26"/>
        <v>22</v>
      </c>
      <c r="C230" s="67" t="s">
        <v>108</v>
      </c>
      <c r="I230" s="103"/>
      <c r="K230" s="108"/>
      <c r="O230" s="60">
        <f t="shared" si="27"/>
        <v>22</v>
      </c>
    </row>
    <row r="231" spans="1:15">
      <c r="A231" s="60">
        <f t="shared" si="26"/>
        <v>23</v>
      </c>
      <c r="C231" s="67" t="s">
        <v>109</v>
      </c>
      <c r="E231" s="62" t="s">
        <v>52</v>
      </c>
      <c r="G231" s="100">
        <v>5.8</v>
      </c>
      <c r="I231" s="103">
        <f>'UNBUNDLED RATE TABLE'!AA226</f>
        <v>5.8</v>
      </c>
      <c r="K231" s="77">
        <f>I231-G231</f>
        <v>0</v>
      </c>
      <c r="L231" s="69"/>
      <c r="M231" s="71">
        <f>IF(G231&lt;=0, "--       ",K231/G231)</f>
        <v>0</v>
      </c>
      <c r="O231" s="60">
        <f t="shared" si="27"/>
        <v>23</v>
      </c>
    </row>
    <row r="232" spans="1:15">
      <c r="A232" s="60">
        <f t="shared" si="26"/>
        <v>24</v>
      </c>
      <c r="C232" s="67" t="s">
        <v>110</v>
      </c>
      <c r="E232" s="62" t="s">
        <v>52</v>
      </c>
      <c r="G232" s="100">
        <v>5.65</v>
      </c>
      <c r="I232" s="103">
        <f>'UNBUNDLED RATE TABLE'!AA227</f>
        <v>5.65</v>
      </c>
      <c r="K232" s="77">
        <f>I232-G232</f>
        <v>0</v>
      </c>
      <c r="L232" s="69"/>
      <c r="M232" s="71">
        <f>IF(G232&lt;=0, "--       ",K232/G232)</f>
        <v>0</v>
      </c>
      <c r="O232" s="60">
        <f t="shared" si="27"/>
        <v>24</v>
      </c>
    </row>
    <row r="233" spans="1:15">
      <c r="A233" s="60">
        <f t="shared" si="26"/>
        <v>25</v>
      </c>
      <c r="C233" s="62" t="s">
        <v>111</v>
      </c>
      <c r="E233" s="62" t="s">
        <v>52</v>
      </c>
      <c r="G233" s="104">
        <v>0.82</v>
      </c>
      <c r="I233" s="103">
        <f>'UNBUNDLED RATE TABLE'!AA228</f>
        <v>0.82</v>
      </c>
      <c r="K233" s="77">
        <f>I233-G233</f>
        <v>0</v>
      </c>
      <c r="L233" s="19"/>
      <c r="M233" s="71">
        <f>IF(G233&lt;=0, "--       ",K233/G233)</f>
        <v>0</v>
      </c>
      <c r="O233" s="60">
        <f t="shared" si="27"/>
        <v>25</v>
      </c>
    </row>
    <row r="234" spans="1:15">
      <c r="A234" s="60">
        <f t="shared" si="26"/>
        <v>26</v>
      </c>
      <c r="C234" s="62" t="s">
        <v>112</v>
      </c>
      <c r="E234" s="62" t="s">
        <v>52</v>
      </c>
      <c r="G234" s="100">
        <v>0.43</v>
      </c>
      <c r="I234" s="103">
        <f>'UNBUNDLED RATE TABLE'!AA229</f>
        <v>0.43</v>
      </c>
      <c r="K234" s="77">
        <f>I235-G235</f>
        <v>0</v>
      </c>
      <c r="L234" s="69"/>
      <c r="M234" s="71">
        <f>IF(G234&lt;=0, "--       ",K234/G234)</f>
        <v>0</v>
      </c>
      <c r="O234" s="60">
        <f t="shared" si="27"/>
        <v>26</v>
      </c>
    </row>
    <row r="235" spans="1:15">
      <c r="A235" s="60">
        <f t="shared" si="26"/>
        <v>27</v>
      </c>
      <c r="C235" s="67" t="s">
        <v>113</v>
      </c>
      <c r="E235" s="62" t="s">
        <v>52</v>
      </c>
      <c r="G235" s="100">
        <v>0.42</v>
      </c>
      <c r="I235" s="103">
        <f>'UNBUNDLED RATE TABLE'!AA230</f>
        <v>0.42</v>
      </c>
      <c r="K235" s="77">
        <f>I236-G236</f>
        <v>0</v>
      </c>
      <c r="L235" s="69"/>
      <c r="M235" s="71">
        <f>IF(G235&lt;=0, "--       ",K235/G235)</f>
        <v>0</v>
      </c>
      <c r="O235" s="60">
        <f t="shared" si="27"/>
        <v>27</v>
      </c>
    </row>
    <row r="236" spans="1:15">
      <c r="A236" s="60">
        <f t="shared" si="26"/>
        <v>28</v>
      </c>
      <c r="C236" s="62" t="s">
        <v>114</v>
      </c>
      <c r="I236" s="103"/>
      <c r="K236" s="108"/>
      <c r="O236" s="60">
        <f t="shared" si="27"/>
        <v>28</v>
      </c>
    </row>
    <row r="237" spans="1:15">
      <c r="A237" s="60">
        <f t="shared" si="26"/>
        <v>29</v>
      </c>
      <c r="C237" s="67" t="s">
        <v>109</v>
      </c>
      <c r="E237" s="62" t="s">
        <v>52</v>
      </c>
      <c r="G237" s="100">
        <v>8.82</v>
      </c>
      <c r="I237" s="103">
        <f>'UNBUNDLED RATE TABLE'!AA232</f>
        <v>8.8199999999999985</v>
      </c>
      <c r="K237" s="77">
        <f>I237-G237</f>
        <v>0</v>
      </c>
      <c r="L237" s="69"/>
      <c r="M237" s="71">
        <f>IF(G237&lt;=0, "--       ",K237/G237)</f>
        <v>0</v>
      </c>
      <c r="O237" s="60">
        <f t="shared" si="27"/>
        <v>29</v>
      </c>
    </row>
    <row r="238" spans="1:15">
      <c r="A238" s="60">
        <f t="shared" si="26"/>
        <v>30</v>
      </c>
      <c r="C238" s="67" t="s">
        <v>110</v>
      </c>
      <c r="E238" s="62" t="s">
        <v>52</v>
      </c>
      <c r="G238" s="100">
        <v>8.51</v>
      </c>
      <c r="I238" s="103">
        <f>'UNBUNDLED RATE TABLE'!AA233</f>
        <v>8.51</v>
      </c>
      <c r="K238" s="77">
        <f>I238-G238</f>
        <v>0</v>
      </c>
      <c r="L238" s="69"/>
      <c r="M238" s="71">
        <f>IF(G238&lt;=0, "--       ",K238/G238)</f>
        <v>0</v>
      </c>
      <c r="O238" s="60">
        <f t="shared" si="27"/>
        <v>30</v>
      </c>
    </row>
    <row r="239" spans="1:15">
      <c r="A239" s="60">
        <f t="shared" si="26"/>
        <v>31</v>
      </c>
      <c r="C239" s="62" t="s">
        <v>111</v>
      </c>
      <c r="E239" s="62" t="s">
        <v>52</v>
      </c>
      <c r="G239" s="104">
        <v>5.55</v>
      </c>
      <c r="I239" s="103">
        <f>'UNBUNDLED RATE TABLE'!AA234</f>
        <v>5.5499999999999989</v>
      </c>
      <c r="K239" s="77">
        <f>I239-G239</f>
        <v>0</v>
      </c>
      <c r="L239" s="19"/>
      <c r="M239" s="71">
        <f>IF(G239&lt;=0, "--       ",K239/G239)</f>
        <v>0</v>
      </c>
      <c r="O239" s="60">
        <f t="shared" si="27"/>
        <v>31</v>
      </c>
    </row>
    <row r="240" spans="1:15">
      <c r="A240" s="60">
        <f t="shared" si="26"/>
        <v>32</v>
      </c>
      <c r="C240" s="62" t="s">
        <v>112</v>
      </c>
      <c r="E240" s="62" t="s">
        <v>52</v>
      </c>
      <c r="G240" s="100">
        <v>4.83</v>
      </c>
      <c r="I240" s="103">
        <f>'UNBUNDLED RATE TABLE'!AA235</f>
        <v>4.83</v>
      </c>
      <c r="K240" s="77">
        <f>I241-G241</f>
        <v>0</v>
      </c>
      <c r="L240" s="69"/>
      <c r="M240" s="71">
        <f>IF(G240&lt;=0, "--       ",K240/G240)</f>
        <v>0</v>
      </c>
      <c r="O240" s="60">
        <f t="shared" si="27"/>
        <v>32</v>
      </c>
    </row>
    <row r="241" spans="1:15">
      <c r="A241" s="60">
        <f t="shared" si="26"/>
        <v>33</v>
      </c>
      <c r="C241" s="67" t="s">
        <v>113</v>
      </c>
      <c r="E241" s="62" t="s">
        <v>52</v>
      </c>
      <c r="G241" s="100">
        <v>4.8</v>
      </c>
      <c r="I241" s="103">
        <f>'UNBUNDLED RATE TABLE'!AA236</f>
        <v>4.8000000000000007</v>
      </c>
      <c r="K241" s="77">
        <f>I242-G242</f>
        <v>0</v>
      </c>
      <c r="L241" s="69"/>
      <c r="M241" s="71">
        <f>IF(G241&lt;=0, "--       ",K241/G241)</f>
        <v>0</v>
      </c>
      <c r="O241" s="60">
        <f t="shared" si="27"/>
        <v>33</v>
      </c>
    </row>
    <row r="242" spans="1:15">
      <c r="A242" s="60">
        <f t="shared" si="26"/>
        <v>34</v>
      </c>
      <c r="C242" s="62" t="s">
        <v>115</v>
      </c>
      <c r="G242" s="100"/>
      <c r="I242" s="103"/>
      <c r="K242" s="77"/>
      <c r="L242" s="69"/>
      <c r="M242" s="70"/>
      <c r="O242" s="60">
        <f t="shared" si="27"/>
        <v>34</v>
      </c>
    </row>
    <row r="243" spans="1:15">
      <c r="A243" s="60">
        <f t="shared" si="26"/>
        <v>35</v>
      </c>
      <c r="C243" s="67" t="s">
        <v>109</v>
      </c>
      <c r="E243" s="62" t="s">
        <v>52</v>
      </c>
      <c r="G243" s="100">
        <v>4.13</v>
      </c>
      <c r="I243" s="103">
        <f>'UNBUNDLED RATE TABLE'!AA238</f>
        <v>4.13</v>
      </c>
      <c r="K243" s="77">
        <f>I243-G243</f>
        <v>0</v>
      </c>
      <c r="L243" s="69"/>
      <c r="M243" s="71">
        <f>IF(G243&lt;=0, "--       ",K243/G243)</f>
        <v>0</v>
      </c>
      <c r="O243" s="60">
        <f t="shared" si="27"/>
        <v>35</v>
      </c>
    </row>
    <row r="244" spans="1:15">
      <c r="A244" s="60">
        <f t="shared" si="26"/>
        <v>36</v>
      </c>
      <c r="C244" s="67" t="s">
        <v>110</v>
      </c>
      <c r="E244" s="62" t="s">
        <v>52</v>
      </c>
      <c r="G244" s="100">
        <v>4.07</v>
      </c>
      <c r="I244" s="103">
        <f>'UNBUNDLED RATE TABLE'!AA239</f>
        <v>4.0699999999999994</v>
      </c>
      <c r="K244" s="77">
        <f>I244-G244</f>
        <v>0</v>
      </c>
      <c r="L244" s="69"/>
      <c r="M244" s="71">
        <f>IF(G244&lt;=0, "--       ",K244/G244)</f>
        <v>0</v>
      </c>
      <c r="O244" s="60">
        <f t="shared" si="27"/>
        <v>36</v>
      </c>
    </row>
    <row r="245" spans="1:15">
      <c r="A245" s="60">
        <f t="shared" si="26"/>
        <v>37</v>
      </c>
      <c r="C245" s="62" t="s">
        <v>111</v>
      </c>
      <c r="E245" s="62" t="s">
        <v>52</v>
      </c>
      <c r="G245" s="104">
        <v>1.34</v>
      </c>
      <c r="I245" s="103">
        <f>'UNBUNDLED RATE TABLE'!AA240</f>
        <v>1.3399999999999999</v>
      </c>
      <c r="K245" s="77">
        <f>I245-G245</f>
        <v>0</v>
      </c>
      <c r="L245" s="19"/>
      <c r="M245" s="71">
        <f>IF(G245&lt;=0, "--       ",K245/G245)</f>
        <v>0</v>
      </c>
      <c r="O245" s="60">
        <f t="shared" si="27"/>
        <v>37</v>
      </c>
    </row>
    <row r="246" spans="1:15">
      <c r="A246" s="60">
        <f t="shared" si="26"/>
        <v>38</v>
      </c>
      <c r="C246" s="62" t="s">
        <v>112</v>
      </c>
      <c r="E246" s="62" t="s">
        <v>52</v>
      </c>
      <c r="G246" s="100">
        <v>1.1299999999999999</v>
      </c>
      <c r="H246" s="118"/>
      <c r="I246" s="103">
        <f>'UNBUNDLED RATE TABLE'!AA241</f>
        <v>1.1299999999999999</v>
      </c>
      <c r="K246" s="77">
        <f>I246-G246</f>
        <v>0</v>
      </c>
      <c r="L246" s="69"/>
      <c r="M246" s="71">
        <f>IF(G246&lt;=0, "--       ",K246/G246)</f>
        <v>0</v>
      </c>
      <c r="O246" s="60">
        <f t="shared" si="27"/>
        <v>38</v>
      </c>
    </row>
    <row r="247" spans="1:15">
      <c r="A247" s="60">
        <f t="shared" si="26"/>
        <v>39</v>
      </c>
      <c r="C247" s="67" t="s">
        <v>113</v>
      </c>
      <c r="E247" s="62" t="s">
        <v>52</v>
      </c>
      <c r="G247" s="100">
        <v>1.1259999999999999</v>
      </c>
      <c r="I247" s="103">
        <f>'UNBUNDLED RATE TABLE'!AA242</f>
        <v>1.1299999999999999</v>
      </c>
      <c r="K247" s="77">
        <f>I248-G248</f>
        <v>0</v>
      </c>
      <c r="L247" s="69"/>
      <c r="M247" s="71">
        <f>IF(G247&lt;=0, "--       ",K247/G247)</f>
        <v>0</v>
      </c>
      <c r="O247" s="60">
        <f t="shared" si="27"/>
        <v>39</v>
      </c>
    </row>
    <row r="248" spans="1:15">
      <c r="A248" s="60">
        <f t="shared" si="26"/>
        <v>40</v>
      </c>
      <c r="C248" s="62" t="s">
        <v>93</v>
      </c>
      <c r="I248" s="103"/>
      <c r="K248" s="19"/>
      <c r="L248" s="19"/>
      <c r="M248" s="19"/>
      <c r="O248" s="60">
        <f t="shared" si="27"/>
        <v>40</v>
      </c>
    </row>
    <row r="249" spans="1:15">
      <c r="A249" s="60">
        <f t="shared" si="26"/>
        <v>41</v>
      </c>
      <c r="C249" s="67" t="s">
        <v>109</v>
      </c>
      <c r="E249" s="62" t="s">
        <v>94</v>
      </c>
      <c r="G249" s="100">
        <v>0.23</v>
      </c>
      <c r="I249" s="103">
        <f>'UNBUNDLED RATE TABLE'!AA244</f>
        <v>0.23</v>
      </c>
      <c r="K249" s="77">
        <f>I249-G249</f>
        <v>0</v>
      </c>
      <c r="L249" s="69"/>
      <c r="M249" s="71">
        <f>IF(G249&lt;=0, "--       ",K249/G249)</f>
        <v>0</v>
      </c>
      <c r="O249" s="60">
        <f t="shared" si="27"/>
        <v>41</v>
      </c>
    </row>
    <row r="250" spans="1:15">
      <c r="A250" s="60">
        <f t="shared" si="26"/>
        <v>42</v>
      </c>
      <c r="C250" s="67" t="s">
        <v>110</v>
      </c>
      <c r="E250" s="62" t="s">
        <v>94</v>
      </c>
      <c r="G250" s="100">
        <v>0.23</v>
      </c>
      <c r="I250" s="103">
        <f>'UNBUNDLED RATE TABLE'!AA245</f>
        <v>0.23</v>
      </c>
      <c r="K250" s="77">
        <f>I250-G250</f>
        <v>0</v>
      </c>
      <c r="L250" s="69"/>
      <c r="M250" s="71">
        <f>IF(G250&lt;=0, "--       ",K250/G250)</f>
        <v>0</v>
      </c>
      <c r="O250" s="60">
        <f t="shared" si="27"/>
        <v>42</v>
      </c>
    </row>
    <row r="251" spans="1:15">
      <c r="A251" s="60">
        <f t="shared" si="26"/>
        <v>43</v>
      </c>
      <c r="C251" s="62" t="s">
        <v>111</v>
      </c>
      <c r="E251" s="62" t="s">
        <v>94</v>
      </c>
      <c r="G251" s="104">
        <v>0.23</v>
      </c>
      <c r="I251" s="103">
        <f>'UNBUNDLED RATE TABLE'!AA246</f>
        <v>0.23</v>
      </c>
      <c r="K251" s="77">
        <f>I251-G251</f>
        <v>0</v>
      </c>
      <c r="L251" s="19"/>
      <c r="M251" s="71">
        <f>IF(G251&lt;=0, "--       ",K251/G251)</f>
        <v>0</v>
      </c>
      <c r="O251" s="60">
        <f t="shared" si="27"/>
        <v>43</v>
      </c>
    </row>
    <row r="252" spans="1:15">
      <c r="A252" s="60">
        <f t="shared" si="26"/>
        <v>44</v>
      </c>
      <c r="C252" s="62" t="s">
        <v>112</v>
      </c>
      <c r="E252" s="62" t="s">
        <v>94</v>
      </c>
      <c r="G252" s="100">
        <v>0.23</v>
      </c>
      <c r="I252" s="103">
        <f>'UNBUNDLED RATE TABLE'!AA247</f>
        <v>0.23</v>
      </c>
      <c r="K252" s="77">
        <f>I252-G252</f>
        <v>0</v>
      </c>
      <c r="L252" s="69"/>
      <c r="M252" s="71">
        <f>IF(G252&lt;=0, "--       ",K252/G252)</f>
        <v>0</v>
      </c>
      <c r="O252" s="60">
        <f t="shared" si="27"/>
        <v>44</v>
      </c>
    </row>
    <row r="253" spans="1:15">
      <c r="A253" s="60">
        <f t="shared" si="26"/>
        <v>45</v>
      </c>
      <c r="C253" s="67" t="s">
        <v>113</v>
      </c>
      <c r="E253" s="62" t="s">
        <v>94</v>
      </c>
      <c r="G253" s="76">
        <v>0</v>
      </c>
      <c r="I253" s="103">
        <f>'UNBUNDLED RATE TABLE'!AA248</f>
        <v>0</v>
      </c>
      <c r="K253" s="77">
        <f>I254-G254</f>
        <v>0</v>
      </c>
      <c r="L253" s="69"/>
      <c r="M253" s="71" t="str">
        <f>IF(G253&lt;=0, "--       ",K253/G253)</f>
        <v xml:space="preserve">--       </v>
      </c>
      <c r="O253" s="60">
        <f t="shared" si="27"/>
        <v>45</v>
      </c>
    </row>
    <row r="254" spans="1:15">
      <c r="A254" s="60">
        <f t="shared" si="26"/>
        <v>46</v>
      </c>
      <c r="C254" s="62" t="s">
        <v>116</v>
      </c>
      <c r="I254" s="105"/>
      <c r="K254" s="97"/>
      <c r="O254" s="60">
        <f t="shared" si="27"/>
        <v>46</v>
      </c>
    </row>
    <row r="255" spans="1:15">
      <c r="A255" s="60">
        <f t="shared" si="26"/>
        <v>47</v>
      </c>
      <c r="C255" s="67" t="s">
        <v>109</v>
      </c>
      <c r="E255" s="62" t="s">
        <v>27</v>
      </c>
      <c r="G255" s="109">
        <v>8.0380000000000007E-2</v>
      </c>
      <c r="I255" s="68">
        <f>'UNBUNDLED RATE TABLE'!AA250</f>
        <v>0.10332</v>
      </c>
      <c r="K255" s="68">
        <f>I255-G255</f>
        <v>2.2939999999999988E-2</v>
      </c>
      <c r="L255" s="69"/>
      <c r="M255" s="71">
        <f>IF(G255&lt;=0, "--       ",K255/G255)</f>
        <v>0.28539437671062434</v>
      </c>
      <c r="O255" s="60">
        <f t="shared" si="27"/>
        <v>47</v>
      </c>
    </row>
    <row r="256" spans="1:15">
      <c r="A256" s="60">
        <f t="shared" si="26"/>
        <v>48</v>
      </c>
      <c r="C256" s="67" t="s">
        <v>110</v>
      </c>
      <c r="E256" s="62" t="s">
        <v>27</v>
      </c>
      <c r="G256" s="109">
        <v>7.9990000000000006E-2</v>
      </c>
      <c r="I256" s="68">
        <f>'UNBUNDLED RATE TABLE'!AA251</f>
        <v>0.10292999999999999</v>
      </c>
      <c r="K256" s="68">
        <f>I256-G256</f>
        <v>2.2939999999999988E-2</v>
      </c>
      <c r="L256" s="69"/>
      <c r="M256" s="71">
        <f>IF(G256&lt;=0, "--       ",K256/G256)</f>
        <v>0.28678584823102871</v>
      </c>
      <c r="O256" s="60">
        <f t="shared" si="27"/>
        <v>48</v>
      </c>
    </row>
    <row r="257" spans="1:15">
      <c r="A257" s="60">
        <f t="shared" si="26"/>
        <v>49</v>
      </c>
      <c r="C257" s="62" t="s">
        <v>111</v>
      </c>
      <c r="E257" s="62" t="s">
        <v>27</v>
      </c>
      <c r="G257" s="110">
        <v>7.5650000000000009E-2</v>
      </c>
      <c r="I257" s="68">
        <f>'UNBUNDLED RATE TABLE'!AA252</f>
        <v>9.8590000000000011E-2</v>
      </c>
      <c r="K257" s="68">
        <f>I257-G257</f>
        <v>2.2940000000000002E-2</v>
      </c>
      <c r="L257" s="19"/>
      <c r="M257" s="71">
        <f>IF(G257&lt;=0, "--       ",K257/G257)</f>
        <v>0.30323859881031062</v>
      </c>
      <c r="O257" s="60">
        <f t="shared" si="27"/>
        <v>49</v>
      </c>
    </row>
    <row r="258" spans="1:15">
      <c r="A258" s="60">
        <f t="shared" si="26"/>
        <v>50</v>
      </c>
      <c r="C258" s="62" t="s">
        <v>112</v>
      </c>
      <c r="E258" s="62" t="s">
        <v>27</v>
      </c>
      <c r="G258" s="111">
        <v>7.5209999999999999E-2</v>
      </c>
      <c r="I258" s="68">
        <f>'UNBUNDLED RATE TABLE'!AA253</f>
        <v>9.8150000000000001E-2</v>
      </c>
      <c r="K258" s="68">
        <f>I258-G258</f>
        <v>2.2940000000000002E-2</v>
      </c>
      <c r="L258" s="69"/>
      <c r="M258" s="71">
        <f>IF(G258&lt;=0, "--       ",K258/G258)</f>
        <v>0.30501263129902939</v>
      </c>
      <c r="O258" s="60">
        <f t="shared" si="27"/>
        <v>50</v>
      </c>
    </row>
    <row r="259" spans="1:15">
      <c r="A259" s="60">
        <f t="shared" si="26"/>
        <v>51</v>
      </c>
      <c r="C259" s="67" t="s">
        <v>113</v>
      </c>
      <c r="E259" s="62" t="s">
        <v>27</v>
      </c>
      <c r="G259" s="111">
        <v>7.5170000000000001E-2</v>
      </c>
      <c r="I259" s="68">
        <f>'UNBUNDLED RATE TABLE'!AA254</f>
        <v>9.8110000000000003E-2</v>
      </c>
      <c r="K259" s="68">
        <f>I259-G259</f>
        <v>2.2940000000000002E-2</v>
      </c>
      <c r="L259" s="69"/>
      <c r="M259" s="71">
        <f>IF(G259&lt;=0, "--       ",K259/G259)</f>
        <v>0.3051749368098976</v>
      </c>
      <c r="N259" s="60"/>
      <c r="O259" s="60">
        <f t="shared" si="27"/>
        <v>51</v>
      </c>
    </row>
    <row r="260" spans="1:15">
      <c r="A260" s="60">
        <f t="shared" si="26"/>
        <v>52</v>
      </c>
      <c r="C260" s="67" t="s">
        <v>117</v>
      </c>
      <c r="I260" s="68"/>
      <c r="K260" s="97"/>
      <c r="M260" s="71"/>
      <c r="N260" s="22"/>
      <c r="O260" s="60">
        <f t="shared" si="27"/>
        <v>52</v>
      </c>
    </row>
    <row r="261" spans="1:15">
      <c r="A261" s="60">
        <f t="shared" si="26"/>
        <v>53</v>
      </c>
      <c r="C261" s="67" t="s">
        <v>109</v>
      </c>
      <c r="E261" s="62" t="s">
        <v>27</v>
      </c>
      <c r="G261" s="109">
        <v>7.7620000000000008E-2</v>
      </c>
      <c r="I261" s="68">
        <f>'UNBUNDLED RATE TABLE'!AA256</f>
        <v>0.10056000000000001</v>
      </c>
      <c r="K261" s="68">
        <f>I261-G261</f>
        <v>2.2940000000000002E-2</v>
      </c>
      <c r="L261" s="69"/>
      <c r="M261" s="71">
        <f>IF(G261&lt;=0, "--       ",K261/G261)</f>
        <v>0.29554238598299409</v>
      </c>
      <c r="N261" s="78"/>
      <c r="O261" s="60">
        <f t="shared" si="27"/>
        <v>53</v>
      </c>
    </row>
    <row r="262" spans="1:15">
      <c r="A262" s="60">
        <f t="shared" si="26"/>
        <v>54</v>
      </c>
      <c r="C262" s="67" t="s">
        <v>110</v>
      </c>
      <c r="E262" s="62" t="s">
        <v>27</v>
      </c>
      <c r="G262" s="109">
        <v>7.733000000000001E-2</v>
      </c>
      <c r="I262" s="68">
        <f>'UNBUNDLED RATE TABLE'!AA257</f>
        <v>0.10027</v>
      </c>
      <c r="K262" s="68">
        <f>I262-G262</f>
        <v>2.2939999999999988E-2</v>
      </c>
      <c r="L262" s="69"/>
      <c r="M262" s="71">
        <f>IF(G262&lt;=0, "--       ",K262/G262)</f>
        <v>0.29665071770334911</v>
      </c>
      <c r="N262" s="78"/>
      <c r="O262" s="60">
        <f t="shared" si="27"/>
        <v>54</v>
      </c>
    </row>
    <row r="263" spans="1:15">
      <c r="A263" s="60">
        <f t="shared" si="26"/>
        <v>55</v>
      </c>
      <c r="C263" s="62" t="s">
        <v>111</v>
      </c>
      <c r="E263" s="62" t="s">
        <v>27</v>
      </c>
      <c r="G263" s="110">
        <v>7.2889999999999996E-2</v>
      </c>
      <c r="I263" s="68">
        <f>'UNBUNDLED RATE TABLE'!AA258</f>
        <v>9.5829999999999999E-2</v>
      </c>
      <c r="K263" s="68">
        <f>I263-G263</f>
        <v>2.2940000000000002E-2</v>
      </c>
      <c r="L263" s="19"/>
      <c r="M263" s="71">
        <f>IF(G263&lt;=0, "--       ",K263/G263)</f>
        <v>0.31472081218274117</v>
      </c>
      <c r="N263" s="78"/>
      <c r="O263" s="60">
        <f t="shared" si="27"/>
        <v>55</v>
      </c>
    </row>
    <row r="264" spans="1:15">
      <c r="A264" s="60">
        <f t="shared" si="26"/>
        <v>56</v>
      </c>
      <c r="C264" s="62" t="s">
        <v>112</v>
      </c>
      <c r="E264" s="62" t="s">
        <v>27</v>
      </c>
      <c r="G264" s="111">
        <v>7.2660000000000002E-2</v>
      </c>
      <c r="I264" s="68">
        <f>'UNBUNDLED RATE TABLE'!AA259</f>
        <v>9.5600000000000004E-2</v>
      </c>
      <c r="K264" s="68">
        <f>I264-G264</f>
        <v>2.2940000000000002E-2</v>
      </c>
      <c r="L264" s="69"/>
      <c r="M264" s="71">
        <f>IF(G264&lt;=0, "--       ",K264/G264)</f>
        <v>0.31571703826039088</v>
      </c>
      <c r="N264" s="78"/>
      <c r="O264" s="60">
        <f t="shared" si="27"/>
        <v>56</v>
      </c>
    </row>
    <row r="265" spans="1:15">
      <c r="A265" s="60">
        <f t="shared" si="26"/>
        <v>57</v>
      </c>
      <c r="C265" s="67" t="s">
        <v>113</v>
      </c>
      <c r="E265" s="62" t="s">
        <v>27</v>
      </c>
      <c r="G265" s="111">
        <v>7.263E-2</v>
      </c>
      <c r="I265" s="68">
        <f>'UNBUNDLED RATE TABLE'!AA260</f>
        <v>9.5570000000000002E-2</v>
      </c>
      <c r="K265" s="68">
        <f>I265-G265</f>
        <v>2.2940000000000002E-2</v>
      </c>
      <c r="L265" s="69"/>
      <c r="M265" s="71">
        <f>IF(G265&lt;=0, "--       ",K265/G265)</f>
        <v>0.31584744595897013</v>
      </c>
      <c r="N265" s="107"/>
      <c r="O265" s="60">
        <f t="shared" si="27"/>
        <v>57</v>
      </c>
    </row>
    <row r="266" spans="1:15">
      <c r="A266" s="60">
        <f t="shared" si="26"/>
        <v>58</v>
      </c>
      <c r="C266" s="67" t="s">
        <v>118</v>
      </c>
      <c r="G266" s="112"/>
      <c r="I266" s="68"/>
      <c r="K266" s="97"/>
      <c r="N266" s="62"/>
      <c r="O266" s="60">
        <f t="shared" si="27"/>
        <v>58</v>
      </c>
    </row>
    <row r="267" spans="1:15">
      <c r="A267" s="60">
        <f t="shared" si="26"/>
        <v>59</v>
      </c>
      <c r="C267" s="67" t="s">
        <v>109</v>
      </c>
      <c r="E267" s="62" t="s">
        <v>27</v>
      </c>
      <c r="G267" s="109">
        <v>7.4840000000000004E-2</v>
      </c>
      <c r="I267" s="68">
        <f>'UNBUNDLED RATE TABLE'!AA262</f>
        <v>9.7780000000000006E-2</v>
      </c>
      <c r="K267" s="68">
        <f>I267-G267</f>
        <v>2.2940000000000002E-2</v>
      </c>
      <c r="L267" s="69"/>
      <c r="M267" s="71">
        <f>IF(G267&lt;=0, "--       ",K267/G267)</f>
        <v>0.30652057723142706</v>
      </c>
      <c r="O267" s="60">
        <f t="shared" si="27"/>
        <v>59</v>
      </c>
    </row>
    <row r="268" spans="1:15">
      <c r="A268" s="60">
        <f t="shared" si="26"/>
        <v>60</v>
      </c>
      <c r="C268" s="67" t="s">
        <v>110</v>
      </c>
      <c r="E268" s="62" t="s">
        <v>27</v>
      </c>
      <c r="G268" s="109">
        <v>7.4720000000000009E-2</v>
      </c>
      <c r="I268" s="68">
        <f>'UNBUNDLED RATE TABLE'!AA263</f>
        <v>9.7659999999999997E-2</v>
      </c>
      <c r="K268" s="68">
        <f>I268-G268</f>
        <v>2.2939999999999988E-2</v>
      </c>
      <c r="L268" s="69"/>
      <c r="M268" s="71">
        <f>IF(G268&lt;=0, "--       ",K268/G268)</f>
        <v>0.30701284796573858</v>
      </c>
      <c r="O268" s="60">
        <f t="shared" si="27"/>
        <v>60</v>
      </c>
    </row>
    <row r="269" spans="1:15">
      <c r="A269" s="60">
        <f t="shared" si="26"/>
        <v>61</v>
      </c>
      <c r="C269" s="62" t="s">
        <v>111</v>
      </c>
      <c r="E269" s="62" t="s">
        <v>27</v>
      </c>
      <c r="G269" s="110">
        <v>7.2069999999999995E-2</v>
      </c>
      <c r="I269" s="68">
        <f>'UNBUNDLED RATE TABLE'!AA264</f>
        <v>9.5009999999999997E-2</v>
      </c>
      <c r="K269" s="68">
        <f>I269-G269</f>
        <v>2.2940000000000002E-2</v>
      </c>
      <c r="L269" s="19"/>
      <c r="M269" s="71">
        <f>IF(G269&lt;=0, "--       ",K269/G269)</f>
        <v>0.31830165117247128</v>
      </c>
      <c r="N269" s="67"/>
      <c r="O269" s="60">
        <f t="shared" si="27"/>
        <v>61</v>
      </c>
    </row>
    <row r="270" spans="1:15">
      <c r="A270" s="60">
        <f t="shared" si="26"/>
        <v>62</v>
      </c>
      <c r="C270" s="62" t="s">
        <v>112</v>
      </c>
      <c r="E270" s="62" t="s">
        <v>27</v>
      </c>
      <c r="G270" s="111">
        <v>7.1930000000000008E-2</v>
      </c>
      <c r="I270" s="68">
        <f>'UNBUNDLED RATE TABLE'!AA265</f>
        <v>9.4869999999999996E-2</v>
      </c>
      <c r="K270" s="68">
        <f>I270-G270</f>
        <v>2.2939999999999988E-2</v>
      </c>
      <c r="L270" s="69"/>
      <c r="M270" s="71">
        <f>IF(G270&lt;=0, "--       ",K270/G270)</f>
        <v>0.31892117336299158</v>
      </c>
      <c r="N270" s="67"/>
      <c r="O270" s="60">
        <f t="shared" si="27"/>
        <v>62</v>
      </c>
    </row>
    <row r="271" spans="1:15">
      <c r="A271" s="60">
        <f t="shared" si="26"/>
        <v>63</v>
      </c>
      <c r="C271" s="67" t="s">
        <v>113</v>
      </c>
      <c r="E271" s="62" t="s">
        <v>27</v>
      </c>
      <c r="G271" s="111">
        <v>7.1910000000000002E-2</v>
      </c>
      <c r="I271" s="68">
        <f>'UNBUNDLED RATE TABLE'!AA266</f>
        <v>9.4850000000000004E-2</v>
      </c>
      <c r="K271" s="68">
        <f>I271-G271</f>
        <v>2.2940000000000002E-2</v>
      </c>
      <c r="L271" s="69"/>
      <c r="M271" s="71">
        <f>IF(G271&lt;=0, "--       ",K271/G271)</f>
        <v>0.31900987345292731</v>
      </c>
      <c r="N271" s="61"/>
      <c r="O271" s="60">
        <f t="shared" si="27"/>
        <v>63</v>
      </c>
    </row>
    <row r="272" spans="1:15">
      <c r="A272" s="60">
        <f t="shared" si="26"/>
        <v>64</v>
      </c>
      <c r="C272" s="62" t="s">
        <v>119</v>
      </c>
      <c r="I272" s="68"/>
      <c r="K272" s="97"/>
      <c r="N272" s="67"/>
      <c r="O272" s="60">
        <f t="shared" si="27"/>
        <v>64</v>
      </c>
    </row>
    <row r="273" spans="1:15">
      <c r="A273" s="60">
        <f t="shared" si="26"/>
        <v>65</v>
      </c>
      <c r="C273" s="67" t="s">
        <v>109</v>
      </c>
      <c r="E273" s="62" t="s">
        <v>27</v>
      </c>
      <c r="G273" s="109">
        <v>7.8399999999999997E-2</v>
      </c>
      <c r="I273" s="68">
        <f>'UNBUNDLED RATE TABLE'!AA268</f>
        <v>0.10134</v>
      </c>
      <c r="K273" s="68">
        <f>I273-G273</f>
        <v>2.2940000000000002E-2</v>
      </c>
      <c r="L273" s="69"/>
      <c r="M273" s="71">
        <f>IF(G273&lt;=0, "--       ",K273/G273)</f>
        <v>0.29260204081632657</v>
      </c>
      <c r="N273" s="67"/>
      <c r="O273" s="60">
        <f t="shared" si="27"/>
        <v>65</v>
      </c>
    </row>
    <row r="274" spans="1:15">
      <c r="A274" s="60">
        <f t="shared" si="26"/>
        <v>66</v>
      </c>
      <c r="C274" s="67" t="s">
        <v>110</v>
      </c>
      <c r="E274" s="62" t="s">
        <v>27</v>
      </c>
      <c r="G274" s="109">
        <v>7.8109999999999999E-2</v>
      </c>
      <c r="I274" s="68">
        <f>'UNBUNDLED RATE TABLE'!AA269</f>
        <v>0.10105</v>
      </c>
      <c r="K274" s="68">
        <f>I274-G274</f>
        <v>2.2940000000000002E-2</v>
      </c>
      <c r="L274" s="69"/>
      <c r="M274" s="71">
        <f>IF(G274&lt;=0, "--       ",K274/G274)</f>
        <v>0.29368838817052878</v>
      </c>
      <c r="N274" s="67"/>
      <c r="O274" s="60">
        <f t="shared" si="27"/>
        <v>66</v>
      </c>
    </row>
    <row r="275" spans="1:15">
      <c r="A275" s="60">
        <f t="shared" ref="A275:A289" si="30">A274+1</f>
        <v>67</v>
      </c>
      <c r="C275" s="62" t="s">
        <v>111</v>
      </c>
      <c r="E275" s="62" t="s">
        <v>27</v>
      </c>
      <c r="G275" s="110">
        <v>7.4569999999999997E-2</v>
      </c>
      <c r="I275" s="68">
        <f>'UNBUNDLED RATE TABLE'!AA270</f>
        <v>9.7509999999999999E-2</v>
      </c>
      <c r="K275" s="68">
        <f>I275-G275</f>
        <v>2.2940000000000002E-2</v>
      </c>
      <c r="L275" s="19"/>
      <c r="M275" s="71">
        <f>IF(G275&lt;=0, "--       ",K275/G275)</f>
        <v>0.30763041437575439</v>
      </c>
      <c r="N275" s="67"/>
      <c r="O275" s="60">
        <f t="shared" si="27"/>
        <v>67</v>
      </c>
    </row>
    <row r="276" spans="1:15">
      <c r="A276" s="60">
        <f t="shared" si="30"/>
        <v>68</v>
      </c>
      <c r="C276" s="62" t="s">
        <v>112</v>
      </c>
      <c r="E276" s="62" t="s">
        <v>27</v>
      </c>
      <c r="G276" s="111">
        <v>7.4200000000000002E-2</v>
      </c>
      <c r="I276" s="68">
        <f>'UNBUNDLED RATE TABLE'!AA271</f>
        <v>9.7140000000000004E-2</v>
      </c>
      <c r="K276" s="68">
        <f>I276-G276</f>
        <v>2.2940000000000002E-2</v>
      </c>
      <c r="L276" s="69"/>
      <c r="M276" s="71">
        <f>IF(G276&lt;=0, "--       ",K276/G276)</f>
        <v>0.30916442048517523</v>
      </c>
      <c r="N276" s="61"/>
      <c r="O276" s="60">
        <f t="shared" si="27"/>
        <v>68</v>
      </c>
    </row>
    <row r="277" spans="1:15">
      <c r="A277" s="60">
        <f t="shared" si="30"/>
        <v>69</v>
      </c>
      <c r="C277" s="67" t="s">
        <v>113</v>
      </c>
      <c r="E277" s="62" t="s">
        <v>27</v>
      </c>
      <c r="G277" s="111">
        <v>7.417E-2</v>
      </c>
      <c r="I277" s="68">
        <f>'UNBUNDLED RATE TABLE'!AA272</f>
        <v>9.7110000000000002E-2</v>
      </c>
      <c r="K277" s="68">
        <f>I277-G277</f>
        <v>2.2940000000000002E-2</v>
      </c>
      <c r="L277" s="69"/>
      <c r="M277" s="71">
        <f>IF(G277&lt;=0, "--       ",K277/G277)</f>
        <v>0.30928947013617369</v>
      </c>
      <c r="O277" s="60">
        <f t="shared" si="27"/>
        <v>69</v>
      </c>
    </row>
    <row r="278" spans="1:15">
      <c r="A278" s="60">
        <f t="shared" si="30"/>
        <v>70</v>
      </c>
      <c r="C278" s="67" t="s">
        <v>120</v>
      </c>
      <c r="I278" s="68"/>
      <c r="K278" s="97"/>
      <c r="O278" s="60">
        <f t="shared" si="27"/>
        <v>70</v>
      </c>
    </row>
    <row r="279" spans="1:15">
      <c r="A279" s="60">
        <f t="shared" si="30"/>
        <v>71</v>
      </c>
      <c r="C279" s="67" t="s">
        <v>109</v>
      </c>
      <c r="E279" s="62" t="s">
        <v>27</v>
      </c>
      <c r="G279" s="109">
        <v>7.6740000000000003E-2</v>
      </c>
      <c r="I279" s="68">
        <f>'UNBUNDLED RATE TABLE'!AA274</f>
        <v>9.9680000000000005E-2</v>
      </c>
      <c r="K279" s="68">
        <f>I279-G279</f>
        <v>2.2940000000000002E-2</v>
      </c>
      <c r="L279" s="69"/>
      <c r="M279" s="71">
        <f>IF(G279&lt;=0, "--       ",K279/G279)</f>
        <v>0.29893145686734429</v>
      </c>
      <c r="O279" s="60">
        <f t="shared" si="27"/>
        <v>71</v>
      </c>
    </row>
    <row r="280" spans="1:15">
      <c r="A280" s="60">
        <f t="shared" si="30"/>
        <v>72</v>
      </c>
      <c r="C280" s="67" t="s">
        <v>110</v>
      </c>
      <c r="E280" s="62" t="s">
        <v>27</v>
      </c>
      <c r="G280" s="113">
        <v>7.6510000000000009E-2</v>
      </c>
      <c r="I280" s="68">
        <f>'UNBUNDLED RATE TABLE'!AA275</f>
        <v>9.9450000000000011E-2</v>
      </c>
      <c r="K280" s="68">
        <f>I280-G280</f>
        <v>2.2940000000000002E-2</v>
      </c>
      <c r="L280" s="69"/>
      <c r="M280" s="71">
        <f>IF(G280&lt;=0, "--       ",K280/G280)</f>
        <v>0.29983008757025226</v>
      </c>
      <c r="O280" s="60">
        <f t="shared" ref="O280:O289" si="31">O279+1</f>
        <v>72</v>
      </c>
    </row>
    <row r="281" spans="1:15">
      <c r="A281" s="60">
        <f t="shared" si="30"/>
        <v>73</v>
      </c>
      <c r="C281" s="62" t="s">
        <v>111</v>
      </c>
      <c r="E281" s="62" t="s">
        <v>27</v>
      </c>
      <c r="G281" s="110">
        <v>7.2910000000000003E-2</v>
      </c>
      <c r="I281" s="68">
        <f>'UNBUNDLED RATE TABLE'!AA276</f>
        <v>9.5850000000000005E-2</v>
      </c>
      <c r="K281" s="68">
        <f>I281-G281</f>
        <v>2.2940000000000002E-2</v>
      </c>
      <c r="L281" s="19"/>
      <c r="M281" s="71">
        <f>IF(G281&lt;=0, "--       ",K281/G281)</f>
        <v>0.31463448086682211</v>
      </c>
      <c r="O281" s="60">
        <f t="shared" si="31"/>
        <v>73</v>
      </c>
    </row>
    <row r="282" spans="1:15">
      <c r="A282" s="60">
        <f t="shared" si="30"/>
        <v>74</v>
      </c>
      <c r="C282" s="62" t="s">
        <v>112</v>
      </c>
      <c r="E282" s="62" t="s">
        <v>27</v>
      </c>
      <c r="G282" s="111">
        <v>7.2680000000000008E-2</v>
      </c>
      <c r="I282" s="68">
        <f>'UNBUNDLED RATE TABLE'!AA277</f>
        <v>9.5619999999999997E-2</v>
      </c>
      <c r="K282" s="68">
        <f>I282-G282</f>
        <v>2.2939999999999988E-2</v>
      </c>
      <c r="L282" s="69"/>
      <c r="M282" s="71">
        <f>IF(G282&lt;=0, "--       ",K282/G282)</f>
        <v>0.31563015960374224</v>
      </c>
      <c r="O282" s="60">
        <f t="shared" si="31"/>
        <v>74</v>
      </c>
    </row>
    <row r="283" spans="1:15">
      <c r="A283" s="60">
        <f t="shared" si="30"/>
        <v>75</v>
      </c>
      <c r="C283" s="67" t="s">
        <v>113</v>
      </c>
      <c r="E283" s="62" t="s">
        <v>27</v>
      </c>
      <c r="G283" s="111">
        <v>7.2650000000000006E-2</v>
      </c>
      <c r="I283" s="68">
        <f>'UNBUNDLED RATE TABLE'!AA278</f>
        <v>9.5590000000000008E-2</v>
      </c>
      <c r="K283" s="68">
        <f>I283-G283</f>
        <v>2.2940000000000002E-2</v>
      </c>
      <c r="L283" s="69"/>
      <c r="M283" s="71">
        <f>IF(G283&lt;=0, "--       ",K283/G283)</f>
        <v>0.31576049552649693</v>
      </c>
      <c r="O283" s="60">
        <f t="shared" si="31"/>
        <v>75</v>
      </c>
    </row>
    <row r="284" spans="1:15">
      <c r="A284" s="60">
        <f t="shared" si="30"/>
        <v>76</v>
      </c>
      <c r="C284" s="67" t="s">
        <v>121</v>
      </c>
      <c r="I284" s="68"/>
      <c r="K284" s="97"/>
      <c r="O284" s="60">
        <f t="shared" si="31"/>
        <v>76</v>
      </c>
    </row>
    <row r="285" spans="1:15">
      <c r="A285" s="60">
        <f t="shared" si="30"/>
        <v>77</v>
      </c>
      <c r="C285" s="67" t="s">
        <v>109</v>
      </c>
      <c r="E285" s="62" t="s">
        <v>27</v>
      </c>
      <c r="G285" s="109">
        <v>7.4889999999999998E-2</v>
      </c>
      <c r="I285" s="68">
        <f>'UNBUNDLED RATE TABLE'!AA280</f>
        <v>9.783E-2</v>
      </c>
      <c r="K285" s="68">
        <f>I285-G285</f>
        <v>2.2940000000000002E-2</v>
      </c>
      <c r="L285" s="69"/>
      <c r="M285" s="71">
        <f>IF(G285&lt;=0, "--       ",K285/G285)</f>
        <v>0.30631593003071172</v>
      </c>
      <c r="O285" s="60">
        <f t="shared" si="31"/>
        <v>77</v>
      </c>
    </row>
    <row r="286" spans="1:15">
      <c r="A286" s="60">
        <f t="shared" si="30"/>
        <v>78</v>
      </c>
      <c r="C286" s="67" t="s">
        <v>110</v>
      </c>
      <c r="E286" s="62" t="s">
        <v>27</v>
      </c>
      <c r="G286" s="109">
        <v>7.4770000000000003E-2</v>
      </c>
      <c r="I286" s="68">
        <f>'UNBUNDLED RATE TABLE'!AA281</f>
        <v>9.7710000000000005E-2</v>
      </c>
      <c r="K286" s="68">
        <f>I286-G286</f>
        <v>2.2940000000000002E-2</v>
      </c>
      <c r="L286" s="69"/>
      <c r="M286" s="71">
        <f>IF(G286&lt;=0, "--       ",K286/G286)</f>
        <v>0.30680754313227232</v>
      </c>
      <c r="O286" s="60">
        <f t="shared" si="31"/>
        <v>78</v>
      </c>
    </row>
    <row r="287" spans="1:15">
      <c r="A287" s="60">
        <f t="shared" si="30"/>
        <v>79</v>
      </c>
      <c r="C287" s="62" t="s">
        <v>111</v>
      </c>
      <c r="E287" s="62" t="s">
        <v>27</v>
      </c>
      <c r="G287" s="110">
        <v>7.2099999999999997E-2</v>
      </c>
      <c r="I287" s="68">
        <f>'UNBUNDLED RATE TABLE'!AA282</f>
        <v>9.5039999999999999E-2</v>
      </c>
      <c r="K287" s="68">
        <f>I287-G287</f>
        <v>2.2940000000000002E-2</v>
      </c>
      <c r="L287" s="19"/>
      <c r="M287" s="71">
        <f>IF(G287&lt;=0, "--       ",K287/G287)</f>
        <v>0.31816920943134541</v>
      </c>
      <c r="O287" s="60">
        <f t="shared" si="31"/>
        <v>79</v>
      </c>
    </row>
    <row r="288" spans="1:15">
      <c r="A288" s="60">
        <f t="shared" si="30"/>
        <v>80</v>
      </c>
      <c r="C288" s="62" t="s">
        <v>112</v>
      </c>
      <c r="E288" s="62" t="s">
        <v>27</v>
      </c>
      <c r="G288" s="111">
        <v>7.1959999999999996E-2</v>
      </c>
      <c r="I288" s="68">
        <f>'UNBUNDLED RATE TABLE'!AA283</f>
        <v>9.4899999999999998E-2</v>
      </c>
      <c r="K288" s="68">
        <f>I288-G288</f>
        <v>2.2940000000000002E-2</v>
      </c>
      <c r="L288" s="69"/>
      <c r="M288" s="71">
        <f>IF(G288&lt;=0, "--       ",K288/G288)</f>
        <v>0.31878821567537524</v>
      </c>
      <c r="O288" s="60">
        <f t="shared" si="31"/>
        <v>80</v>
      </c>
    </row>
    <row r="289" spans="1:15">
      <c r="A289" s="60">
        <f t="shared" si="30"/>
        <v>81</v>
      </c>
      <c r="C289" s="67" t="s">
        <v>113</v>
      </c>
      <c r="E289" s="62" t="s">
        <v>27</v>
      </c>
      <c r="G289" s="111">
        <v>7.1940000000000004E-2</v>
      </c>
      <c r="I289" s="68">
        <f>'UNBUNDLED RATE TABLE'!AA284</f>
        <v>9.4879999999999992E-2</v>
      </c>
      <c r="K289" s="68">
        <f>I289-G289</f>
        <v>2.2939999999999988E-2</v>
      </c>
      <c r="L289" s="69"/>
      <c r="M289" s="71">
        <f>IF(G289&lt;=0, "--       ",K289/G289)</f>
        <v>0.31887684181262144</v>
      </c>
      <c r="O289" s="60">
        <f t="shared" si="31"/>
        <v>81</v>
      </c>
    </row>
    <row r="290" spans="1:15">
      <c r="A290" s="60"/>
      <c r="C290" s="67"/>
      <c r="E290" s="62"/>
      <c r="G290" s="100"/>
      <c r="K290" s="68"/>
      <c r="L290" s="69"/>
      <c r="M290" s="71"/>
      <c r="O290" s="60"/>
    </row>
    <row r="291" spans="1:15">
      <c r="A291" s="56"/>
      <c r="O291" s="56"/>
    </row>
    <row r="292" spans="1:15">
      <c r="G292" s="21"/>
      <c r="O292" s="96" t="s">
        <v>122</v>
      </c>
    </row>
    <row r="293" spans="1:15">
      <c r="N293" s="67"/>
    </row>
    <row r="294" spans="1:15">
      <c r="G294" s="4" t="str">
        <f>G198</f>
        <v>SAN DIEGO GAS &amp; ELECTRIC COMPANY - ELECTRIC DEPARTMENT</v>
      </c>
      <c r="N294" s="67"/>
    </row>
    <row r="295" spans="1:15">
      <c r="G295" s="4" t="str">
        <f>G199</f>
        <v>FILING TO IMPLEMENT AN ELECTRIC RATE SURCHARGE TO MANAGE THE ENERGY RATE CEILING REVENUE SHORTFALL ACCOUNT</v>
      </c>
      <c r="N295" s="67"/>
    </row>
    <row r="296" spans="1:15">
      <c r="G296" s="4" t="str">
        <f>G200</f>
        <v>EFFECTIVE RATES FOR CUSTOMERS UNDER 6.5 CENTS/KWH RATE CEILING PX PRICE (AB 265 AND D.00-09-040)</v>
      </c>
      <c r="N296" s="67"/>
    </row>
    <row r="297" spans="1:15">
      <c r="G297" s="4"/>
      <c r="N297" s="67"/>
    </row>
    <row r="298" spans="1:15">
      <c r="G298" s="4" t="str">
        <f>G202</f>
        <v>COMMERCIAL AND INDUSTRIAL -- PRESENT &amp; PROPOSED TOTAL UDC RATES</v>
      </c>
      <c r="N298" s="67"/>
    </row>
    <row r="299" spans="1:15">
      <c r="G299" s="6"/>
      <c r="H299" s="7"/>
      <c r="I299" s="7"/>
      <c r="J299" s="7"/>
      <c r="K299" s="8"/>
      <c r="L299" s="9"/>
      <c r="M299" s="9"/>
      <c r="N299" s="61"/>
    </row>
    <row r="300" spans="1:15">
      <c r="G300" s="10" t="s">
        <v>5</v>
      </c>
      <c r="H300" s="9"/>
      <c r="I300" s="10" t="s">
        <v>6</v>
      </c>
      <c r="J300" s="9"/>
      <c r="N300" s="9"/>
      <c r="O300" s="8"/>
    </row>
    <row r="301" spans="1:15">
      <c r="G301" s="10" t="s">
        <v>7</v>
      </c>
      <c r="H301" s="8"/>
      <c r="I301" s="10" t="s">
        <v>7</v>
      </c>
      <c r="J301" s="9"/>
      <c r="K301" s="11" t="s">
        <v>8</v>
      </c>
      <c r="L301" s="11"/>
      <c r="M301" s="12"/>
      <c r="N301" s="10"/>
      <c r="O301" s="8"/>
    </row>
    <row r="302" spans="1:15">
      <c r="A302" s="10" t="s">
        <v>9</v>
      </c>
      <c r="B302" s="10"/>
      <c r="C302" s="10" t="s">
        <v>10</v>
      </c>
      <c r="D302" s="10"/>
      <c r="E302" s="10" t="s">
        <v>11</v>
      </c>
      <c r="G302" s="13" t="s">
        <v>12</v>
      </c>
      <c r="H302" s="10"/>
      <c r="I302" s="10" t="s">
        <v>12</v>
      </c>
      <c r="J302" s="9"/>
      <c r="K302" s="14" t="s">
        <v>13</v>
      </c>
      <c r="L302" s="15"/>
      <c r="M302" s="14" t="s">
        <v>14</v>
      </c>
      <c r="N302" s="10"/>
      <c r="O302" s="10" t="str">
        <f>(A302)</f>
        <v>LINE</v>
      </c>
    </row>
    <row r="303" spans="1:15">
      <c r="A303" s="16" t="s">
        <v>15</v>
      </c>
      <c r="C303" s="58" t="s">
        <v>16</v>
      </c>
      <c r="E303" s="58" t="s">
        <v>17</v>
      </c>
      <c r="G303" s="59" t="s">
        <v>18</v>
      </c>
      <c r="H303" s="17"/>
      <c r="I303" s="59" t="s">
        <v>19</v>
      </c>
      <c r="K303" s="59" t="s">
        <v>20</v>
      </c>
      <c r="M303" s="59" t="s">
        <v>21</v>
      </c>
      <c r="O303" s="16" t="str">
        <f>(A303)</f>
        <v>NO.</v>
      </c>
    </row>
    <row r="304" spans="1:15">
      <c r="A304" s="60"/>
      <c r="C304" s="61"/>
      <c r="E304" s="61"/>
      <c r="K304" s="61"/>
      <c r="N304" s="67"/>
      <c r="O304" s="60"/>
    </row>
    <row r="305" spans="1:15">
      <c r="A305" s="60">
        <v>1</v>
      </c>
      <c r="C305" s="24" t="s">
        <v>123</v>
      </c>
      <c r="E305" s="61"/>
      <c r="N305" s="61"/>
      <c r="O305" s="60">
        <f t="shared" ref="O305:O336" si="32">A305</f>
        <v>1</v>
      </c>
    </row>
    <row r="306" spans="1:15">
      <c r="A306" s="60">
        <f t="shared" ref="A306:A337" si="33">A305+1</f>
        <v>2</v>
      </c>
      <c r="C306" s="62" t="s">
        <v>50</v>
      </c>
      <c r="O306" s="60">
        <f t="shared" si="32"/>
        <v>2</v>
      </c>
    </row>
    <row r="307" spans="1:15">
      <c r="A307" s="60">
        <f t="shared" si="33"/>
        <v>3</v>
      </c>
      <c r="C307" s="62" t="s">
        <v>97</v>
      </c>
      <c r="E307" s="67"/>
      <c r="O307" s="60">
        <f t="shared" si="32"/>
        <v>3</v>
      </c>
    </row>
    <row r="308" spans="1:15">
      <c r="A308" s="60">
        <f t="shared" si="33"/>
        <v>4</v>
      </c>
      <c r="C308" s="62" t="s">
        <v>91</v>
      </c>
      <c r="E308" s="62" t="s">
        <v>24</v>
      </c>
      <c r="G308" s="114">
        <v>44.79</v>
      </c>
      <c r="H308" s="88"/>
      <c r="I308" s="88">
        <f>'UNBUNDLED RATE TABLE'!AA303</f>
        <v>44.79</v>
      </c>
      <c r="J308" s="88"/>
      <c r="K308" s="89">
        <f>I308-G308</f>
        <v>0</v>
      </c>
      <c r="L308" s="69"/>
      <c r="M308" s="70">
        <f>K308/G308</f>
        <v>0</v>
      </c>
      <c r="O308" s="60">
        <f t="shared" si="32"/>
        <v>4</v>
      </c>
    </row>
    <row r="309" spans="1:15">
      <c r="A309" s="60">
        <f t="shared" si="33"/>
        <v>5</v>
      </c>
      <c r="C309" s="62" t="s">
        <v>92</v>
      </c>
      <c r="E309" s="62" t="s">
        <v>24</v>
      </c>
      <c r="G309" s="105">
        <v>44.79</v>
      </c>
      <c r="I309" s="103">
        <f>'UNBUNDLED RATE TABLE'!AA304</f>
        <v>44.79</v>
      </c>
      <c r="K309" s="77">
        <f>I309-G309</f>
        <v>0</v>
      </c>
      <c r="L309" s="69"/>
      <c r="M309" s="70">
        <f>K309/G309</f>
        <v>0</v>
      </c>
      <c r="O309" s="60">
        <f t="shared" si="32"/>
        <v>5</v>
      </c>
    </row>
    <row r="310" spans="1:15">
      <c r="A310" s="60">
        <f t="shared" si="33"/>
        <v>6</v>
      </c>
      <c r="C310" s="62" t="s">
        <v>99</v>
      </c>
      <c r="E310" s="62" t="s">
        <v>24</v>
      </c>
      <c r="G310" s="105">
        <v>12795.32</v>
      </c>
      <c r="I310" s="103">
        <f>'UNBUNDLED RATE TABLE'!AA305</f>
        <v>12795.32</v>
      </c>
      <c r="K310" s="77">
        <f>I310-G310</f>
        <v>0</v>
      </c>
      <c r="L310" s="69"/>
      <c r="M310" s="70">
        <f>K310/G310</f>
        <v>0</v>
      </c>
      <c r="O310" s="60">
        <f t="shared" si="32"/>
        <v>6</v>
      </c>
    </row>
    <row r="311" spans="1:15">
      <c r="A311" s="60">
        <f t="shared" si="33"/>
        <v>7</v>
      </c>
      <c r="C311" s="62" t="s">
        <v>100</v>
      </c>
      <c r="E311" s="62" t="s">
        <v>24</v>
      </c>
      <c r="G311" s="105">
        <v>44.79</v>
      </c>
      <c r="I311" s="103">
        <f>'UNBUNDLED RATE TABLE'!AA306</f>
        <v>44.79</v>
      </c>
      <c r="K311" s="77">
        <f>I311-G311</f>
        <v>0</v>
      </c>
      <c r="L311" s="69"/>
      <c r="M311" s="70">
        <f>K311/G311</f>
        <v>0</v>
      </c>
      <c r="O311" s="60">
        <f t="shared" si="32"/>
        <v>7</v>
      </c>
    </row>
    <row r="312" spans="1:15">
      <c r="A312" s="60">
        <f t="shared" si="33"/>
        <v>8</v>
      </c>
      <c r="C312" s="62" t="s">
        <v>101</v>
      </c>
      <c r="E312" s="67"/>
      <c r="G312" s="102"/>
      <c r="I312" s="103"/>
      <c r="K312" s="106"/>
      <c r="O312" s="60">
        <f t="shared" si="32"/>
        <v>8</v>
      </c>
    </row>
    <row r="313" spans="1:15">
      <c r="A313" s="60">
        <f t="shared" si="33"/>
        <v>9</v>
      </c>
      <c r="C313" s="62" t="s">
        <v>91</v>
      </c>
      <c r="E313" s="62" t="s">
        <v>24</v>
      </c>
      <c r="G313" s="105">
        <v>179.17</v>
      </c>
      <c r="I313" s="103">
        <f>'UNBUNDLED RATE TABLE'!AA308</f>
        <v>179.17</v>
      </c>
      <c r="K313" s="77">
        <f t="shared" ref="K313:K318" si="34">I313-G313</f>
        <v>0</v>
      </c>
      <c r="L313" s="69"/>
      <c r="M313" s="70">
        <f>K313/G313</f>
        <v>0</v>
      </c>
      <c r="O313" s="60">
        <f t="shared" si="32"/>
        <v>9</v>
      </c>
    </row>
    <row r="314" spans="1:15">
      <c r="A314" s="60">
        <f t="shared" si="33"/>
        <v>10</v>
      </c>
      <c r="C314" s="62" t="s">
        <v>92</v>
      </c>
      <c r="E314" s="62" t="s">
        <v>24</v>
      </c>
      <c r="G314" s="105">
        <v>179.17</v>
      </c>
      <c r="I314" s="103">
        <f>'UNBUNDLED RATE TABLE'!AA309</f>
        <v>179.17</v>
      </c>
      <c r="K314" s="77">
        <f t="shared" si="34"/>
        <v>0</v>
      </c>
      <c r="L314" s="69"/>
      <c r="M314" s="70">
        <f>K314/G314</f>
        <v>0</v>
      </c>
      <c r="O314" s="60">
        <f t="shared" si="32"/>
        <v>10</v>
      </c>
    </row>
    <row r="315" spans="1:15">
      <c r="A315" s="60">
        <f t="shared" si="33"/>
        <v>11</v>
      </c>
      <c r="C315" s="62" t="s">
        <v>99</v>
      </c>
      <c r="E315" s="62" t="s">
        <v>24</v>
      </c>
      <c r="G315" s="105">
        <v>12795.32</v>
      </c>
      <c r="I315" s="103">
        <f>'UNBUNDLED RATE TABLE'!AA310</f>
        <v>12795.32</v>
      </c>
      <c r="K315" s="77">
        <f t="shared" si="34"/>
        <v>0</v>
      </c>
      <c r="L315" s="69"/>
      <c r="M315" s="70">
        <f>K315/G315</f>
        <v>0</v>
      </c>
      <c r="O315" s="60">
        <f t="shared" si="32"/>
        <v>11</v>
      </c>
    </row>
    <row r="316" spans="1:15">
      <c r="A316" s="60">
        <f t="shared" si="33"/>
        <v>12</v>
      </c>
      <c r="C316" s="62" t="s">
        <v>100</v>
      </c>
      <c r="E316" s="62" t="s">
        <v>24</v>
      </c>
      <c r="G316" s="105">
        <v>179.17</v>
      </c>
      <c r="I316" s="103">
        <f>'UNBUNDLED RATE TABLE'!AA311</f>
        <v>179.17</v>
      </c>
      <c r="K316" s="77">
        <f t="shared" si="34"/>
        <v>0</v>
      </c>
      <c r="L316" s="69"/>
      <c r="M316" s="70">
        <f>K316/G316</f>
        <v>0</v>
      </c>
      <c r="O316" s="60">
        <f t="shared" si="32"/>
        <v>12</v>
      </c>
    </row>
    <row r="317" spans="1:15">
      <c r="A317" s="60">
        <f t="shared" si="33"/>
        <v>13</v>
      </c>
      <c r="C317" s="107" t="s">
        <v>124</v>
      </c>
      <c r="E317" s="62" t="s">
        <v>24</v>
      </c>
      <c r="G317" s="105">
        <v>20146.96</v>
      </c>
      <c r="I317" s="103">
        <f>'UNBUNDLED RATE TABLE'!AA312</f>
        <v>20146.96</v>
      </c>
      <c r="K317" s="77">
        <f t="shared" si="34"/>
        <v>0</v>
      </c>
      <c r="L317" s="69"/>
      <c r="M317" s="70">
        <f>K317/G317</f>
        <v>0</v>
      </c>
      <c r="O317" s="60">
        <f t="shared" si="32"/>
        <v>13</v>
      </c>
    </row>
    <row r="318" spans="1:15">
      <c r="A318" s="60">
        <f t="shared" si="33"/>
        <v>14</v>
      </c>
      <c r="C318" s="56" t="s">
        <v>125</v>
      </c>
      <c r="E318" s="62" t="s">
        <v>104</v>
      </c>
      <c r="G318" s="102">
        <v>1.1299999999999999</v>
      </c>
      <c r="I318" s="103">
        <f>'UNBUNDLED RATE TABLE'!AA313</f>
        <v>1.1299999999999999</v>
      </c>
      <c r="K318" s="77">
        <f t="shared" si="34"/>
        <v>0</v>
      </c>
      <c r="L318" s="69"/>
      <c r="M318" s="70">
        <f>K318/G319</f>
        <v>0</v>
      </c>
      <c r="O318" s="60">
        <f t="shared" si="32"/>
        <v>14</v>
      </c>
    </row>
    <row r="319" spans="1:15">
      <c r="A319" s="60">
        <f t="shared" si="33"/>
        <v>15</v>
      </c>
      <c r="C319" s="56" t="s">
        <v>126</v>
      </c>
      <c r="E319" s="62" t="s">
        <v>104</v>
      </c>
      <c r="G319" s="100">
        <v>2.89</v>
      </c>
      <c r="I319" s="103">
        <f>'UNBUNDLED RATE TABLE'!AA314</f>
        <v>2.89</v>
      </c>
      <c r="K319" s="77">
        <f>I320-G320</f>
        <v>0</v>
      </c>
      <c r="L319" s="69"/>
      <c r="M319" s="70">
        <f>K319/G319</f>
        <v>0</v>
      </c>
      <c r="O319" s="60">
        <f t="shared" si="32"/>
        <v>15</v>
      </c>
    </row>
    <row r="320" spans="1:15">
      <c r="A320" s="60">
        <f t="shared" si="33"/>
        <v>16</v>
      </c>
      <c r="C320" s="67" t="s">
        <v>108</v>
      </c>
      <c r="I320" s="103"/>
      <c r="K320" s="108"/>
      <c r="O320" s="60">
        <f t="shared" si="32"/>
        <v>16</v>
      </c>
    </row>
    <row r="321" spans="1:15">
      <c r="A321" s="60">
        <f t="shared" si="33"/>
        <v>17</v>
      </c>
      <c r="C321" s="67" t="s">
        <v>109</v>
      </c>
      <c r="E321" s="62" t="s">
        <v>52</v>
      </c>
      <c r="G321" s="105">
        <v>5.82</v>
      </c>
      <c r="H321" s="105"/>
      <c r="I321" s="103">
        <f>'UNBUNDLED RATE TABLE'!AA316</f>
        <v>5.82</v>
      </c>
      <c r="K321" s="77">
        <f>I321-G321</f>
        <v>0</v>
      </c>
      <c r="L321" s="69"/>
      <c r="M321" s="71">
        <f>IF(G321&lt;=0, "--       ",K321/G321)</f>
        <v>0</v>
      </c>
      <c r="O321" s="60">
        <f t="shared" si="32"/>
        <v>17</v>
      </c>
    </row>
    <row r="322" spans="1:15">
      <c r="A322" s="60">
        <f t="shared" si="33"/>
        <v>18</v>
      </c>
      <c r="C322" s="67" t="s">
        <v>110</v>
      </c>
      <c r="E322" s="62" t="s">
        <v>52</v>
      </c>
      <c r="G322" s="105">
        <v>5.7</v>
      </c>
      <c r="H322" s="105"/>
      <c r="I322" s="103">
        <f>'UNBUNDLED RATE TABLE'!AA317</f>
        <v>5.7000000000000011</v>
      </c>
      <c r="K322" s="77">
        <f>I322-G322</f>
        <v>0</v>
      </c>
      <c r="L322" s="69"/>
      <c r="M322" s="71">
        <f>IF(G322&lt;=0, "--       ",K322/G322)</f>
        <v>0</v>
      </c>
      <c r="O322" s="60">
        <f t="shared" si="32"/>
        <v>18</v>
      </c>
    </row>
    <row r="323" spans="1:15">
      <c r="A323" s="60">
        <f t="shared" si="33"/>
        <v>19</v>
      </c>
      <c r="C323" s="62" t="s">
        <v>112</v>
      </c>
      <c r="E323" s="62" t="s">
        <v>52</v>
      </c>
      <c r="G323" s="105">
        <v>0.43</v>
      </c>
      <c r="H323" s="105"/>
      <c r="I323" s="103">
        <f>'UNBUNDLED RATE TABLE'!AA318</f>
        <v>0.43</v>
      </c>
      <c r="K323" s="77">
        <f>I323-G323</f>
        <v>0</v>
      </c>
      <c r="L323" s="19"/>
      <c r="M323" s="71">
        <f>IF(G323&lt;=0, "--       ",K323/G323)</f>
        <v>0</v>
      </c>
      <c r="O323" s="60">
        <f t="shared" si="32"/>
        <v>19</v>
      </c>
    </row>
    <row r="324" spans="1:15">
      <c r="A324" s="60">
        <f t="shared" si="33"/>
        <v>20</v>
      </c>
      <c r="C324" s="67" t="s">
        <v>113</v>
      </c>
      <c r="E324" s="62" t="s">
        <v>52</v>
      </c>
      <c r="G324" s="105">
        <v>0.42</v>
      </c>
      <c r="H324" s="105"/>
      <c r="I324" s="103">
        <f>'UNBUNDLED RATE TABLE'!AA319</f>
        <v>0.42</v>
      </c>
      <c r="K324" s="77">
        <f>I324-G324</f>
        <v>0</v>
      </c>
      <c r="L324" s="19"/>
      <c r="M324" s="71">
        <f>IF(G324&lt;=0, "--       ",K324/G324)</f>
        <v>0</v>
      </c>
      <c r="O324" s="60">
        <f t="shared" si="32"/>
        <v>20</v>
      </c>
    </row>
    <row r="325" spans="1:15">
      <c r="A325" s="60">
        <f t="shared" si="33"/>
        <v>21</v>
      </c>
      <c r="C325" s="62" t="s">
        <v>114</v>
      </c>
      <c r="G325" s="105"/>
      <c r="H325" s="105"/>
      <c r="I325" s="103"/>
      <c r="K325" s="108"/>
      <c r="O325" s="60">
        <f t="shared" si="32"/>
        <v>21</v>
      </c>
    </row>
    <row r="326" spans="1:15">
      <c r="A326" s="60">
        <f t="shared" si="33"/>
        <v>22</v>
      </c>
      <c r="C326" s="67" t="s">
        <v>109</v>
      </c>
      <c r="E326" s="62" t="s">
        <v>52</v>
      </c>
      <c r="G326" s="105">
        <v>9.0399999999999991</v>
      </c>
      <c r="H326" s="105"/>
      <c r="I326" s="103">
        <f>'UNBUNDLED RATE TABLE'!AA321</f>
        <v>9.0399999999999991</v>
      </c>
      <c r="K326" s="77">
        <f>I326-G326</f>
        <v>0</v>
      </c>
      <c r="L326" s="69"/>
      <c r="M326" s="71">
        <f>IF(G326&lt;=0, "--       ",K326/G326)</f>
        <v>0</v>
      </c>
      <c r="N326" s="60"/>
      <c r="O326" s="60">
        <f t="shared" si="32"/>
        <v>22</v>
      </c>
    </row>
    <row r="327" spans="1:15">
      <c r="A327" s="60">
        <f t="shared" si="33"/>
        <v>23</v>
      </c>
      <c r="C327" s="67" t="s">
        <v>110</v>
      </c>
      <c r="E327" s="62" t="s">
        <v>52</v>
      </c>
      <c r="G327" s="105">
        <v>8.7200000000000006</v>
      </c>
      <c r="H327" s="105"/>
      <c r="I327" s="103">
        <f>'UNBUNDLED RATE TABLE'!AA322</f>
        <v>8.7199999999999989</v>
      </c>
      <c r="K327" s="77">
        <f>I327-G327</f>
        <v>0</v>
      </c>
      <c r="L327" s="69"/>
      <c r="M327" s="71">
        <f>IF(G327&lt;=0, "--       ",K327/G327)</f>
        <v>0</v>
      </c>
      <c r="N327" s="22"/>
      <c r="O327" s="60">
        <f t="shared" si="32"/>
        <v>23</v>
      </c>
    </row>
    <row r="328" spans="1:15">
      <c r="A328" s="60">
        <f t="shared" si="33"/>
        <v>24</v>
      </c>
      <c r="C328" s="62" t="s">
        <v>112</v>
      </c>
      <c r="E328" s="62" t="s">
        <v>52</v>
      </c>
      <c r="G328" s="105">
        <v>5.2</v>
      </c>
      <c r="H328" s="105"/>
      <c r="I328" s="103">
        <f>'UNBUNDLED RATE TABLE'!AA323</f>
        <v>5.2</v>
      </c>
      <c r="K328" s="77">
        <f>I328-G328</f>
        <v>0</v>
      </c>
      <c r="L328" s="19"/>
      <c r="M328" s="71">
        <f>IF(G328&lt;=0, "--       ",K328/G328)</f>
        <v>0</v>
      </c>
      <c r="N328" s="67"/>
      <c r="O328" s="60">
        <f t="shared" si="32"/>
        <v>24</v>
      </c>
    </row>
    <row r="329" spans="1:15">
      <c r="A329" s="60">
        <f t="shared" si="33"/>
        <v>25</v>
      </c>
      <c r="C329" s="67" t="s">
        <v>113</v>
      </c>
      <c r="E329" s="62" t="s">
        <v>52</v>
      </c>
      <c r="G329" s="105">
        <v>5.17</v>
      </c>
      <c r="H329" s="105"/>
      <c r="I329" s="103">
        <f>'UNBUNDLED RATE TABLE'!AA324</f>
        <v>5.17</v>
      </c>
      <c r="K329" s="77">
        <f>I329-G329</f>
        <v>0</v>
      </c>
      <c r="L329" s="19"/>
      <c r="M329" s="71">
        <f>IF(G329&lt;=0, "--       ",K329/G329)</f>
        <v>0</v>
      </c>
      <c r="N329" s="78"/>
      <c r="O329" s="60">
        <f t="shared" si="32"/>
        <v>25</v>
      </c>
    </row>
    <row r="330" spans="1:15">
      <c r="A330" s="60">
        <f t="shared" si="33"/>
        <v>26</v>
      </c>
      <c r="C330" s="62" t="s">
        <v>115</v>
      </c>
      <c r="G330" s="105"/>
      <c r="H330" s="105"/>
      <c r="I330" s="103"/>
      <c r="K330" s="108"/>
      <c r="N330" s="78"/>
      <c r="O330" s="60">
        <f t="shared" si="32"/>
        <v>26</v>
      </c>
    </row>
    <row r="331" spans="1:15">
      <c r="A331" s="60">
        <f t="shared" si="33"/>
        <v>27</v>
      </c>
      <c r="C331" s="67" t="s">
        <v>109</v>
      </c>
      <c r="E331" s="62" t="s">
        <v>52</v>
      </c>
      <c r="G331" s="105">
        <v>4.1399999999999997</v>
      </c>
      <c r="H331" s="105"/>
      <c r="I331" s="103">
        <f>'UNBUNDLED RATE TABLE'!AA326</f>
        <v>4.1400000000000006</v>
      </c>
      <c r="K331" s="77">
        <f>I331-G331</f>
        <v>0</v>
      </c>
      <c r="L331" s="69"/>
      <c r="M331" s="71">
        <f>IF(G331&lt;=0, "--       ",K331/G331)</f>
        <v>0</v>
      </c>
      <c r="N331" s="78"/>
      <c r="O331" s="60">
        <f t="shared" si="32"/>
        <v>27</v>
      </c>
    </row>
    <row r="332" spans="1:15">
      <c r="A332" s="60">
        <f t="shared" si="33"/>
        <v>28</v>
      </c>
      <c r="C332" s="67" t="s">
        <v>110</v>
      </c>
      <c r="E332" s="62" t="s">
        <v>52</v>
      </c>
      <c r="G332" s="105">
        <v>4.08</v>
      </c>
      <c r="H332" s="105"/>
      <c r="I332" s="103">
        <f>'UNBUNDLED RATE TABLE'!AA327</f>
        <v>4.0799999999999992</v>
      </c>
      <c r="K332" s="77">
        <f>I332-G332</f>
        <v>0</v>
      </c>
      <c r="L332" s="69"/>
      <c r="M332" s="71">
        <f>IF(G332&lt;=0, "--       ",K332/G332)</f>
        <v>0</v>
      </c>
      <c r="O332" s="60">
        <f t="shared" si="32"/>
        <v>28</v>
      </c>
    </row>
    <row r="333" spans="1:15">
      <c r="A333" s="60">
        <f t="shared" si="33"/>
        <v>29</v>
      </c>
      <c r="C333" s="62" t="s">
        <v>112</v>
      </c>
      <c r="E333" s="62" t="s">
        <v>52</v>
      </c>
      <c r="G333" s="105">
        <v>1.22</v>
      </c>
      <c r="H333" s="105"/>
      <c r="I333" s="103">
        <f>'UNBUNDLED RATE TABLE'!AA328</f>
        <v>1.22</v>
      </c>
      <c r="K333" s="77">
        <f>I333-G333</f>
        <v>0</v>
      </c>
      <c r="L333" s="19"/>
      <c r="M333" s="71">
        <f>IF(G333&lt;=0, "--       ",K333/G333)</f>
        <v>0</v>
      </c>
      <c r="N333" s="67"/>
      <c r="O333" s="60">
        <f t="shared" si="32"/>
        <v>29</v>
      </c>
    </row>
    <row r="334" spans="1:15">
      <c r="A334" s="60">
        <f t="shared" si="33"/>
        <v>30</v>
      </c>
      <c r="C334" s="67" t="s">
        <v>113</v>
      </c>
      <c r="E334" s="62" t="s">
        <v>52</v>
      </c>
      <c r="G334" s="105">
        <v>1.22</v>
      </c>
      <c r="H334" s="105"/>
      <c r="I334" s="103">
        <f>'UNBUNDLED RATE TABLE'!AA329</f>
        <v>1.22</v>
      </c>
      <c r="K334" s="77">
        <f>I334-G334</f>
        <v>0</v>
      </c>
      <c r="L334" s="19"/>
      <c r="M334" s="71">
        <f>IF(G334&lt;=0, "--       ",K334/G334)</f>
        <v>0</v>
      </c>
      <c r="O334" s="60">
        <f t="shared" si="32"/>
        <v>30</v>
      </c>
    </row>
    <row r="335" spans="1:15">
      <c r="A335" s="60">
        <f t="shared" si="33"/>
        <v>31</v>
      </c>
      <c r="C335" s="62" t="s">
        <v>93</v>
      </c>
      <c r="I335" s="103"/>
      <c r="K335" s="106"/>
      <c r="N335" s="78"/>
      <c r="O335" s="60">
        <f t="shared" si="32"/>
        <v>31</v>
      </c>
    </row>
    <row r="336" spans="1:15">
      <c r="A336" s="60">
        <f t="shared" si="33"/>
        <v>32</v>
      </c>
      <c r="C336" s="67" t="s">
        <v>109</v>
      </c>
      <c r="E336" s="62" t="s">
        <v>94</v>
      </c>
      <c r="G336" s="105">
        <v>0.23</v>
      </c>
      <c r="I336" s="103">
        <f>'UNBUNDLED RATE TABLE'!AA331</f>
        <v>0.23</v>
      </c>
      <c r="K336" s="77">
        <f>I336-G336</f>
        <v>0</v>
      </c>
      <c r="L336" s="69"/>
      <c r="M336" s="71">
        <f>IF(G336&lt;=0, "--       ",K336/G336)</f>
        <v>0</v>
      </c>
      <c r="N336" s="78"/>
      <c r="O336" s="60">
        <f t="shared" si="32"/>
        <v>32</v>
      </c>
    </row>
    <row r="337" spans="1:15">
      <c r="A337" s="60">
        <f t="shared" si="33"/>
        <v>33</v>
      </c>
      <c r="C337" s="67" t="s">
        <v>110</v>
      </c>
      <c r="E337" s="62" t="s">
        <v>94</v>
      </c>
      <c r="G337" s="105">
        <v>0.23</v>
      </c>
      <c r="I337" s="103">
        <f>'UNBUNDLED RATE TABLE'!AA332</f>
        <v>0.23</v>
      </c>
      <c r="K337" s="77">
        <f>I337-G337</f>
        <v>0</v>
      </c>
      <c r="L337" s="69"/>
      <c r="M337" s="71">
        <f>IF(G337&lt;=0, "--       ",K337/G337)</f>
        <v>0</v>
      </c>
      <c r="N337" s="78"/>
      <c r="O337" s="60">
        <f t="shared" ref="O337:O369" si="35">A337</f>
        <v>33</v>
      </c>
    </row>
    <row r="338" spans="1:15">
      <c r="A338" s="60">
        <f t="shared" ref="A338:A369" si="36">A337+1</f>
        <v>34</v>
      </c>
      <c r="C338" s="62" t="s">
        <v>112</v>
      </c>
      <c r="E338" s="62" t="s">
        <v>94</v>
      </c>
      <c r="G338" s="105">
        <v>0.23</v>
      </c>
      <c r="I338" s="103">
        <f>'UNBUNDLED RATE TABLE'!AA333</f>
        <v>0.23</v>
      </c>
      <c r="K338" s="77">
        <f>I338-G338</f>
        <v>0</v>
      </c>
      <c r="L338" s="69"/>
      <c r="M338" s="71">
        <f>IF(G338&lt;=0, "--       ",K338/G338)</f>
        <v>0</v>
      </c>
      <c r="N338" s="78"/>
      <c r="O338" s="60">
        <f t="shared" si="35"/>
        <v>34</v>
      </c>
    </row>
    <row r="339" spans="1:15">
      <c r="A339" s="60">
        <f t="shared" si="36"/>
        <v>35</v>
      </c>
      <c r="C339" s="67" t="s">
        <v>113</v>
      </c>
      <c r="E339" s="62" t="s">
        <v>94</v>
      </c>
      <c r="G339" s="105">
        <v>0</v>
      </c>
      <c r="I339" s="103">
        <f>'UNBUNDLED RATE TABLE'!AA334</f>
        <v>0</v>
      </c>
      <c r="K339" s="77">
        <f>I339-G339</f>
        <v>0</v>
      </c>
      <c r="L339" s="19"/>
      <c r="M339" s="19" t="s">
        <v>25</v>
      </c>
      <c r="N339" s="78"/>
      <c r="O339" s="60">
        <f t="shared" si="35"/>
        <v>35</v>
      </c>
    </row>
    <row r="340" spans="1:15">
      <c r="A340" s="60">
        <f t="shared" si="36"/>
        <v>36</v>
      </c>
      <c r="C340" s="62" t="s">
        <v>116</v>
      </c>
      <c r="I340" s="103"/>
      <c r="K340" s="97"/>
      <c r="O340" s="60">
        <f t="shared" si="35"/>
        <v>36</v>
      </c>
    </row>
    <row r="341" spans="1:15">
      <c r="A341" s="60">
        <f t="shared" si="36"/>
        <v>37</v>
      </c>
      <c r="C341" s="67" t="s">
        <v>109</v>
      </c>
      <c r="E341" s="62" t="s">
        <v>27</v>
      </c>
      <c r="G341" s="85">
        <v>7.8200000000000006E-2</v>
      </c>
      <c r="H341" s="115"/>
      <c r="I341" s="116">
        <f>'UNBUNDLED RATE TABLE'!AA336</f>
        <v>0.10114000000000001</v>
      </c>
      <c r="K341" s="68">
        <f>I341-G341</f>
        <v>2.2940000000000002E-2</v>
      </c>
      <c r="L341" s="69"/>
      <c r="M341" s="71">
        <f>IF(G341&lt;=0, "--       ",K341/G341)</f>
        <v>0.29335038363171356</v>
      </c>
      <c r="N341" s="67"/>
      <c r="O341" s="60">
        <f t="shared" si="35"/>
        <v>37</v>
      </c>
    </row>
    <row r="342" spans="1:15">
      <c r="A342" s="60">
        <f t="shared" si="36"/>
        <v>38</v>
      </c>
      <c r="C342" s="67" t="s">
        <v>110</v>
      </c>
      <c r="E342" s="62" t="s">
        <v>27</v>
      </c>
      <c r="G342" s="85">
        <v>7.7870000000000009E-2</v>
      </c>
      <c r="H342" s="115"/>
      <c r="I342" s="116">
        <f>'UNBUNDLED RATE TABLE'!AA337</f>
        <v>0.10081000000000001</v>
      </c>
      <c r="K342" s="68">
        <f>I342-G342</f>
        <v>2.2940000000000002E-2</v>
      </c>
      <c r="L342" s="69"/>
      <c r="M342" s="71">
        <f>IF(G342&lt;=0, "--       ",K342/G342)</f>
        <v>0.29459355335816101</v>
      </c>
      <c r="N342" s="61"/>
      <c r="O342" s="60">
        <f t="shared" si="35"/>
        <v>38</v>
      </c>
    </row>
    <row r="343" spans="1:15">
      <c r="A343" s="60">
        <f t="shared" si="36"/>
        <v>39</v>
      </c>
      <c r="C343" s="62" t="s">
        <v>112</v>
      </c>
      <c r="E343" s="62" t="s">
        <v>27</v>
      </c>
      <c r="G343" s="117">
        <v>7.3169999999999999E-2</v>
      </c>
      <c r="H343" s="115"/>
      <c r="I343" s="116">
        <f>'UNBUNDLED RATE TABLE'!AA338</f>
        <v>9.6110000000000001E-2</v>
      </c>
      <c r="K343" s="68">
        <f>I343-G343</f>
        <v>2.2940000000000002E-2</v>
      </c>
      <c r="L343" s="19"/>
      <c r="M343" s="71">
        <f>IF(G343&lt;=0, "--       ",K343/G343)</f>
        <v>0.31351646849801834</v>
      </c>
      <c r="N343" s="67"/>
      <c r="O343" s="60">
        <f t="shared" si="35"/>
        <v>39</v>
      </c>
    </row>
    <row r="344" spans="1:15">
      <c r="A344" s="60">
        <f t="shared" si="36"/>
        <v>40</v>
      </c>
      <c r="C344" s="67" t="s">
        <v>113</v>
      </c>
      <c r="E344" s="62" t="s">
        <v>27</v>
      </c>
      <c r="G344" s="117">
        <v>7.3139999999999997E-2</v>
      </c>
      <c r="H344" s="115"/>
      <c r="I344" s="116">
        <f>'UNBUNDLED RATE TABLE'!AA339</f>
        <v>9.6079999999999999E-2</v>
      </c>
      <c r="K344" s="68">
        <f>I344-G344</f>
        <v>2.2940000000000002E-2</v>
      </c>
      <c r="L344" s="19"/>
      <c r="M344" s="71">
        <f>IF(G344&lt;=0, "--       ",K344/G344)</f>
        <v>0.31364506426032274</v>
      </c>
      <c r="N344" s="61"/>
      <c r="O344" s="60">
        <f t="shared" si="35"/>
        <v>40</v>
      </c>
    </row>
    <row r="345" spans="1:15">
      <c r="A345" s="60">
        <f t="shared" si="36"/>
        <v>41</v>
      </c>
      <c r="C345" s="67" t="s">
        <v>117</v>
      </c>
      <c r="G345" s="85"/>
      <c r="H345" s="112"/>
      <c r="I345" s="116"/>
      <c r="K345" s="97"/>
      <c r="O345" s="60">
        <f t="shared" si="35"/>
        <v>41</v>
      </c>
    </row>
    <row r="346" spans="1:15">
      <c r="A346" s="60">
        <f t="shared" si="36"/>
        <v>42</v>
      </c>
      <c r="C346" s="67" t="s">
        <v>109</v>
      </c>
      <c r="E346" s="62" t="s">
        <v>27</v>
      </c>
      <c r="G346" s="85">
        <v>7.757E-2</v>
      </c>
      <c r="H346" s="115"/>
      <c r="I346" s="116">
        <f>'UNBUNDLED RATE TABLE'!AA341</f>
        <v>0.10051</v>
      </c>
      <c r="K346" s="68">
        <f>I346-G346</f>
        <v>2.2940000000000002E-2</v>
      </c>
      <c r="L346" s="69"/>
      <c r="M346" s="71">
        <f>IF(G346&lt;=0, "--       ",K346/G346)</f>
        <v>0.29573288642516438</v>
      </c>
      <c r="O346" s="60">
        <f t="shared" si="35"/>
        <v>42</v>
      </c>
    </row>
    <row r="347" spans="1:15">
      <c r="A347" s="60">
        <f t="shared" si="36"/>
        <v>43</v>
      </c>
      <c r="C347" s="67" t="s">
        <v>110</v>
      </c>
      <c r="E347" s="62" t="s">
        <v>27</v>
      </c>
      <c r="G347" s="85">
        <v>7.7270000000000005E-2</v>
      </c>
      <c r="H347" s="115"/>
      <c r="I347" s="116">
        <f>'UNBUNDLED RATE TABLE'!AA342</f>
        <v>0.10020999999999999</v>
      </c>
      <c r="K347" s="68">
        <f>I347-G347</f>
        <v>2.2939999999999988E-2</v>
      </c>
      <c r="L347" s="69"/>
      <c r="M347" s="71">
        <f>IF(G347&lt;=0, "--       ",K347/G347)</f>
        <v>0.29688106639057832</v>
      </c>
      <c r="O347" s="60">
        <f t="shared" si="35"/>
        <v>43</v>
      </c>
    </row>
    <row r="348" spans="1:15">
      <c r="A348" s="60">
        <f t="shared" si="36"/>
        <v>44</v>
      </c>
      <c r="C348" s="62" t="s">
        <v>112</v>
      </c>
      <c r="E348" s="62" t="s">
        <v>27</v>
      </c>
      <c r="G348" s="117">
        <v>7.2610000000000008E-2</v>
      </c>
      <c r="H348" s="115"/>
      <c r="I348" s="116">
        <f>'UNBUNDLED RATE TABLE'!AA343</f>
        <v>9.5549999999999996E-2</v>
      </c>
      <c r="K348" s="68">
        <f>I348-G348</f>
        <v>2.2939999999999988E-2</v>
      </c>
      <c r="L348" s="19"/>
      <c r="M348" s="71">
        <f>IF(G348&lt;=0, "--       ",K348/G348)</f>
        <v>0.3159344442914197</v>
      </c>
      <c r="O348" s="60">
        <f t="shared" si="35"/>
        <v>44</v>
      </c>
    </row>
    <row r="349" spans="1:15">
      <c r="A349" s="60">
        <f t="shared" si="36"/>
        <v>45</v>
      </c>
      <c r="C349" s="67" t="s">
        <v>113</v>
      </c>
      <c r="E349" s="62" t="s">
        <v>27</v>
      </c>
      <c r="G349" s="117">
        <v>7.2580000000000006E-2</v>
      </c>
      <c r="H349" s="115"/>
      <c r="I349" s="116">
        <f>'UNBUNDLED RATE TABLE'!AA344</f>
        <v>9.5519999999999994E-2</v>
      </c>
      <c r="K349" s="68">
        <f>I349-G349</f>
        <v>2.2939999999999988E-2</v>
      </c>
      <c r="L349" s="19"/>
      <c r="M349" s="71">
        <f>IF(G349&lt;=0, "--       ",K349/G349)</f>
        <v>0.31606503168917038</v>
      </c>
      <c r="O349" s="60">
        <f t="shared" si="35"/>
        <v>45</v>
      </c>
    </row>
    <row r="350" spans="1:15">
      <c r="A350" s="60">
        <f t="shared" si="36"/>
        <v>46</v>
      </c>
      <c r="C350" s="67" t="s">
        <v>118</v>
      </c>
      <c r="G350" s="85"/>
      <c r="H350" s="112"/>
      <c r="I350" s="116"/>
      <c r="K350" s="97"/>
      <c r="N350" s="107"/>
      <c r="O350" s="60">
        <f t="shared" si="35"/>
        <v>46</v>
      </c>
    </row>
    <row r="351" spans="1:15">
      <c r="A351" s="60">
        <f t="shared" si="36"/>
        <v>47</v>
      </c>
      <c r="C351" s="67" t="s">
        <v>109</v>
      </c>
      <c r="E351" s="62" t="s">
        <v>27</v>
      </c>
      <c r="G351" s="85">
        <v>7.4800000000000005E-2</v>
      </c>
      <c r="H351" s="115"/>
      <c r="I351" s="116">
        <f>'UNBUNDLED RATE TABLE'!AA346</f>
        <v>9.7739999999999994E-2</v>
      </c>
      <c r="K351" s="68">
        <f>I351-G351</f>
        <v>2.2939999999999988E-2</v>
      </c>
      <c r="L351" s="69"/>
      <c r="M351" s="71">
        <f>IF(G351&lt;=0, "--       ",K351/G351)</f>
        <v>0.30668449197860942</v>
      </c>
      <c r="O351" s="60">
        <f t="shared" si="35"/>
        <v>47</v>
      </c>
    </row>
    <row r="352" spans="1:15">
      <c r="A352" s="60">
        <f t="shared" si="36"/>
        <v>48</v>
      </c>
      <c r="C352" s="67" t="s">
        <v>110</v>
      </c>
      <c r="E352" s="62" t="s">
        <v>27</v>
      </c>
      <c r="G352" s="85">
        <v>7.4679999999999996E-2</v>
      </c>
      <c r="H352" s="115"/>
      <c r="I352" s="116">
        <f>'UNBUNDLED RATE TABLE'!AA347</f>
        <v>9.7619999999999998E-2</v>
      </c>
      <c r="K352" s="68">
        <f>I352-G352</f>
        <v>2.2940000000000002E-2</v>
      </c>
      <c r="L352" s="69"/>
      <c r="M352" s="71">
        <f>IF(G352&lt;=0, "--       ",K352/G352)</f>
        <v>0.307177289769684</v>
      </c>
      <c r="O352" s="60">
        <f t="shared" si="35"/>
        <v>48</v>
      </c>
    </row>
    <row r="353" spans="1:15">
      <c r="A353" s="60">
        <f t="shared" si="36"/>
        <v>49</v>
      </c>
      <c r="C353" s="62" t="s">
        <v>112</v>
      </c>
      <c r="E353" s="62" t="s">
        <v>27</v>
      </c>
      <c r="G353" s="117">
        <v>7.1890000000000009E-2</v>
      </c>
      <c r="H353" s="115"/>
      <c r="I353" s="116">
        <f>'UNBUNDLED RATE TABLE'!AA348</f>
        <v>9.4829999999999998E-2</v>
      </c>
      <c r="K353" s="68">
        <f>I353-G353</f>
        <v>2.2939999999999988E-2</v>
      </c>
      <c r="L353" s="19"/>
      <c r="M353" s="71">
        <f>IF(G353&lt;=0, "--       ",K353/G353)</f>
        <v>0.31909862289609103</v>
      </c>
      <c r="O353" s="60">
        <f t="shared" si="35"/>
        <v>49</v>
      </c>
    </row>
    <row r="354" spans="1:15">
      <c r="A354" s="60">
        <f t="shared" si="36"/>
        <v>50</v>
      </c>
      <c r="C354" s="67" t="s">
        <v>113</v>
      </c>
      <c r="E354" s="62" t="s">
        <v>27</v>
      </c>
      <c r="G354" s="117">
        <v>7.1870000000000003E-2</v>
      </c>
      <c r="H354" s="115"/>
      <c r="I354" s="116">
        <f>'UNBUNDLED RATE TABLE'!AA349</f>
        <v>9.4810000000000005E-2</v>
      </c>
      <c r="K354" s="68">
        <f>I354-G354</f>
        <v>2.2940000000000002E-2</v>
      </c>
      <c r="L354" s="19"/>
      <c r="M354" s="71">
        <f>IF(G354&lt;=0, "--       ",K354/G354)</f>
        <v>0.31918742173368586</v>
      </c>
      <c r="O354" s="60">
        <f t="shared" si="35"/>
        <v>50</v>
      </c>
    </row>
    <row r="355" spans="1:15">
      <c r="A355" s="60">
        <f t="shared" si="36"/>
        <v>51</v>
      </c>
      <c r="C355" s="62" t="s">
        <v>119</v>
      </c>
      <c r="G355" s="85"/>
      <c r="H355" s="112"/>
      <c r="I355" s="116"/>
      <c r="K355" s="68"/>
      <c r="L355" s="69"/>
      <c r="M355" s="70"/>
      <c r="O355" s="60">
        <f t="shared" si="35"/>
        <v>51</v>
      </c>
    </row>
    <row r="356" spans="1:15">
      <c r="A356" s="60">
        <f t="shared" si="36"/>
        <v>52</v>
      </c>
      <c r="C356" s="67" t="s">
        <v>109</v>
      </c>
      <c r="E356" s="62" t="s">
        <v>27</v>
      </c>
      <c r="G356" s="85">
        <v>7.7969999999999998E-2</v>
      </c>
      <c r="H356" s="115"/>
      <c r="I356" s="116">
        <f>'UNBUNDLED RATE TABLE'!AA351</f>
        <v>0.10091</v>
      </c>
      <c r="K356" s="68">
        <f>I356-G356</f>
        <v>2.2940000000000002E-2</v>
      </c>
      <c r="L356" s="69"/>
      <c r="M356" s="71">
        <f>IF(G356&lt;=0, "--       ",K356/G356)</f>
        <v>0.29421572399640888</v>
      </c>
      <c r="O356" s="60">
        <f t="shared" si="35"/>
        <v>52</v>
      </c>
    </row>
    <row r="357" spans="1:15">
      <c r="A357" s="60">
        <f t="shared" si="36"/>
        <v>53</v>
      </c>
      <c r="C357" s="67" t="s">
        <v>110</v>
      </c>
      <c r="E357" s="62" t="s">
        <v>27</v>
      </c>
      <c r="G357" s="85">
        <v>7.7690000000000009E-2</v>
      </c>
      <c r="H357" s="115"/>
      <c r="I357" s="116">
        <f>'UNBUNDLED RATE TABLE'!AA352</f>
        <v>0.10063</v>
      </c>
      <c r="K357" s="68">
        <f>I357-G357</f>
        <v>2.2939999999999988E-2</v>
      </c>
      <c r="L357" s="69"/>
      <c r="M357" s="71">
        <f>IF(G357&lt;=0, "--       ",K357/G357)</f>
        <v>0.29527609730982091</v>
      </c>
      <c r="O357" s="60">
        <f t="shared" si="35"/>
        <v>53</v>
      </c>
    </row>
    <row r="358" spans="1:15">
      <c r="A358" s="60">
        <f t="shared" si="36"/>
        <v>54</v>
      </c>
      <c r="C358" s="62" t="s">
        <v>112</v>
      </c>
      <c r="E358" s="62" t="s">
        <v>27</v>
      </c>
      <c r="G358" s="117">
        <v>7.3800000000000004E-2</v>
      </c>
      <c r="H358" s="115"/>
      <c r="I358" s="116">
        <f>'UNBUNDLED RATE TABLE'!AA353</f>
        <v>9.6739999999999993E-2</v>
      </c>
      <c r="K358" s="68">
        <f>I358-G358</f>
        <v>2.2939999999999988E-2</v>
      </c>
      <c r="L358" s="19"/>
      <c r="M358" s="71">
        <f>IF(G358&lt;=0, "--       ",K358/G358)</f>
        <v>0.31084010840108384</v>
      </c>
      <c r="O358" s="60">
        <f t="shared" si="35"/>
        <v>54</v>
      </c>
    </row>
    <row r="359" spans="1:15">
      <c r="A359" s="60">
        <f t="shared" si="36"/>
        <v>55</v>
      </c>
      <c r="C359" s="67" t="s">
        <v>113</v>
      </c>
      <c r="E359" s="62" t="s">
        <v>27</v>
      </c>
      <c r="G359" s="117">
        <v>7.3770000000000002E-2</v>
      </c>
      <c r="H359" s="115"/>
      <c r="I359" s="116">
        <f>'UNBUNDLED RATE TABLE'!AA354</f>
        <v>9.6710000000000004E-2</v>
      </c>
      <c r="K359" s="68">
        <f>I359-G359</f>
        <v>2.2940000000000002E-2</v>
      </c>
      <c r="L359" s="19"/>
      <c r="M359" s="71">
        <f>IF(G359&lt;=0, "--       ",K359/G359)</f>
        <v>0.31096651755456151</v>
      </c>
      <c r="O359" s="60">
        <f t="shared" si="35"/>
        <v>55</v>
      </c>
    </row>
    <row r="360" spans="1:15">
      <c r="A360" s="60">
        <f t="shared" si="36"/>
        <v>56</v>
      </c>
      <c r="C360" s="67" t="s">
        <v>120</v>
      </c>
      <c r="G360" s="85"/>
      <c r="H360" s="112"/>
      <c r="I360" s="116"/>
      <c r="K360" s="97"/>
      <c r="M360" s="71"/>
      <c r="O360" s="60">
        <f t="shared" si="35"/>
        <v>56</v>
      </c>
    </row>
    <row r="361" spans="1:15">
      <c r="A361" s="60">
        <f t="shared" si="36"/>
        <v>57</v>
      </c>
      <c r="C361" s="67" t="s">
        <v>109</v>
      </c>
      <c r="E361" s="62" t="s">
        <v>27</v>
      </c>
      <c r="G361" s="85">
        <v>7.6690000000000008E-2</v>
      </c>
      <c r="H361" s="115"/>
      <c r="I361" s="116">
        <f>'UNBUNDLED RATE TABLE'!AA356</f>
        <v>9.9629999999999996E-2</v>
      </c>
      <c r="K361" s="68">
        <f>I361-G361</f>
        <v>2.2939999999999988E-2</v>
      </c>
      <c r="L361" s="69"/>
      <c r="M361" s="71">
        <f>IF(G361&lt;=0, "--       ",K361/G361)</f>
        <v>0.29912635284913269</v>
      </c>
      <c r="O361" s="60">
        <f t="shared" si="35"/>
        <v>57</v>
      </c>
    </row>
    <row r="362" spans="1:15">
      <c r="A362" s="60">
        <f t="shared" si="36"/>
        <v>58</v>
      </c>
      <c r="C362" s="67" t="s">
        <v>110</v>
      </c>
      <c r="E362" s="62" t="s">
        <v>27</v>
      </c>
      <c r="G362" s="85">
        <v>7.646E-2</v>
      </c>
      <c r="H362" s="115"/>
      <c r="I362" s="116">
        <f>'UNBUNDLED RATE TABLE'!AA357</f>
        <v>9.9400000000000002E-2</v>
      </c>
      <c r="K362" s="68">
        <f>I362-G362</f>
        <v>2.2940000000000002E-2</v>
      </c>
      <c r="L362" s="69"/>
      <c r="M362" s="71">
        <f>IF(G362&lt;=0, "--       ",K362/G362)</f>
        <v>0.30002615746795713</v>
      </c>
      <c r="O362" s="60">
        <f t="shared" si="35"/>
        <v>58</v>
      </c>
    </row>
    <row r="363" spans="1:15">
      <c r="A363" s="60">
        <f t="shared" si="36"/>
        <v>59</v>
      </c>
      <c r="C363" s="62" t="s">
        <v>112</v>
      </c>
      <c r="E363" s="62" t="s">
        <v>27</v>
      </c>
      <c r="G363" s="117">
        <v>7.263E-2</v>
      </c>
      <c r="H363" s="115"/>
      <c r="I363" s="116">
        <f>'UNBUNDLED RATE TABLE'!AA358</f>
        <v>9.5570000000000002E-2</v>
      </c>
      <c r="K363" s="68">
        <f>I363-G363</f>
        <v>2.2940000000000002E-2</v>
      </c>
      <c r="L363" s="19"/>
      <c r="M363" s="71">
        <f>IF(G363&lt;=0, "--       ",K363/G363)</f>
        <v>0.31584744595897013</v>
      </c>
      <c r="O363" s="60">
        <f t="shared" si="35"/>
        <v>59</v>
      </c>
    </row>
    <row r="364" spans="1:15">
      <c r="A364" s="60">
        <f t="shared" si="36"/>
        <v>60</v>
      </c>
      <c r="C364" s="67" t="s">
        <v>113</v>
      </c>
      <c r="E364" s="62" t="s">
        <v>27</v>
      </c>
      <c r="G364" s="117">
        <v>7.2599999999999998E-2</v>
      </c>
      <c r="H364" s="115"/>
      <c r="I364" s="116">
        <f>'UNBUNDLED RATE TABLE'!AA359</f>
        <v>9.554E-2</v>
      </c>
      <c r="K364" s="68">
        <f>I364-G364</f>
        <v>2.2940000000000002E-2</v>
      </c>
      <c r="L364" s="19"/>
      <c r="M364" s="71">
        <f>IF(G364&lt;=0, "--       ",K364/G364)</f>
        <v>0.31597796143250695</v>
      </c>
      <c r="O364" s="60">
        <f t="shared" si="35"/>
        <v>60</v>
      </c>
    </row>
    <row r="365" spans="1:15">
      <c r="A365" s="60">
        <f t="shared" si="36"/>
        <v>61</v>
      </c>
      <c r="C365" s="67" t="s">
        <v>121</v>
      </c>
      <c r="G365" s="85"/>
      <c r="H365" s="112"/>
      <c r="I365" s="116"/>
      <c r="K365" s="97"/>
      <c r="M365" s="71"/>
      <c r="O365" s="60">
        <f t="shared" si="35"/>
        <v>61</v>
      </c>
    </row>
    <row r="366" spans="1:15">
      <c r="A366" s="60">
        <f t="shared" si="36"/>
        <v>62</v>
      </c>
      <c r="C366" s="67" t="s">
        <v>109</v>
      </c>
      <c r="E366" s="62" t="s">
        <v>27</v>
      </c>
      <c r="G366" s="85">
        <v>7.485E-2</v>
      </c>
      <c r="H366" s="115"/>
      <c r="I366" s="116">
        <f>'UNBUNDLED RATE TABLE'!AA361</f>
        <v>9.7790000000000002E-2</v>
      </c>
      <c r="K366" s="68">
        <f>I366-G366</f>
        <v>2.2940000000000002E-2</v>
      </c>
      <c r="L366" s="69"/>
      <c r="M366" s="71">
        <f>IF(G366&lt;=0, "--       ",K366/G366)</f>
        <v>0.3064796259185037</v>
      </c>
      <c r="O366" s="60">
        <f t="shared" si="35"/>
        <v>62</v>
      </c>
    </row>
    <row r="367" spans="1:15">
      <c r="A367" s="60">
        <f t="shared" si="36"/>
        <v>63</v>
      </c>
      <c r="C367" s="67" t="s">
        <v>110</v>
      </c>
      <c r="E367" s="62" t="s">
        <v>27</v>
      </c>
      <c r="G367" s="85">
        <v>7.4730000000000005E-2</v>
      </c>
      <c r="H367" s="115"/>
      <c r="I367" s="116">
        <f>'UNBUNDLED RATE TABLE'!AA362</f>
        <v>9.7670000000000007E-2</v>
      </c>
      <c r="K367" s="68">
        <f>I367-G367</f>
        <v>2.2940000000000002E-2</v>
      </c>
      <c r="L367" s="69"/>
      <c r="M367" s="71">
        <f>IF(G367&lt;=0, "--       ",K367/G367)</f>
        <v>0.30697176502074136</v>
      </c>
      <c r="O367" s="60">
        <f t="shared" si="35"/>
        <v>63</v>
      </c>
    </row>
    <row r="368" spans="1:15">
      <c r="A368" s="60">
        <f t="shared" si="36"/>
        <v>64</v>
      </c>
      <c r="C368" s="62" t="s">
        <v>112</v>
      </c>
      <c r="E368" s="62" t="s">
        <v>27</v>
      </c>
      <c r="G368" s="85">
        <v>7.1919999999999998E-2</v>
      </c>
      <c r="H368" s="115"/>
      <c r="I368" s="116">
        <f>'UNBUNDLED RATE TABLE'!AA363</f>
        <v>9.486E-2</v>
      </c>
      <c r="K368" s="68">
        <f>I368-G368</f>
        <v>2.2940000000000002E-2</v>
      </c>
      <c r="L368" s="19"/>
      <c r="M368" s="71">
        <f>IF(G368&lt;=0, "--       ",K368/G368)</f>
        <v>0.31896551724137934</v>
      </c>
      <c r="O368" s="60">
        <f t="shared" si="35"/>
        <v>64</v>
      </c>
    </row>
    <row r="369" spans="1:15">
      <c r="A369" s="60">
        <f t="shared" si="36"/>
        <v>65</v>
      </c>
      <c r="C369" s="67" t="s">
        <v>113</v>
      </c>
      <c r="E369" s="62" t="s">
        <v>27</v>
      </c>
      <c r="G369" s="85">
        <v>7.1900000000000006E-2</v>
      </c>
      <c r="H369" s="115"/>
      <c r="I369" s="116">
        <f>'UNBUNDLED RATE TABLE'!AA364</f>
        <v>9.4840000000000008E-2</v>
      </c>
      <c r="K369" s="68">
        <f>I369-G369</f>
        <v>2.2940000000000002E-2</v>
      </c>
      <c r="L369" s="19"/>
      <c r="M369" s="71">
        <f>IF(G369&lt;=0, "--       ",K369/G369)</f>
        <v>0.31905424200278165</v>
      </c>
      <c r="O369" s="60">
        <f t="shared" si="35"/>
        <v>65</v>
      </c>
    </row>
    <row r="372" spans="1:15">
      <c r="G372" s="21"/>
      <c r="O372" s="96" t="s">
        <v>127</v>
      </c>
    </row>
    <row r="374" spans="1:15">
      <c r="G374" s="4" t="str">
        <f>G294</f>
        <v>SAN DIEGO GAS &amp; ELECTRIC COMPANY - ELECTRIC DEPARTMENT</v>
      </c>
    </row>
    <row r="375" spans="1:15">
      <c r="G375" s="4" t="str">
        <f>G295</f>
        <v>FILING TO IMPLEMENT AN ELECTRIC RATE SURCHARGE TO MANAGE THE ENERGY RATE CEILING REVENUE SHORTFALL ACCOUNT</v>
      </c>
    </row>
    <row r="376" spans="1:15">
      <c r="G376" s="4" t="str">
        <f>G296</f>
        <v>EFFECTIVE RATES FOR CUSTOMERS UNDER 6.5 CENTS/KWH RATE CEILING PX PRICE (AB 265 AND D.00-09-040)</v>
      </c>
    </row>
    <row r="377" spans="1:15">
      <c r="G377" s="4"/>
    </row>
    <row r="378" spans="1:15">
      <c r="G378" s="4" t="str">
        <f>G298</f>
        <v>COMMERCIAL AND INDUSTRIAL -- PRESENT &amp; PROPOSED TOTAL UDC RATES</v>
      </c>
    </row>
    <row r="379" spans="1:15">
      <c r="G379" s="6"/>
      <c r="H379" s="7"/>
      <c r="I379" s="7"/>
      <c r="J379" s="7"/>
      <c r="K379" s="8"/>
      <c r="L379" s="9"/>
      <c r="M379" s="9"/>
    </row>
    <row r="380" spans="1:15">
      <c r="G380" s="10" t="s">
        <v>5</v>
      </c>
      <c r="H380" s="9"/>
      <c r="I380" s="10" t="s">
        <v>6</v>
      </c>
      <c r="J380" s="9"/>
      <c r="N380" s="9"/>
      <c r="O380" s="8"/>
    </row>
    <row r="381" spans="1:15">
      <c r="G381" s="10" t="s">
        <v>7</v>
      </c>
      <c r="H381" s="8"/>
      <c r="I381" s="10" t="s">
        <v>7</v>
      </c>
      <c r="J381" s="9"/>
      <c r="K381" s="11" t="s">
        <v>8</v>
      </c>
      <c r="L381" s="11"/>
      <c r="M381" s="12"/>
      <c r="N381" s="10"/>
      <c r="O381" s="8"/>
    </row>
    <row r="382" spans="1:15">
      <c r="A382" s="10" t="s">
        <v>9</v>
      </c>
      <c r="B382" s="10"/>
      <c r="C382" s="10" t="s">
        <v>10</v>
      </c>
      <c r="D382" s="10"/>
      <c r="E382" s="10" t="s">
        <v>11</v>
      </c>
      <c r="G382" s="13" t="s">
        <v>12</v>
      </c>
      <c r="H382" s="10"/>
      <c r="I382" s="10" t="s">
        <v>12</v>
      </c>
      <c r="J382" s="9"/>
      <c r="K382" s="14" t="s">
        <v>13</v>
      </c>
      <c r="L382" s="15"/>
      <c r="M382" s="14" t="s">
        <v>14</v>
      </c>
      <c r="N382" s="10"/>
      <c r="O382" s="10" t="str">
        <f>(A382)</f>
        <v>LINE</v>
      </c>
    </row>
    <row r="383" spans="1:15">
      <c r="A383" s="16" t="s">
        <v>15</v>
      </c>
      <c r="C383" s="58" t="s">
        <v>16</v>
      </c>
      <c r="E383" s="58" t="s">
        <v>17</v>
      </c>
      <c r="G383" s="59" t="s">
        <v>18</v>
      </c>
      <c r="H383" s="17"/>
      <c r="I383" s="59" t="s">
        <v>19</v>
      </c>
      <c r="K383" s="59" t="s">
        <v>20</v>
      </c>
      <c r="M383" s="59" t="s">
        <v>21</v>
      </c>
      <c r="O383" s="16" t="str">
        <f>(A383)</f>
        <v>NO.</v>
      </c>
    </row>
    <row r="384" spans="1:15">
      <c r="A384" s="60"/>
      <c r="C384" s="61"/>
      <c r="E384" s="61"/>
      <c r="K384" s="61"/>
      <c r="O384" s="60"/>
    </row>
    <row r="385" spans="1:15">
      <c r="A385" s="60">
        <v>1</v>
      </c>
      <c r="C385" s="24" t="s">
        <v>128</v>
      </c>
      <c r="O385" s="60">
        <f t="shared" ref="O385:O416" si="37">A385</f>
        <v>1</v>
      </c>
    </row>
    <row r="386" spans="1:15">
      <c r="A386" s="60">
        <f t="shared" ref="A386:A417" si="38">A385+1</f>
        <v>2</v>
      </c>
      <c r="C386" s="62" t="s">
        <v>50</v>
      </c>
      <c r="O386" s="60">
        <f t="shared" si="37"/>
        <v>2</v>
      </c>
    </row>
    <row r="387" spans="1:15">
      <c r="A387" s="60">
        <f t="shared" si="38"/>
        <v>3</v>
      </c>
      <c r="C387" s="62" t="s">
        <v>91</v>
      </c>
      <c r="E387" s="62" t="s">
        <v>24</v>
      </c>
      <c r="G387" s="114">
        <v>179.17</v>
      </c>
      <c r="H387" s="88"/>
      <c r="I387" s="88">
        <f>'UNBUNDLED RATE TABLE'!AA382</f>
        <v>179.17</v>
      </c>
      <c r="J387" s="88"/>
      <c r="K387" s="89">
        <f t="shared" ref="K387:K392" si="39">I387-G387</f>
        <v>0</v>
      </c>
      <c r="L387" s="69"/>
      <c r="M387" s="71">
        <f>IF(G387&lt;=0, "--       ",K387/G387)</f>
        <v>0</v>
      </c>
      <c r="O387" s="60">
        <f t="shared" si="37"/>
        <v>3</v>
      </c>
    </row>
    <row r="388" spans="1:15">
      <c r="A388" s="60">
        <f t="shared" si="38"/>
        <v>4</v>
      </c>
      <c r="C388" s="62" t="s">
        <v>92</v>
      </c>
      <c r="E388" s="62" t="s">
        <v>24</v>
      </c>
      <c r="G388" s="105">
        <v>179.17</v>
      </c>
      <c r="I388" s="103">
        <f>'UNBUNDLED RATE TABLE'!AA383</f>
        <v>179.17</v>
      </c>
      <c r="K388" s="77">
        <f t="shared" si="39"/>
        <v>0</v>
      </c>
      <c r="L388" s="69"/>
      <c r="M388" s="71">
        <f>IF(G388&lt;=0, "--       ",K388/G388)</f>
        <v>0</v>
      </c>
      <c r="O388" s="60">
        <f t="shared" si="37"/>
        <v>4</v>
      </c>
    </row>
    <row r="389" spans="1:15">
      <c r="A389" s="60">
        <f t="shared" si="38"/>
        <v>5</v>
      </c>
      <c r="C389" s="62" t="s">
        <v>99</v>
      </c>
      <c r="E389" s="62" t="s">
        <v>24</v>
      </c>
      <c r="G389" s="105">
        <v>12795.32</v>
      </c>
      <c r="I389" s="103">
        <f>'UNBUNDLED RATE TABLE'!AA384</f>
        <v>12795.32</v>
      </c>
      <c r="K389" s="77">
        <f t="shared" si="39"/>
        <v>0</v>
      </c>
      <c r="L389" s="69"/>
      <c r="M389" s="71">
        <f>IF(G389&lt;=0, "--       ",K389/G389)</f>
        <v>0</v>
      </c>
      <c r="O389" s="60">
        <f t="shared" si="37"/>
        <v>5</v>
      </c>
    </row>
    <row r="390" spans="1:15">
      <c r="A390" s="60">
        <f t="shared" si="38"/>
        <v>6</v>
      </c>
      <c r="C390" s="62" t="s">
        <v>100</v>
      </c>
      <c r="E390" s="62" t="s">
        <v>24</v>
      </c>
      <c r="G390" s="105">
        <v>179.17</v>
      </c>
      <c r="I390" s="103">
        <f>'UNBUNDLED RATE TABLE'!AA385</f>
        <v>179.17</v>
      </c>
      <c r="K390" s="77">
        <f t="shared" si="39"/>
        <v>0</v>
      </c>
      <c r="L390" s="69"/>
      <c r="M390" s="71">
        <f>IF(G390&lt;=0, "--       ",K390/G390)</f>
        <v>0</v>
      </c>
      <c r="O390" s="60">
        <f t="shared" si="37"/>
        <v>6</v>
      </c>
    </row>
    <row r="391" spans="1:15">
      <c r="A391" s="60">
        <f t="shared" si="38"/>
        <v>7</v>
      </c>
      <c r="C391" s="107" t="s">
        <v>124</v>
      </c>
      <c r="E391" s="62" t="s">
        <v>24</v>
      </c>
      <c r="G391" s="105">
        <v>20146.96</v>
      </c>
      <c r="I391" s="103">
        <f>'UNBUNDLED RATE TABLE'!AA386</f>
        <v>20146.96</v>
      </c>
      <c r="K391" s="77">
        <f t="shared" si="39"/>
        <v>0</v>
      </c>
      <c r="L391" s="69"/>
      <c r="M391" s="71">
        <f>IF(G391&lt;=0, "--       ",K391/G391)</f>
        <v>0</v>
      </c>
      <c r="O391" s="60">
        <f t="shared" si="37"/>
        <v>7</v>
      </c>
    </row>
    <row r="392" spans="1:15">
      <c r="A392" s="60">
        <f t="shared" si="38"/>
        <v>8</v>
      </c>
      <c r="C392" s="56" t="s">
        <v>125</v>
      </c>
      <c r="E392" s="62" t="s">
        <v>104</v>
      </c>
      <c r="G392" s="102">
        <v>1.1299999999999999</v>
      </c>
      <c r="I392" s="103">
        <f>'UNBUNDLED RATE TABLE'!AA387</f>
        <v>1.1299999999999999</v>
      </c>
      <c r="K392" s="77">
        <f t="shared" si="39"/>
        <v>0</v>
      </c>
      <c r="L392" s="69"/>
      <c r="M392" s="70">
        <f>K392/G393</f>
        <v>0</v>
      </c>
      <c r="O392" s="60">
        <f t="shared" si="37"/>
        <v>8</v>
      </c>
    </row>
    <row r="393" spans="1:15">
      <c r="A393" s="60">
        <f t="shared" si="38"/>
        <v>9</v>
      </c>
      <c r="C393" s="56" t="s">
        <v>126</v>
      </c>
      <c r="E393" s="62" t="s">
        <v>104</v>
      </c>
      <c r="G393" s="100">
        <v>2.89</v>
      </c>
      <c r="I393" s="103">
        <f>'UNBUNDLED RATE TABLE'!AA388</f>
        <v>2.89</v>
      </c>
      <c r="K393" s="77">
        <f>I394-G394</f>
        <v>0</v>
      </c>
      <c r="L393" s="69"/>
      <c r="M393" s="70">
        <f>K393/G393</f>
        <v>0</v>
      </c>
      <c r="O393" s="60">
        <f t="shared" si="37"/>
        <v>9</v>
      </c>
    </row>
    <row r="394" spans="1:15">
      <c r="A394" s="60">
        <f t="shared" si="38"/>
        <v>10</v>
      </c>
      <c r="C394" s="67" t="s">
        <v>108</v>
      </c>
      <c r="I394" s="103"/>
      <c r="K394" s="108"/>
      <c r="M394" s="71"/>
      <c r="O394" s="60">
        <f t="shared" si="37"/>
        <v>10</v>
      </c>
    </row>
    <row r="395" spans="1:15">
      <c r="A395" s="60">
        <f t="shared" si="38"/>
        <v>11</v>
      </c>
      <c r="C395" s="67" t="s">
        <v>109</v>
      </c>
      <c r="E395" s="62" t="s">
        <v>52</v>
      </c>
      <c r="G395" s="105">
        <v>5.82</v>
      </c>
      <c r="I395" s="103">
        <f>'UNBUNDLED RATE TABLE'!AA390</f>
        <v>5.82</v>
      </c>
      <c r="K395" s="276">
        <f>I395-G395</f>
        <v>0</v>
      </c>
      <c r="L395" s="69"/>
      <c r="M395" s="71">
        <f>IF(G395&lt;=0, "--       ",K395/G395)</f>
        <v>0</v>
      </c>
      <c r="O395" s="60">
        <f t="shared" si="37"/>
        <v>11</v>
      </c>
    </row>
    <row r="396" spans="1:15">
      <c r="A396" s="60">
        <f t="shared" si="38"/>
        <v>12</v>
      </c>
      <c r="C396" s="67" t="s">
        <v>110</v>
      </c>
      <c r="E396" s="62" t="s">
        <v>52</v>
      </c>
      <c r="G396" s="105">
        <v>5.7</v>
      </c>
      <c r="I396" s="103">
        <f>'UNBUNDLED RATE TABLE'!AA391</f>
        <v>5.7000000000000011</v>
      </c>
      <c r="K396" s="276">
        <f>I396-G396</f>
        <v>0</v>
      </c>
      <c r="L396" s="69"/>
      <c r="M396" s="71">
        <f>IF(G396&lt;=0, "--       ",K396/G396)</f>
        <v>0</v>
      </c>
      <c r="O396" s="60">
        <f t="shared" si="37"/>
        <v>12</v>
      </c>
    </row>
    <row r="397" spans="1:15">
      <c r="A397" s="60">
        <f t="shared" si="38"/>
        <v>13</v>
      </c>
      <c r="C397" s="62" t="s">
        <v>112</v>
      </c>
      <c r="E397" s="62" t="s">
        <v>52</v>
      </c>
      <c r="G397" s="105">
        <v>0.43</v>
      </c>
      <c r="I397" s="103">
        <f>'UNBUNDLED RATE TABLE'!AA392</f>
        <v>0.43</v>
      </c>
      <c r="K397" s="276">
        <f>I397-G397</f>
        <v>0</v>
      </c>
      <c r="L397" s="69"/>
      <c r="M397" s="71">
        <f>IF(G397&lt;=0, "--       ",K397/G397)</f>
        <v>0</v>
      </c>
      <c r="O397" s="60">
        <f t="shared" si="37"/>
        <v>13</v>
      </c>
    </row>
    <row r="398" spans="1:15">
      <c r="A398" s="60">
        <f t="shared" si="38"/>
        <v>14</v>
      </c>
      <c r="C398" s="67" t="s">
        <v>113</v>
      </c>
      <c r="E398" s="62" t="s">
        <v>52</v>
      </c>
      <c r="G398" s="105">
        <v>0.42</v>
      </c>
      <c r="I398" s="103">
        <f>'UNBUNDLED RATE TABLE'!AA393</f>
        <v>0.42</v>
      </c>
      <c r="K398" s="276">
        <f>I398-G398</f>
        <v>0</v>
      </c>
      <c r="L398" s="69"/>
      <c r="M398" s="71">
        <f>IF(G398&lt;=0, "--       ",K398/G398)</f>
        <v>0</v>
      </c>
      <c r="O398" s="60">
        <f t="shared" si="37"/>
        <v>14</v>
      </c>
    </row>
    <row r="399" spans="1:15">
      <c r="A399" s="60">
        <f t="shared" si="38"/>
        <v>15</v>
      </c>
      <c r="C399" s="62" t="s">
        <v>114</v>
      </c>
      <c r="I399" s="103"/>
      <c r="K399" s="97"/>
      <c r="M399" s="71"/>
      <c r="O399" s="60">
        <f t="shared" si="37"/>
        <v>15</v>
      </c>
    </row>
    <row r="400" spans="1:15">
      <c r="A400" s="60">
        <f t="shared" si="38"/>
        <v>16</v>
      </c>
      <c r="C400" s="67" t="s">
        <v>109</v>
      </c>
      <c r="E400" s="62" t="s">
        <v>52</v>
      </c>
      <c r="G400" s="105">
        <v>9.0399999999999991</v>
      </c>
      <c r="I400" s="103">
        <f>'UNBUNDLED RATE TABLE'!AA395</f>
        <v>9.0399999999999991</v>
      </c>
      <c r="K400" s="276">
        <f>I400-G400</f>
        <v>0</v>
      </c>
      <c r="L400" s="69"/>
      <c r="M400" s="71">
        <f>IF(G400&lt;=0, "--       ",K400/G400)</f>
        <v>0</v>
      </c>
      <c r="O400" s="60">
        <f t="shared" si="37"/>
        <v>16</v>
      </c>
    </row>
    <row r="401" spans="1:15">
      <c r="A401" s="60">
        <f t="shared" si="38"/>
        <v>17</v>
      </c>
      <c r="C401" s="67" t="s">
        <v>110</v>
      </c>
      <c r="E401" s="62" t="s">
        <v>52</v>
      </c>
      <c r="G401" s="105">
        <v>8.7200000000000006</v>
      </c>
      <c r="I401" s="103">
        <f>'UNBUNDLED RATE TABLE'!AA396</f>
        <v>8.7199999999999989</v>
      </c>
      <c r="K401" s="276">
        <f>I401-G401</f>
        <v>0</v>
      </c>
      <c r="L401" s="69"/>
      <c r="M401" s="71">
        <f>IF(G401&lt;=0, "--       ",K401/G401)</f>
        <v>0</v>
      </c>
      <c r="O401" s="60">
        <f t="shared" si="37"/>
        <v>17</v>
      </c>
    </row>
    <row r="402" spans="1:15">
      <c r="A402" s="60">
        <f t="shared" si="38"/>
        <v>18</v>
      </c>
      <c r="C402" s="62" t="s">
        <v>112</v>
      </c>
      <c r="E402" s="62" t="s">
        <v>52</v>
      </c>
      <c r="G402" s="105">
        <v>5.2</v>
      </c>
      <c r="I402" s="103">
        <f>'UNBUNDLED RATE TABLE'!AA397</f>
        <v>5.2</v>
      </c>
      <c r="K402" s="276">
        <f>I402-G402</f>
        <v>0</v>
      </c>
      <c r="L402" s="69"/>
      <c r="M402" s="71">
        <f>IF(G402&lt;=0, "--       ",K402/G402)</f>
        <v>0</v>
      </c>
      <c r="O402" s="60">
        <f t="shared" si="37"/>
        <v>18</v>
      </c>
    </row>
    <row r="403" spans="1:15">
      <c r="A403" s="60">
        <f t="shared" si="38"/>
        <v>19</v>
      </c>
      <c r="C403" s="67" t="s">
        <v>113</v>
      </c>
      <c r="E403" s="62" t="s">
        <v>52</v>
      </c>
      <c r="G403" s="105">
        <v>5.17</v>
      </c>
      <c r="I403" s="103">
        <f>'UNBUNDLED RATE TABLE'!AA398</f>
        <v>5.17</v>
      </c>
      <c r="K403" s="276">
        <f>I403-G403</f>
        <v>0</v>
      </c>
      <c r="L403" s="69"/>
      <c r="M403" s="71">
        <f>IF(G403&lt;=0, "--       ",K403/G403)</f>
        <v>0</v>
      </c>
      <c r="O403" s="60">
        <f t="shared" si="37"/>
        <v>19</v>
      </c>
    </row>
    <row r="404" spans="1:15">
      <c r="A404" s="60">
        <f t="shared" si="38"/>
        <v>20</v>
      </c>
      <c r="C404" s="62" t="s">
        <v>115</v>
      </c>
      <c r="I404" s="103"/>
      <c r="K404" s="97"/>
      <c r="M404" s="71"/>
      <c r="O404" s="60">
        <f t="shared" si="37"/>
        <v>20</v>
      </c>
    </row>
    <row r="405" spans="1:15">
      <c r="A405" s="60">
        <f t="shared" si="38"/>
        <v>21</v>
      </c>
      <c r="C405" s="67" t="s">
        <v>109</v>
      </c>
      <c r="E405" s="62" t="s">
        <v>52</v>
      </c>
      <c r="G405" s="105">
        <v>4.1399999999999997</v>
      </c>
      <c r="I405" s="103">
        <f>'UNBUNDLED RATE TABLE'!AA400</f>
        <v>4.1400000000000006</v>
      </c>
      <c r="K405" s="276">
        <f>I405-G405</f>
        <v>0</v>
      </c>
      <c r="L405" s="69"/>
      <c r="M405" s="71">
        <f>IF(G405&lt;=0, "--       ",K405/G405)</f>
        <v>0</v>
      </c>
      <c r="O405" s="60">
        <f t="shared" si="37"/>
        <v>21</v>
      </c>
    </row>
    <row r="406" spans="1:15">
      <c r="A406" s="60">
        <f t="shared" si="38"/>
        <v>22</v>
      </c>
      <c r="C406" s="67" t="s">
        <v>110</v>
      </c>
      <c r="E406" s="62" t="s">
        <v>52</v>
      </c>
      <c r="G406" s="105">
        <v>4.08</v>
      </c>
      <c r="I406" s="103">
        <f>'UNBUNDLED RATE TABLE'!AA401</f>
        <v>4.0799999999999992</v>
      </c>
      <c r="K406" s="276">
        <f>I406-G406</f>
        <v>0</v>
      </c>
      <c r="L406" s="69"/>
      <c r="M406" s="71">
        <f>IF(G406&lt;=0, "--       ",K406/G406)</f>
        <v>0</v>
      </c>
      <c r="O406" s="60">
        <f t="shared" si="37"/>
        <v>22</v>
      </c>
    </row>
    <row r="407" spans="1:15">
      <c r="A407" s="60">
        <f t="shared" si="38"/>
        <v>23</v>
      </c>
      <c r="C407" s="62" t="s">
        <v>112</v>
      </c>
      <c r="E407" s="62" t="s">
        <v>52</v>
      </c>
      <c r="G407" s="105">
        <v>1.22</v>
      </c>
      <c r="I407" s="103">
        <f>'UNBUNDLED RATE TABLE'!AA402</f>
        <v>1.22</v>
      </c>
      <c r="K407" s="276">
        <f>I407-G407</f>
        <v>0</v>
      </c>
      <c r="L407" s="69"/>
      <c r="M407" s="71">
        <f>IF(G407&lt;=0, "--       ",K407/G407)</f>
        <v>0</v>
      </c>
      <c r="O407" s="60">
        <f t="shared" si="37"/>
        <v>23</v>
      </c>
    </row>
    <row r="408" spans="1:15">
      <c r="A408" s="60">
        <f t="shared" si="38"/>
        <v>24</v>
      </c>
      <c r="C408" s="67" t="s">
        <v>113</v>
      </c>
      <c r="E408" s="62" t="s">
        <v>52</v>
      </c>
      <c r="G408" s="105">
        <v>1.22</v>
      </c>
      <c r="I408" s="103">
        <f>'UNBUNDLED RATE TABLE'!AA403</f>
        <v>1.22</v>
      </c>
      <c r="K408" s="276">
        <f>I408-G408</f>
        <v>0</v>
      </c>
      <c r="L408" s="69"/>
      <c r="M408" s="71">
        <f>IF(G408&lt;=0, "--       ",K408/G408)</f>
        <v>0</v>
      </c>
      <c r="O408" s="60">
        <f t="shared" si="37"/>
        <v>24</v>
      </c>
    </row>
    <row r="409" spans="1:15">
      <c r="A409" s="60">
        <f t="shared" si="38"/>
        <v>25</v>
      </c>
      <c r="C409" s="62" t="s">
        <v>93</v>
      </c>
      <c r="I409" s="103"/>
      <c r="K409" s="118"/>
      <c r="M409" s="71"/>
      <c r="O409" s="60">
        <f t="shared" si="37"/>
        <v>25</v>
      </c>
    </row>
    <row r="410" spans="1:15">
      <c r="A410" s="60">
        <f t="shared" si="38"/>
        <v>26</v>
      </c>
      <c r="C410" s="67" t="s">
        <v>109</v>
      </c>
      <c r="E410" s="62" t="s">
        <v>94</v>
      </c>
      <c r="G410" s="95">
        <v>0.23</v>
      </c>
      <c r="I410" s="103">
        <f>'UNBUNDLED RATE TABLE'!AA405</f>
        <v>0.23</v>
      </c>
      <c r="K410" s="276">
        <f>I410-G410</f>
        <v>0</v>
      </c>
      <c r="L410" s="69"/>
      <c r="M410" s="71">
        <f>IF(G410&lt;=0, "--       ",K410/G410)</f>
        <v>0</v>
      </c>
      <c r="O410" s="60">
        <f t="shared" si="37"/>
        <v>26</v>
      </c>
    </row>
    <row r="411" spans="1:15">
      <c r="A411" s="60">
        <f t="shared" si="38"/>
        <v>27</v>
      </c>
      <c r="C411" s="67" t="s">
        <v>110</v>
      </c>
      <c r="E411" s="62" t="s">
        <v>94</v>
      </c>
      <c r="G411" s="95">
        <v>0.23</v>
      </c>
      <c r="I411" s="103">
        <f>'UNBUNDLED RATE TABLE'!AA406</f>
        <v>0.23</v>
      </c>
      <c r="K411" s="276">
        <f>I411-G411</f>
        <v>0</v>
      </c>
      <c r="L411" s="69"/>
      <c r="M411" s="71">
        <f>IF(G411&lt;=0, "--       ",K411/G411)</f>
        <v>0</v>
      </c>
      <c r="O411" s="60">
        <f t="shared" si="37"/>
        <v>27</v>
      </c>
    </row>
    <row r="412" spans="1:15">
      <c r="A412" s="60">
        <f t="shared" si="38"/>
        <v>28</v>
      </c>
      <c r="C412" s="62" t="s">
        <v>112</v>
      </c>
      <c r="E412" s="62" t="s">
        <v>94</v>
      </c>
      <c r="G412" s="95">
        <v>0.23</v>
      </c>
      <c r="I412" s="103">
        <f>'UNBUNDLED RATE TABLE'!AA407</f>
        <v>0.23</v>
      </c>
      <c r="K412" s="276">
        <f>I412-G412</f>
        <v>0</v>
      </c>
      <c r="L412" s="69"/>
      <c r="M412" s="71">
        <f>IF(G412&lt;=0, "--       ",K412/G412)</f>
        <v>0</v>
      </c>
      <c r="O412" s="60">
        <f t="shared" si="37"/>
        <v>28</v>
      </c>
    </row>
    <row r="413" spans="1:15">
      <c r="A413" s="60">
        <f t="shared" si="38"/>
        <v>29</v>
      </c>
      <c r="C413" s="67" t="s">
        <v>113</v>
      </c>
      <c r="E413" s="62" t="s">
        <v>94</v>
      </c>
      <c r="G413" s="95">
        <v>0</v>
      </c>
      <c r="I413" s="103">
        <f>'UNBUNDLED RATE TABLE'!AA408</f>
        <v>0</v>
      </c>
      <c r="K413" s="276">
        <f>I413-G413</f>
        <v>0</v>
      </c>
      <c r="L413" s="19"/>
      <c r="M413" s="19" t="s">
        <v>25</v>
      </c>
      <c r="O413" s="60">
        <f t="shared" si="37"/>
        <v>29</v>
      </c>
    </row>
    <row r="414" spans="1:15">
      <c r="A414" s="60">
        <f t="shared" si="38"/>
        <v>30</v>
      </c>
      <c r="C414" s="62" t="s">
        <v>116</v>
      </c>
      <c r="I414" s="103"/>
      <c r="K414" s="97"/>
      <c r="M414" s="71"/>
      <c r="O414" s="60">
        <f t="shared" si="37"/>
        <v>30</v>
      </c>
    </row>
    <row r="415" spans="1:15">
      <c r="A415" s="60">
        <f t="shared" si="38"/>
        <v>31</v>
      </c>
      <c r="C415" s="67" t="s">
        <v>109</v>
      </c>
      <c r="E415" s="62" t="s">
        <v>27</v>
      </c>
      <c r="G415" s="85">
        <v>7.8200000000000006E-2</v>
      </c>
      <c r="H415" s="115"/>
      <c r="I415" s="116">
        <f>'UNBUNDLED RATE TABLE'!AA410</f>
        <v>0.10114000000000001</v>
      </c>
      <c r="K415" s="68">
        <f>I415-G415</f>
        <v>2.2940000000000002E-2</v>
      </c>
      <c r="L415" s="69"/>
      <c r="M415" s="71">
        <f>IF(G415&lt;=0, "--       ",K415/G415)</f>
        <v>0.29335038363171356</v>
      </c>
      <c r="O415" s="60">
        <f t="shared" si="37"/>
        <v>31</v>
      </c>
    </row>
    <row r="416" spans="1:15">
      <c r="A416" s="60">
        <f t="shared" si="38"/>
        <v>32</v>
      </c>
      <c r="C416" s="67" t="s">
        <v>110</v>
      </c>
      <c r="E416" s="62" t="s">
        <v>27</v>
      </c>
      <c r="G416" s="85">
        <v>7.7870000000000009E-2</v>
      </c>
      <c r="H416" s="115"/>
      <c r="I416" s="116">
        <f>'UNBUNDLED RATE TABLE'!AA411</f>
        <v>0.10081000000000001</v>
      </c>
      <c r="K416" s="68">
        <f>I416-G416</f>
        <v>2.2940000000000002E-2</v>
      </c>
      <c r="L416" s="69"/>
      <c r="M416" s="71">
        <f>IF(G416&lt;=0, "--       ",K416/G416)</f>
        <v>0.29459355335816101</v>
      </c>
      <c r="O416" s="60">
        <f t="shared" si="37"/>
        <v>32</v>
      </c>
    </row>
    <row r="417" spans="1:15">
      <c r="A417" s="60">
        <f t="shared" si="38"/>
        <v>33</v>
      </c>
      <c r="C417" s="62" t="s">
        <v>112</v>
      </c>
      <c r="E417" s="62" t="s">
        <v>27</v>
      </c>
      <c r="G417" s="85">
        <v>7.3169999999999999E-2</v>
      </c>
      <c r="H417" s="115"/>
      <c r="I417" s="116">
        <f>'UNBUNDLED RATE TABLE'!AA412</f>
        <v>9.6110000000000001E-2</v>
      </c>
      <c r="K417" s="68">
        <f>I417-G417</f>
        <v>2.2940000000000002E-2</v>
      </c>
      <c r="L417" s="19"/>
      <c r="M417" s="71">
        <f>IF(G417&lt;=0, "--       ",K417/G417)</f>
        <v>0.31351646849801834</v>
      </c>
      <c r="O417" s="60">
        <f t="shared" ref="O417:O443" si="40">A417</f>
        <v>33</v>
      </c>
    </row>
    <row r="418" spans="1:15">
      <c r="A418" s="60">
        <f t="shared" ref="A418:A443" si="41">A417+1</f>
        <v>34</v>
      </c>
      <c r="C418" s="67" t="s">
        <v>113</v>
      </c>
      <c r="E418" s="62" t="s">
        <v>27</v>
      </c>
      <c r="G418" s="85">
        <v>7.3139999999999997E-2</v>
      </c>
      <c r="H418" s="115"/>
      <c r="I418" s="116">
        <f>'UNBUNDLED RATE TABLE'!AA413</f>
        <v>9.6079999999999999E-2</v>
      </c>
      <c r="K418" s="68">
        <f>I418-G418</f>
        <v>2.2940000000000002E-2</v>
      </c>
      <c r="L418" s="19"/>
      <c r="M418" s="71">
        <f>IF(G418&lt;=0, "--       ",K418/G418)</f>
        <v>0.31364506426032274</v>
      </c>
      <c r="O418" s="60">
        <f t="shared" si="40"/>
        <v>34</v>
      </c>
    </row>
    <row r="419" spans="1:15">
      <c r="A419" s="60">
        <f t="shared" si="41"/>
        <v>35</v>
      </c>
      <c r="C419" s="67" t="s">
        <v>117</v>
      </c>
      <c r="G419" s="85"/>
      <c r="H419" s="112"/>
      <c r="I419" s="116"/>
      <c r="K419" s="97"/>
      <c r="M419" s="71"/>
      <c r="O419" s="60">
        <f t="shared" si="40"/>
        <v>35</v>
      </c>
    </row>
    <row r="420" spans="1:15">
      <c r="A420" s="60">
        <f t="shared" si="41"/>
        <v>36</v>
      </c>
      <c r="C420" s="67" t="s">
        <v>109</v>
      </c>
      <c r="E420" s="62" t="s">
        <v>27</v>
      </c>
      <c r="G420" s="85">
        <v>7.757E-2</v>
      </c>
      <c r="H420" s="115"/>
      <c r="I420" s="116">
        <f>'UNBUNDLED RATE TABLE'!AA415</f>
        <v>0.10051</v>
      </c>
      <c r="K420" s="68">
        <f>I420-G420</f>
        <v>2.2940000000000002E-2</v>
      </c>
      <c r="L420" s="69"/>
      <c r="M420" s="71">
        <f>IF(G420&lt;=0, "--       ",K420/G420)</f>
        <v>0.29573288642516438</v>
      </c>
      <c r="O420" s="60">
        <f t="shared" si="40"/>
        <v>36</v>
      </c>
    </row>
    <row r="421" spans="1:15">
      <c r="A421" s="60">
        <f t="shared" si="41"/>
        <v>37</v>
      </c>
      <c r="C421" s="67" t="s">
        <v>110</v>
      </c>
      <c r="E421" s="62" t="s">
        <v>27</v>
      </c>
      <c r="G421" s="85">
        <v>7.7270000000000005E-2</v>
      </c>
      <c r="H421" s="115"/>
      <c r="I421" s="116">
        <f>'UNBUNDLED RATE TABLE'!AA416</f>
        <v>0.10020999999999999</v>
      </c>
      <c r="K421" s="68">
        <f>I421-G421</f>
        <v>2.2939999999999988E-2</v>
      </c>
      <c r="L421" s="69"/>
      <c r="M421" s="71">
        <f>IF(G421&lt;=0, "--       ",K421/G421)</f>
        <v>0.29688106639057832</v>
      </c>
      <c r="O421" s="60">
        <f t="shared" si="40"/>
        <v>37</v>
      </c>
    </row>
    <row r="422" spans="1:15">
      <c r="A422" s="60">
        <f t="shared" si="41"/>
        <v>38</v>
      </c>
      <c r="C422" s="62" t="s">
        <v>112</v>
      </c>
      <c r="E422" s="62" t="s">
        <v>27</v>
      </c>
      <c r="G422" s="85">
        <v>7.2610000000000008E-2</v>
      </c>
      <c r="H422" s="115"/>
      <c r="I422" s="116">
        <f>'UNBUNDLED RATE TABLE'!AA417</f>
        <v>9.5549999999999996E-2</v>
      </c>
      <c r="K422" s="68">
        <f>I422-G422</f>
        <v>2.2939999999999988E-2</v>
      </c>
      <c r="L422" s="19"/>
      <c r="M422" s="71">
        <f>IF(G422&lt;=0, "--       ",K422/G422)</f>
        <v>0.3159344442914197</v>
      </c>
      <c r="O422" s="60">
        <f t="shared" si="40"/>
        <v>38</v>
      </c>
    </row>
    <row r="423" spans="1:15">
      <c r="A423" s="60">
        <f t="shared" si="41"/>
        <v>39</v>
      </c>
      <c r="C423" s="67" t="s">
        <v>113</v>
      </c>
      <c r="E423" s="62" t="s">
        <v>27</v>
      </c>
      <c r="G423" s="85">
        <v>7.2580000000000006E-2</v>
      </c>
      <c r="H423" s="115"/>
      <c r="I423" s="116">
        <f>'UNBUNDLED RATE TABLE'!AA418</f>
        <v>9.5519999999999994E-2</v>
      </c>
      <c r="K423" s="68">
        <f>I423-G423</f>
        <v>2.2939999999999988E-2</v>
      </c>
      <c r="L423" s="19"/>
      <c r="M423" s="71">
        <f>IF(G423&lt;=0, "--       ",K423/G423)</f>
        <v>0.31606503168917038</v>
      </c>
      <c r="O423" s="60">
        <f t="shared" si="40"/>
        <v>39</v>
      </c>
    </row>
    <row r="424" spans="1:15">
      <c r="A424" s="60">
        <f t="shared" si="41"/>
        <v>40</v>
      </c>
      <c r="C424" s="67" t="s">
        <v>118</v>
      </c>
      <c r="G424" s="85"/>
      <c r="H424" s="112"/>
      <c r="I424" s="116"/>
      <c r="K424" s="97"/>
      <c r="M424" s="71"/>
      <c r="O424" s="60">
        <f t="shared" si="40"/>
        <v>40</v>
      </c>
    </row>
    <row r="425" spans="1:15">
      <c r="A425" s="60">
        <f t="shared" si="41"/>
        <v>41</v>
      </c>
      <c r="C425" s="67" t="s">
        <v>109</v>
      </c>
      <c r="E425" s="62" t="s">
        <v>27</v>
      </c>
      <c r="G425" s="85">
        <v>7.4800000000000005E-2</v>
      </c>
      <c r="H425" s="115"/>
      <c r="I425" s="116">
        <f>'UNBUNDLED RATE TABLE'!AA420</f>
        <v>9.7739999999999994E-2</v>
      </c>
      <c r="K425" s="68">
        <f>I425-G425</f>
        <v>2.2939999999999988E-2</v>
      </c>
      <c r="L425" s="69"/>
      <c r="M425" s="71">
        <f>IF(G425&lt;=0, "--       ",K425/G425)</f>
        <v>0.30668449197860942</v>
      </c>
      <c r="O425" s="60">
        <f t="shared" si="40"/>
        <v>41</v>
      </c>
    </row>
    <row r="426" spans="1:15">
      <c r="A426" s="60">
        <f t="shared" si="41"/>
        <v>42</v>
      </c>
      <c r="C426" s="67" t="s">
        <v>110</v>
      </c>
      <c r="E426" s="62" t="s">
        <v>27</v>
      </c>
      <c r="G426" s="85">
        <v>7.4679999999999996E-2</v>
      </c>
      <c r="H426" s="115"/>
      <c r="I426" s="116">
        <f>'UNBUNDLED RATE TABLE'!AA421</f>
        <v>9.7619999999999998E-2</v>
      </c>
      <c r="K426" s="68">
        <f>I426-G426</f>
        <v>2.2940000000000002E-2</v>
      </c>
      <c r="L426" s="69"/>
      <c r="M426" s="71">
        <f>IF(G426&lt;=0, "--       ",K426/G426)</f>
        <v>0.307177289769684</v>
      </c>
      <c r="O426" s="60">
        <f t="shared" si="40"/>
        <v>42</v>
      </c>
    </row>
    <row r="427" spans="1:15">
      <c r="A427" s="60">
        <f t="shared" si="41"/>
        <v>43</v>
      </c>
      <c r="C427" s="62" t="s">
        <v>112</v>
      </c>
      <c r="E427" s="62" t="s">
        <v>27</v>
      </c>
      <c r="G427" s="85">
        <v>7.1890000000000009E-2</v>
      </c>
      <c r="H427" s="115"/>
      <c r="I427" s="116">
        <f>'UNBUNDLED RATE TABLE'!AA422</f>
        <v>9.4829999999999998E-2</v>
      </c>
      <c r="K427" s="68">
        <f>I427-G427</f>
        <v>2.2939999999999988E-2</v>
      </c>
      <c r="L427" s="19"/>
      <c r="M427" s="71">
        <f>IF(G427&lt;=0, "--       ",K427/G427)</f>
        <v>0.31909862289609103</v>
      </c>
      <c r="O427" s="60">
        <f t="shared" si="40"/>
        <v>43</v>
      </c>
    </row>
    <row r="428" spans="1:15">
      <c r="A428" s="60">
        <f t="shared" si="41"/>
        <v>44</v>
      </c>
      <c r="C428" s="67" t="s">
        <v>113</v>
      </c>
      <c r="E428" s="62" t="s">
        <v>27</v>
      </c>
      <c r="G428" s="85">
        <v>7.1870000000000003E-2</v>
      </c>
      <c r="H428" s="115"/>
      <c r="I428" s="116">
        <f>'UNBUNDLED RATE TABLE'!AA423</f>
        <v>9.4810000000000005E-2</v>
      </c>
      <c r="K428" s="68">
        <f>I428-G428</f>
        <v>2.2940000000000002E-2</v>
      </c>
      <c r="L428" s="19"/>
      <c r="M428" s="71">
        <f>IF(G428&lt;=0, "--       ",K428/G428)</f>
        <v>0.31918742173368586</v>
      </c>
      <c r="O428" s="60">
        <f t="shared" si="40"/>
        <v>44</v>
      </c>
    </row>
    <row r="429" spans="1:15">
      <c r="A429" s="60">
        <f t="shared" si="41"/>
        <v>45</v>
      </c>
      <c r="C429" s="62" t="s">
        <v>119</v>
      </c>
      <c r="G429" s="85"/>
      <c r="H429" s="112"/>
      <c r="I429" s="116"/>
      <c r="K429" s="97"/>
      <c r="M429" s="71"/>
      <c r="O429" s="60">
        <f t="shared" si="40"/>
        <v>45</v>
      </c>
    </row>
    <row r="430" spans="1:15">
      <c r="A430" s="60">
        <f t="shared" si="41"/>
        <v>46</v>
      </c>
      <c r="C430" s="67" t="s">
        <v>109</v>
      </c>
      <c r="E430" s="62" t="s">
        <v>27</v>
      </c>
      <c r="G430" s="85">
        <v>7.7969999999999998E-2</v>
      </c>
      <c r="H430" s="115"/>
      <c r="I430" s="116">
        <f>'UNBUNDLED RATE TABLE'!AA425</f>
        <v>0.10091</v>
      </c>
      <c r="K430" s="68">
        <f>I430-G430</f>
        <v>2.2940000000000002E-2</v>
      </c>
      <c r="L430" s="69"/>
      <c r="M430" s="71">
        <f>IF(G430&lt;=0, "--       ",K430/G430)</f>
        <v>0.29421572399640888</v>
      </c>
      <c r="O430" s="60">
        <f t="shared" si="40"/>
        <v>46</v>
      </c>
    </row>
    <row r="431" spans="1:15">
      <c r="A431" s="60">
        <f t="shared" si="41"/>
        <v>47</v>
      </c>
      <c r="C431" s="67" t="s">
        <v>110</v>
      </c>
      <c r="E431" s="62" t="s">
        <v>27</v>
      </c>
      <c r="G431" s="85">
        <v>7.7690000000000009E-2</v>
      </c>
      <c r="H431" s="115"/>
      <c r="I431" s="116">
        <f>'UNBUNDLED RATE TABLE'!AA426</f>
        <v>0.10063</v>
      </c>
      <c r="K431" s="68">
        <f>I431-G431</f>
        <v>2.2939999999999988E-2</v>
      </c>
      <c r="L431" s="69"/>
      <c r="M431" s="71">
        <f>IF(G431&lt;=0, "--       ",K431/G431)</f>
        <v>0.29527609730982091</v>
      </c>
      <c r="O431" s="60">
        <f t="shared" si="40"/>
        <v>47</v>
      </c>
    </row>
    <row r="432" spans="1:15">
      <c r="A432" s="60">
        <f t="shared" si="41"/>
        <v>48</v>
      </c>
      <c r="C432" s="62" t="s">
        <v>112</v>
      </c>
      <c r="E432" s="62" t="s">
        <v>27</v>
      </c>
      <c r="G432" s="85">
        <v>7.3800000000000004E-2</v>
      </c>
      <c r="H432" s="115"/>
      <c r="I432" s="116">
        <f>'UNBUNDLED RATE TABLE'!AA427</f>
        <v>9.6739999999999993E-2</v>
      </c>
      <c r="K432" s="68">
        <f>I432-G432</f>
        <v>2.2939999999999988E-2</v>
      </c>
      <c r="L432" s="19"/>
      <c r="M432" s="71">
        <f>IF(G432&lt;=0, "--       ",K432/G432)</f>
        <v>0.31084010840108384</v>
      </c>
      <c r="O432" s="60">
        <f t="shared" si="40"/>
        <v>48</v>
      </c>
    </row>
    <row r="433" spans="1:15">
      <c r="A433" s="60">
        <f t="shared" si="41"/>
        <v>49</v>
      </c>
      <c r="C433" s="67" t="s">
        <v>113</v>
      </c>
      <c r="E433" s="62" t="s">
        <v>27</v>
      </c>
      <c r="G433" s="85">
        <v>7.3770000000000002E-2</v>
      </c>
      <c r="H433" s="115"/>
      <c r="I433" s="116">
        <f>'UNBUNDLED RATE TABLE'!AA428</f>
        <v>9.6710000000000004E-2</v>
      </c>
      <c r="K433" s="68">
        <f>I433-G433</f>
        <v>2.2940000000000002E-2</v>
      </c>
      <c r="L433" s="19"/>
      <c r="M433" s="71">
        <f>IF(G433&lt;=0, "--       ",K433/G433)</f>
        <v>0.31096651755456151</v>
      </c>
      <c r="O433" s="60">
        <f t="shared" si="40"/>
        <v>49</v>
      </c>
    </row>
    <row r="434" spans="1:15">
      <c r="A434" s="60">
        <f t="shared" si="41"/>
        <v>50</v>
      </c>
      <c r="C434" s="67" t="s">
        <v>120</v>
      </c>
      <c r="G434" s="85"/>
      <c r="H434" s="112"/>
      <c r="I434" s="116"/>
      <c r="K434" s="97"/>
      <c r="M434" s="71"/>
      <c r="O434" s="60">
        <f t="shared" si="40"/>
        <v>50</v>
      </c>
    </row>
    <row r="435" spans="1:15">
      <c r="A435" s="60">
        <f t="shared" si="41"/>
        <v>51</v>
      </c>
      <c r="C435" s="67" t="s">
        <v>109</v>
      </c>
      <c r="E435" s="62" t="s">
        <v>27</v>
      </c>
      <c r="G435" s="85">
        <v>7.6690000000000008E-2</v>
      </c>
      <c r="H435" s="115"/>
      <c r="I435" s="116">
        <f>'UNBUNDLED RATE TABLE'!AA430</f>
        <v>9.9629999999999996E-2</v>
      </c>
      <c r="K435" s="68">
        <f>I435-G435</f>
        <v>2.2939999999999988E-2</v>
      </c>
      <c r="L435" s="69"/>
      <c r="M435" s="71">
        <f>IF(G435&lt;=0, "--       ",K435/G435)</f>
        <v>0.29912635284913269</v>
      </c>
      <c r="O435" s="60">
        <f t="shared" si="40"/>
        <v>51</v>
      </c>
    </row>
    <row r="436" spans="1:15">
      <c r="A436" s="60">
        <f t="shared" si="41"/>
        <v>52</v>
      </c>
      <c r="C436" s="67" t="s">
        <v>110</v>
      </c>
      <c r="E436" s="62" t="s">
        <v>27</v>
      </c>
      <c r="G436" s="85">
        <v>7.646E-2</v>
      </c>
      <c r="H436" s="115"/>
      <c r="I436" s="116">
        <f>'UNBUNDLED RATE TABLE'!AA431</f>
        <v>9.9400000000000002E-2</v>
      </c>
      <c r="K436" s="68">
        <f>I436-G436</f>
        <v>2.2940000000000002E-2</v>
      </c>
      <c r="L436" s="69"/>
      <c r="M436" s="71">
        <f>IF(G436&lt;=0, "--       ",K436/G436)</f>
        <v>0.30002615746795713</v>
      </c>
      <c r="O436" s="60">
        <f t="shared" si="40"/>
        <v>52</v>
      </c>
    </row>
    <row r="437" spans="1:15">
      <c r="A437" s="60">
        <f t="shared" si="41"/>
        <v>53</v>
      </c>
      <c r="C437" s="62" t="s">
        <v>112</v>
      </c>
      <c r="E437" s="62" t="s">
        <v>27</v>
      </c>
      <c r="G437" s="85">
        <v>7.263E-2</v>
      </c>
      <c r="H437" s="115"/>
      <c r="I437" s="116">
        <f>'UNBUNDLED RATE TABLE'!AA432</f>
        <v>9.5570000000000002E-2</v>
      </c>
      <c r="K437" s="68">
        <f>I437-G437</f>
        <v>2.2940000000000002E-2</v>
      </c>
      <c r="L437" s="19"/>
      <c r="M437" s="71">
        <f>IF(G437&lt;=0, "--       ",K437/G437)</f>
        <v>0.31584744595897013</v>
      </c>
      <c r="O437" s="60">
        <f t="shared" si="40"/>
        <v>53</v>
      </c>
    </row>
    <row r="438" spans="1:15">
      <c r="A438" s="60">
        <f t="shared" si="41"/>
        <v>54</v>
      </c>
      <c r="C438" s="67" t="s">
        <v>113</v>
      </c>
      <c r="E438" s="62" t="s">
        <v>27</v>
      </c>
      <c r="G438" s="85">
        <v>7.2599999999999998E-2</v>
      </c>
      <c r="H438" s="115"/>
      <c r="I438" s="116">
        <f>'UNBUNDLED RATE TABLE'!AA433</f>
        <v>9.554E-2</v>
      </c>
      <c r="K438" s="68">
        <f>I438-G438</f>
        <v>2.2940000000000002E-2</v>
      </c>
      <c r="L438" s="19"/>
      <c r="M438" s="71">
        <f>IF(G438&lt;=0, "--       ",K438/G438)</f>
        <v>0.31597796143250695</v>
      </c>
      <c r="O438" s="60">
        <f t="shared" si="40"/>
        <v>54</v>
      </c>
    </row>
    <row r="439" spans="1:15">
      <c r="A439" s="60">
        <f t="shared" si="41"/>
        <v>55</v>
      </c>
      <c r="C439" s="67" t="s">
        <v>121</v>
      </c>
      <c r="G439" s="85"/>
      <c r="H439" s="112"/>
      <c r="I439" s="116"/>
      <c r="K439" s="97"/>
      <c r="M439" s="71"/>
      <c r="O439" s="60">
        <f t="shared" si="40"/>
        <v>55</v>
      </c>
    </row>
    <row r="440" spans="1:15">
      <c r="A440" s="60">
        <f t="shared" si="41"/>
        <v>56</v>
      </c>
      <c r="C440" s="67" t="s">
        <v>109</v>
      </c>
      <c r="E440" s="62" t="s">
        <v>27</v>
      </c>
      <c r="G440" s="85">
        <v>7.485E-2</v>
      </c>
      <c r="H440" s="115"/>
      <c r="I440" s="116">
        <f>'UNBUNDLED RATE TABLE'!AA435</f>
        <v>9.7790000000000002E-2</v>
      </c>
      <c r="K440" s="68">
        <f>I440-G440</f>
        <v>2.2940000000000002E-2</v>
      </c>
      <c r="L440" s="69"/>
      <c r="M440" s="71">
        <f>IF(G440&lt;=0, "--       ",K440/G440)</f>
        <v>0.3064796259185037</v>
      </c>
      <c r="O440" s="60">
        <f t="shared" si="40"/>
        <v>56</v>
      </c>
    </row>
    <row r="441" spans="1:15">
      <c r="A441" s="60">
        <f t="shared" si="41"/>
        <v>57</v>
      </c>
      <c r="C441" s="67" t="s">
        <v>110</v>
      </c>
      <c r="E441" s="62" t="s">
        <v>27</v>
      </c>
      <c r="G441" s="85">
        <v>7.4730000000000005E-2</v>
      </c>
      <c r="H441" s="115"/>
      <c r="I441" s="116">
        <f>'UNBUNDLED RATE TABLE'!AA436</f>
        <v>9.7670000000000007E-2</v>
      </c>
      <c r="K441" s="68">
        <f>I441-G441</f>
        <v>2.2940000000000002E-2</v>
      </c>
      <c r="L441" s="69"/>
      <c r="M441" s="71">
        <f>IF(G441&lt;=0, "--       ",K441/G441)</f>
        <v>0.30697176502074136</v>
      </c>
      <c r="O441" s="60">
        <f t="shared" si="40"/>
        <v>57</v>
      </c>
    </row>
    <row r="442" spans="1:15">
      <c r="A442" s="60">
        <f t="shared" si="41"/>
        <v>58</v>
      </c>
      <c r="C442" s="62" t="s">
        <v>112</v>
      </c>
      <c r="E442" s="62" t="s">
        <v>27</v>
      </c>
      <c r="G442" s="85">
        <v>7.1919999999999998E-2</v>
      </c>
      <c r="H442" s="115"/>
      <c r="I442" s="116">
        <f>'UNBUNDLED RATE TABLE'!AA437</f>
        <v>9.486E-2</v>
      </c>
      <c r="K442" s="68">
        <f>I442-G442</f>
        <v>2.2940000000000002E-2</v>
      </c>
      <c r="L442" s="19"/>
      <c r="M442" s="71">
        <f>IF(G442&lt;=0, "--       ",K442/G442)</f>
        <v>0.31896551724137934</v>
      </c>
      <c r="O442" s="60">
        <f t="shared" si="40"/>
        <v>58</v>
      </c>
    </row>
    <row r="443" spans="1:15">
      <c r="A443" s="60">
        <f t="shared" si="41"/>
        <v>59</v>
      </c>
      <c r="C443" s="67" t="s">
        <v>113</v>
      </c>
      <c r="E443" s="62" t="s">
        <v>27</v>
      </c>
      <c r="G443" s="85">
        <v>7.1900000000000006E-2</v>
      </c>
      <c r="H443" s="115"/>
      <c r="I443" s="116">
        <f>'UNBUNDLED RATE TABLE'!AA438</f>
        <v>9.4840000000000008E-2</v>
      </c>
      <c r="K443" s="68">
        <f>I443-G443</f>
        <v>2.2940000000000002E-2</v>
      </c>
      <c r="L443" s="19"/>
      <c r="M443" s="71">
        <f>IF(G443&lt;=0, "--       ",K443/G443)</f>
        <v>0.31905424200278165</v>
      </c>
      <c r="O443" s="60">
        <f t="shared" si="40"/>
        <v>59</v>
      </c>
    </row>
    <row r="444" spans="1:15">
      <c r="A444" s="107" t="s">
        <v>129</v>
      </c>
      <c r="O444" s="60"/>
    </row>
    <row r="445" spans="1:15">
      <c r="A445" s="107" t="s">
        <v>130</v>
      </c>
      <c r="O445" s="60"/>
    </row>
    <row r="446" spans="1:15">
      <c r="A446" s="107" t="s">
        <v>131</v>
      </c>
    </row>
    <row r="449" spans="1:15">
      <c r="G449" s="21"/>
      <c r="O449" s="96" t="s">
        <v>132</v>
      </c>
    </row>
    <row r="451" spans="1:15">
      <c r="G451" s="4" t="str">
        <f>G374</f>
        <v>SAN DIEGO GAS &amp; ELECTRIC COMPANY - ELECTRIC DEPARTMENT</v>
      </c>
    </row>
    <row r="452" spans="1:15">
      <c r="G452" s="4" t="str">
        <f>G375</f>
        <v>FILING TO IMPLEMENT AN ELECTRIC RATE SURCHARGE TO MANAGE THE ENERGY RATE CEILING REVENUE SHORTFALL ACCOUNT</v>
      </c>
    </row>
    <row r="453" spans="1:15">
      <c r="G453" s="4" t="str">
        <f>G376</f>
        <v>EFFECTIVE RATES FOR CUSTOMERS UNDER 6.5 CENTS/KWH RATE CEILING PX PRICE (AB 265 AND D.00-09-040)</v>
      </c>
    </row>
    <row r="454" spans="1:15">
      <c r="G454" s="4"/>
    </row>
    <row r="455" spans="1:15">
      <c r="G455" s="4" t="str">
        <f>G378</f>
        <v>COMMERCIAL AND INDUSTRIAL -- PRESENT &amp; PROPOSED TOTAL UDC RATES</v>
      </c>
    </row>
    <row r="456" spans="1:15">
      <c r="G456" s="6"/>
      <c r="H456" s="7"/>
      <c r="I456" s="7"/>
      <c r="J456" s="7"/>
      <c r="K456" s="8"/>
      <c r="L456" s="9"/>
      <c r="M456" s="9"/>
    </row>
    <row r="457" spans="1:15">
      <c r="G457" s="10" t="s">
        <v>5</v>
      </c>
      <c r="H457" s="9"/>
      <c r="I457" s="10" t="s">
        <v>6</v>
      </c>
      <c r="J457" s="9"/>
      <c r="N457" s="9"/>
      <c r="O457" s="8"/>
    </row>
    <row r="458" spans="1:15">
      <c r="G458" s="10" t="s">
        <v>7</v>
      </c>
      <c r="H458" s="8"/>
      <c r="I458" s="10" t="s">
        <v>7</v>
      </c>
      <c r="J458" s="9"/>
      <c r="K458" s="11" t="s">
        <v>8</v>
      </c>
      <c r="L458" s="11"/>
      <c r="M458" s="12"/>
      <c r="N458" s="10"/>
      <c r="O458" s="8"/>
    </row>
    <row r="459" spans="1:15">
      <c r="A459" s="10" t="s">
        <v>9</v>
      </c>
      <c r="B459" s="10"/>
      <c r="C459" s="10" t="s">
        <v>10</v>
      </c>
      <c r="D459" s="10"/>
      <c r="E459" s="10" t="s">
        <v>11</v>
      </c>
      <c r="G459" s="13" t="s">
        <v>12</v>
      </c>
      <c r="H459" s="10"/>
      <c r="I459" s="10" t="s">
        <v>12</v>
      </c>
      <c r="J459" s="9"/>
      <c r="K459" s="14" t="s">
        <v>13</v>
      </c>
      <c r="L459" s="15"/>
      <c r="M459" s="14" t="s">
        <v>14</v>
      </c>
      <c r="N459" s="10"/>
      <c r="O459" s="10" t="str">
        <f>(A459)</f>
        <v>LINE</v>
      </c>
    </row>
    <row r="460" spans="1:15">
      <c r="A460" s="16" t="s">
        <v>15</v>
      </c>
      <c r="C460" s="58" t="s">
        <v>16</v>
      </c>
      <c r="E460" s="58" t="s">
        <v>17</v>
      </c>
      <c r="G460" s="59" t="s">
        <v>18</v>
      </c>
      <c r="H460" s="17"/>
      <c r="I460" s="59" t="s">
        <v>19</v>
      </c>
      <c r="K460" s="59" t="s">
        <v>20</v>
      </c>
      <c r="M460" s="59" t="s">
        <v>21</v>
      </c>
      <c r="O460" s="16" t="str">
        <f>(A460)</f>
        <v>NO.</v>
      </c>
    </row>
    <row r="461" spans="1:15">
      <c r="A461" s="60"/>
      <c r="C461" s="61"/>
      <c r="E461" s="61"/>
      <c r="K461" s="61"/>
      <c r="O461" s="60"/>
    </row>
    <row r="462" spans="1:15">
      <c r="A462" s="60">
        <v>1</v>
      </c>
      <c r="C462" s="18" t="s">
        <v>133</v>
      </c>
      <c r="O462" s="60">
        <f t="shared" ref="O462:O490" si="42">(A462)</f>
        <v>1</v>
      </c>
    </row>
    <row r="463" spans="1:15">
      <c r="A463" s="60">
        <f t="shared" ref="A463:A490" si="43">A462+1</f>
        <v>2</v>
      </c>
      <c r="C463" s="62" t="s">
        <v>50</v>
      </c>
      <c r="O463" s="60">
        <f t="shared" si="42"/>
        <v>2</v>
      </c>
    </row>
    <row r="464" spans="1:15">
      <c r="A464" s="60">
        <f t="shared" si="43"/>
        <v>3</v>
      </c>
      <c r="C464" s="67" t="s">
        <v>109</v>
      </c>
      <c r="E464" s="67" t="s">
        <v>24</v>
      </c>
      <c r="G464" s="114">
        <v>44.79</v>
      </c>
      <c r="H464" s="88"/>
      <c r="I464" s="88">
        <f>'UNBUNDLED RATE TABLE'!AA459</f>
        <v>44.79</v>
      </c>
      <c r="J464" s="88"/>
      <c r="K464" s="89">
        <f>I464-G464</f>
        <v>0</v>
      </c>
      <c r="L464" s="69"/>
      <c r="M464" s="71">
        <f>IF(G464&lt;=0, "--       ",K464/G464)</f>
        <v>0</v>
      </c>
      <c r="O464" s="60">
        <f t="shared" si="42"/>
        <v>3</v>
      </c>
    </row>
    <row r="465" spans="1:15">
      <c r="A465" s="60">
        <f t="shared" si="43"/>
        <v>4</v>
      </c>
      <c r="C465" s="67" t="s">
        <v>110</v>
      </c>
      <c r="E465" s="67" t="s">
        <v>24</v>
      </c>
      <c r="G465" s="105">
        <v>44.79</v>
      </c>
      <c r="I465" s="103">
        <f>'UNBUNDLED RATE TABLE'!AA460</f>
        <v>44.79</v>
      </c>
      <c r="K465" s="77">
        <f>I465-G465</f>
        <v>0</v>
      </c>
      <c r="L465" s="69"/>
      <c r="M465" s="71">
        <f>IF(G465&lt;=0, "--       ",K465/G465)</f>
        <v>0</v>
      </c>
      <c r="O465" s="60">
        <f t="shared" si="42"/>
        <v>4</v>
      </c>
    </row>
    <row r="466" spans="1:15">
      <c r="A466" s="60">
        <f t="shared" si="43"/>
        <v>5</v>
      </c>
      <c r="C466" s="67" t="s">
        <v>113</v>
      </c>
      <c r="E466" s="67" t="s">
        <v>24</v>
      </c>
      <c r="G466" s="105">
        <v>44.79</v>
      </c>
      <c r="I466" s="103">
        <f>'UNBUNDLED RATE TABLE'!AA461</f>
        <v>44.79</v>
      </c>
      <c r="K466" s="77">
        <f>I466-G466</f>
        <v>0</v>
      </c>
      <c r="L466" s="69"/>
      <c r="M466" s="71">
        <f>IF(G466&lt;=0, "--       ",K466/G466)</f>
        <v>0</v>
      </c>
      <c r="O466" s="60">
        <f t="shared" si="42"/>
        <v>5</v>
      </c>
    </row>
    <row r="467" spans="1:15">
      <c r="A467" s="60">
        <f t="shared" si="43"/>
        <v>6</v>
      </c>
      <c r="C467" s="67" t="s">
        <v>108</v>
      </c>
      <c r="H467" s="118"/>
      <c r="I467" s="103"/>
      <c r="K467" s="108"/>
      <c r="M467" s="71"/>
      <c r="O467" s="60">
        <f t="shared" si="42"/>
        <v>6</v>
      </c>
    </row>
    <row r="468" spans="1:15">
      <c r="A468" s="60">
        <f t="shared" si="43"/>
        <v>7</v>
      </c>
      <c r="C468" s="67" t="s">
        <v>109</v>
      </c>
      <c r="E468" s="62" t="s">
        <v>52</v>
      </c>
      <c r="G468" s="105">
        <v>5.66</v>
      </c>
      <c r="I468" s="103">
        <f>'UNBUNDLED RATE TABLE'!AA463</f>
        <v>5.66</v>
      </c>
      <c r="K468" s="77">
        <f>I468-G468</f>
        <v>0</v>
      </c>
      <c r="L468" s="69"/>
      <c r="M468" s="71">
        <f>IF(G468&lt;=0, "--       ",K468/G468)</f>
        <v>0</v>
      </c>
      <c r="O468" s="60">
        <f t="shared" si="42"/>
        <v>7</v>
      </c>
    </row>
    <row r="469" spans="1:15">
      <c r="A469" s="60">
        <f t="shared" si="43"/>
        <v>8</v>
      </c>
      <c r="C469" s="67" t="s">
        <v>110</v>
      </c>
      <c r="E469" s="62" t="s">
        <v>52</v>
      </c>
      <c r="G469" s="105">
        <v>5.53</v>
      </c>
      <c r="I469" s="103">
        <f>'UNBUNDLED RATE TABLE'!AA464</f>
        <v>5.53</v>
      </c>
      <c r="K469" s="77">
        <f>I469-G469</f>
        <v>0</v>
      </c>
      <c r="L469" s="69"/>
      <c r="M469" s="71">
        <f>IF(G469&lt;=0, "--       ",K469/G469)</f>
        <v>0</v>
      </c>
      <c r="O469" s="60">
        <f t="shared" si="42"/>
        <v>8</v>
      </c>
    </row>
    <row r="470" spans="1:15">
      <c r="A470" s="60">
        <f t="shared" si="43"/>
        <v>9</v>
      </c>
      <c r="C470" s="67" t="s">
        <v>113</v>
      </c>
      <c r="E470" s="62" t="s">
        <v>52</v>
      </c>
      <c r="G470" s="105">
        <v>0.3</v>
      </c>
      <c r="I470" s="103">
        <f>'UNBUNDLED RATE TABLE'!AA465</f>
        <v>0.3</v>
      </c>
      <c r="K470" s="77">
        <f>I470-G470</f>
        <v>0</v>
      </c>
      <c r="L470" s="19"/>
      <c r="M470" s="71">
        <f>IF(G470&lt;=0, "--       ",K470/G470)</f>
        <v>0</v>
      </c>
      <c r="O470" s="60">
        <f t="shared" si="42"/>
        <v>9</v>
      </c>
    </row>
    <row r="471" spans="1:15">
      <c r="A471" s="60">
        <f t="shared" si="43"/>
        <v>10</v>
      </c>
      <c r="C471" s="62" t="s">
        <v>134</v>
      </c>
      <c r="H471" s="118"/>
      <c r="I471" s="103"/>
      <c r="K471" s="108"/>
      <c r="M471" s="71"/>
      <c r="O471" s="60">
        <f t="shared" si="42"/>
        <v>10</v>
      </c>
    </row>
    <row r="472" spans="1:15">
      <c r="A472" s="60">
        <f t="shared" si="43"/>
        <v>11</v>
      </c>
      <c r="C472" s="67" t="s">
        <v>109</v>
      </c>
      <c r="E472" s="62" t="s">
        <v>52</v>
      </c>
      <c r="G472" s="105">
        <v>5.71</v>
      </c>
      <c r="I472" s="103">
        <f>'UNBUNDLED RATE TABLE'!AA467</f>
        <v>5.71</v>
      </c>
      <c r="K472" s="77">
        <f>I472-G472</f>
        <v>0</v>
      </c>
      <c r="L472" s="69"/>
      <c r="M472" s="71">
        <f>IF(G472&lt;=0, "--       ",K472/G472)</f>
        <v>0</v>
      </c>
      <c r="O472" s="60">
        <f t="shared" si="42"/>
        <v>11</v>
      </c>
    </row>
    <row r="473" spans="1:15">
      <c r="A473" s="60">
        <f t="shared" si="43"/>
        <v>12</v>
      </c>
      <c r="C473" s="67" t="s">
        <v>110</v>
      </c>
      <c r="E473" s="62" t="s">
        <v>52</v>
      </c>
      <c r="G473" s="105">
        <v>5.57</v>
      </c>
      <c r="I473" s="103">
        <f>'UNBUNDLED RATE TABLE'!AA468</f>
        <v>5.57</v>
      </c>
      <c r="K473" s="77">
        <f>I473-G473</f>
        <v>0</v>
      </c>
      <c r="L473" s="69"/>
      <c r="M473" s="71">
        <f>IF(G473&lt;=0, "--       ",K473/G473)</f>
        <v>0</v>
      </c>
      <c r="O473" s="60">
        <f t="shared" si="42"/>
        <v>12</v>
      </c>
    </row>
    <row r="474" spans="1:15">
      <c r="A474" s="60">
        <f t="shared" si="43"/>
        <v>13</v>
      </c>
      <c r="C474" s="67" t="s">
        <v>113</v>
      </c>
      <c r="E474" s="62" t="s">
        <v>52</v>
      </c>
      <c r="G474" s="105">
        <v>2.29</v>
      </c>
      <c r="I474" s="103">
        <f>'UNBUNDLED RATE TABLE'!AA469</f>
        <v>2.29</v>
      </c>
      <c r="K474" s="77">
        <f>I474-G474</f>
        <v>0</v>
      </c>
      <c r="L474" s="19"/>
      <c r="M474" s="71">
        <f>IF(G474&lt;=0, "--       ",K474/G474)</f>
        <v>0</v>
      </c>
      <c r="O474" s="60">
        <f t="shared" si="42"/>
        <v>13</v>
      </c>
    </row>
    <row r="475" spans="1:15">
      <c r="A475" s="60">
        <f t="shared" si="43"/>
        <v>14</v>
      </c>
      <c r="C475" s="62" t="s">
        <v>93</v>
      </c>
      <c r="I475" s="103"/>
      <c r="K475" s="106"/>
      <c r="M475" s="71"/>
      <c r="O475" s="60">
        <f t="shared" si="42"/>
        <v>14</v>
      </c>
    </row>
    <row r="476" spans="1:15">
      <c r="A476" s="60">
        <f t="shared" si="43"/>
        <v>15</v>
      </c>
      <c r="C476" s="67" t="s">
        <v>109</v>
      </c>
      <c r="E476" s="62" t="s">
        <v>94</v>
      </c>
      <c r="G476" s="105">
        <v>0.23</v>
      </c>
      <c r="I476" s="103">
        <f>'UNBUNDLED RATE TABLE'!AA471</f>
        <v>0.23</v>
      </c>
      <c r="K476" s="77">
        <f>I476-G476</f>
        <v>0</v>
      </c>
      <c r="L476" s="69"/>
      <c r="M476" s="71">
        <f>IF(G476&lt;=0, "--       ",K476/G476)</f>
        <v>0</v>
      </c>
      <c r="O476" s="60">
        <f t="shared" si="42"/>
        <v>15</v>
      </c>
    </row>
    <row r="477" spans="1:15">
      <c r="A477" s="60">
        <f t="shared" si="43"/>
        <v>16</v>
      </c>
      <c r="C477" s="67" t="s">
        <v>110</v>
      </c>
      <c r="E477" s="62" t="s">
        <v>94</v>
      </c>
      <c r="G477" s="105">
        <v>0.23</v>
      </c>
      <c r="I477" s="103">
        <f>'UNBUNDLED RATE TABLE'!AA472</f>
        <v>0.23</v>
      </c>
      <c r="K477" s="77">
        <f>I477-G477</f>
        <v>0</v>
      </c>
      <c r="L477" s="69"/>
      <c r="M477" s="71">
        <f>IF(G477&lt;=0, "--       ",K477/G477)</f>
        <v>0</v>
      </c>
      <c r="O477" s="60">
        <f t="shared" si="42"/>
        <v>16</v>
      </c>
    </row>
    <row r="478" spans="1:15">
      <c r="A478" s="60">
        <f t="shared" si="43"/>
        <v>17</v>
      </c>
      <c r="C478" s="67" t="s">
        <v>113</v>
      </c>
      <c r="E478" s="62" t="s">
        <v>94</v>
      </c>
      <c r="G478" s="105">
        <v>0</v>
      </c>
      <c r="I478" s="103">
        <f>'UNBUNDLED RATE TABLE'!AA473</f>
        <v>0</v>
      </c>
      <c r="K478" s="77">
        <f>I478-G478</f>
        <v>0</v>
      </c>
      <c r="L478" s="19"/>
      <c r="M478" s="71" t="str">
        <f>IF(G478&lt;=0, "--       ",K478/G478)</f>
        <v xml:space="preserve">--       </v>
      </c>
      <c r="O478" s="60">
        <f t="shared" si="42"/>
        <v>17</v>
      </c>
    </row>
    <row r="479" spans="1:15">
      <c r="A479" s="60">
        <f t="shared" si="43"/>
        <v>18</v>
      </c>
      <c r="C479" s="67" t="s">
        <v>135</v>
      </c>
      <c r="G479" s="93"/>
      <c r="I479" s="103"/>
      <c r="K479" s="68"/>
      <c r="M479" s="71"/>
      <c r="O479" s="60">
        <f t="shared" si="42"/>
        <v>18</v>
      </c>
    </row>
    <row r="480" spans="1:15">
      <c r="A480" s="60">
        <f t="shared" si="43"/>
        <v>19</v>
      </c>
      <c r="C480" s="67" t="s">
        <v>109</v>
      </c>
      <c r="E480" s="62" t="s">
        <v>27</v>
      </c>
      <c r="G480" s="85">
        <v>8.6760000000000004E-2</v>
      </c>
      <c r="H480" s="115"/>
      <c r="I480" s="116">
        <f>'UNBUNDLED RATE TABLE'!AA475</f>
        <v>0.10970000000000001</v>
      </c>
      <c r="K480" s="68">
        <f>I480-G480</f>
        <v>2.2940000000000002E-2</v>
      </c>
      <c r="L480" s="69"/>
      <c r="M480" s="71">
        <f>IF(G480&lt;=0, "--       ",K480/G480)</f>
        <v>0.26440756108805902</v>
      </c>
      <c r="O480" s="60">
        <f t="shared" si="42"/>
        <v>19</v>
      </c>
    </row>
    <row r="481" spans="1:15">
      <c r="A481" s="60">
        <f t="shared" si="43"/>
        <v>20</v>
      </c>
      <c r="C481" s="67" t="s">
        <v>110</v>
      </c>
      <c r="E481" s="62" t="s">
        <v>27</v>
      </c>
      <c r="G481" s="85">
        <v>8.6249999999999993E-2</v>
      </c>
      <c r="H481" s="115"/>
      <c r="I481" s="116">
        <f>'UNBUNDLED RATE TABLE'!AA476</f>
        <v>0.10919</v>
      </c>
      <c r="K481" s="68">
        <f>I481-G481</f>
        <v>2.2940000000000002E-2</v>
      </c>
      <c r="L481" s="69"/>
      <c r="M481" s="71">
        <f>IF(G481&lt;=0, "--       ",K481/G481)</f>
        <v>0.26597101449275368</v>
      </c>
      <c r="O481" s="60">
        <f t="shared" si="42"/>
        <v>20</v>
      </c>
    </row>
    <row r="482" spans="1:15">
      <c r="A482" s="60">
        <f t="shared" si="43"/>
        <v>21</v>
      </c>
      <c r="C482" s="67" t="s">
        <v>113</v>
      </c>
      <c r="E482" s="62" t="s">
        <v>27</v>
      </c>
      <c r="G482" s="85">
        <v>7.492E-2</v>
      </c>
      <c r="H482" s="115"/>
      <c r="I482" s="116">
        <f>'UNBUNDLED RATE TABLE'!AA477</f>
        <v>9.7860000000000003E-2</v>
      </c>
      <c r="K482" s="68">
        <f>I482-G482</f>
        <v>2.2940000000000002E-2</v>
      </c>
      <c r="L482" s="19"/>
      <c r="M482" s="71">
        <f>IF(G482&lt;=0, "--       ",K482/G482)</f>
        <v>0.306193272824346</v>
      </c>
      <c r="O482" s="60">
        <f t="shared" si="42"/>
        <v>21</v>
      </c>
    </row>
    <row r="483" spans="1:15">
      <c r="A483" s="60">
        <f t="shared" si="43"/>
        <v>22</v>
      </c>
      <c r="C483" s="67" t="s">
        <v>136</v>
      </c>
      <c r="G483" s="112"/>
      <c r="H483" s="119"/>
      <c r="I483" s="116"/>
      <c r="K483" s="97"/>
      <c r="M483" s="71"/>
      <c r="O483" s="60">
        <f t="shared" si="42"/>
        <v>22</v>
      </c>
    </row>
    <row r="484" spans="1:15">
      <c r="A484" s="60">
        <f t="shared" si="43"/>
        <v>23</v>
      </c>
      <c r="C484" s="67" t="s">
        <v>109</v>
      </c>
      <c r="E484" s="62" t="s">
        <v>27</v>
      </c>
      <c r="G484" s="85">
        <v>8.0360000000000001E-2</v>
      </c>
      <c r="H484" s="115"/>
      <c r="I484" s="116">
        <f>'UNBUNDLED RATE TABLE'!AA479</f>
        <v>0.1033</v>
      </c>
      <c r="K484" s="68">
        <f>I484-G484</f>
        <v>2.2940000000000002E-2</v>
      </c>
      <c r="L484" s="69"/>
      <c r="M484" s="71">
        <f>IF(G484&lt;=0, "--       ",K484/G484)</f>
        <v>0.28546540567446493</v>
      </c>
      <c r="O484" s="60">
        <f t="shared" si="42"/>
        <v>23</v>
      </c>
    </row>
    <row r="485" spans="1:15">
      <c r="A485" s="60">
        <f t="shared" si="43"/>
        <v>24</v>
      </c>
      <c r="C485" s="67" t="s">
        <v>110</v>
      </c>
      <c r="E485" s="62" t="s">
        <v>27</v>
      </c>
      <c r="G485" s="85">
        <v>8.0089999999999995E-2</v>
      </c>
      <c r="H485" s="115"/>
      <c r="I485" s="116">
        <f>'UNBUNDLED RATE TABLE'!AA480</f>
        <v>0.10303</v>
      </c>
      <c r="K485" s="68">
        <f>I485-G485</f>
        <v>2.2940000000000002E-2</v>
      </c>
      <c r="L485" s="69"/>
      <c r="M485" s="71">
        <f>IF(G485&lt;=0, "--       ",K485/G485)</f>
        <v>0.28642776876014486</v>
      </c>
      <c r="O485" s="60">
        <f t="shared" si="42"/>
        <v>24</v>
      </c>
    </row>
    <row r="486" spans="1:15">
      <c r="A486" s="60">
        <f t="shared" si="43"/>
        <v>25</v>
      </c>
      <c r="C486" s="67" t="s">
        <v>113</v>
      </c>
      <c r="E486" s="62" t="s">
        <v>27</v>
      </c>
      <c r="G486" s="85">
        <v>7.2760000000000005E-2</v>
      </c>
      <c r="H486" s="115"/>
      <c r="I486" s="116">
        <f>'UNBUNDLED RATE TABLE'!AA481</f>
        <v>9.5700000000000007E-2</v>
      </c>
      <c r="K486" s="68">
        <f>I486-G486</f>
        <v>2.2940000000000002E-2</v>
      </c>
      <c r="L486" s="19"/>
      <c r="M486" s="71">
        <f>IF(G486&lt;=0, "--       ",K486/G486)</f>
        <v>0.31528312259483232</v>
      </c>
      <c r="O486" s="60">
        <f t="shared" si="42"/>
        <v>25</v>
      </c>
    </row>
    <row r="487" spans="1:15">
      <c r="A487" s="60">
        <f t="shared" si="43"/>
        <v>26</v>
      </c>
      <c r="C487" s="67" t="s">
        <v>137</v>
      </c>
      <c r="G487" s="112"/>
      <c r="H487" s="119"/>
      <c r="I487" s="116"/>
      <c r="K487" s="97"/>
      <c r="M487" s="71"/>
      <c r="O487" s="60">
        <f t="shared" si="42"/>
        <v>26</v>
      </c>
    </row>
    <row r="488" spans="1:15">
      <c r="A488" s="60">
        <f t="shared" si="43"/>
        <v>27</v>
      </c>
      <c r="C488" s="67" t="s">
        <v>109</v>
      </c>
      <c r="E488" s="62" t="s">
        <v>27</v>
      </c>
      <c r="G488" s="85">
        <v>7.7990000000000004E-2</v>
      </c>
      <c r="H488" s="115"/>
      <c r="I488" s="116">
        <f>'UNBUNDLED RATE TABLE'!AA483</f>
        <v>0.10092999999999999</v>
      </c>
      <c r="K488" s="68">
        <f>I488-G488</f>
        <v>2.2939999999999988E-2</v>
      </c>
      <c r="L488" s="69"/>
      <c r="M488" s="71">
        <f>IF(G488&lt;=0, "--       ",K488/G488)</f>
        <v>0.29414027439415291</v>
      </c>
      <c r="O488" s="60">
        <f t="shared" si="42"/>
        <v>27</v>
      </c>
    </row>
    <row r="489" spans="1:15">
      <c r="A489" s="60">
        <f t="shared" si="43"/>
        <v>28</v>
      </c>
      <c r="C489" s="67" t="s">
        <v>110</v>
      </c>
      <c r="E489" s="62" t="s">
        <v>27</v>
      </c>
      <c r="G489" s="85">
        <v>7.7800000000000008E-2</v>
      </c>
      <c r="H489" s="115"/>
      <c r="I489" s="116">
        <f>'UNBUNDLED RATE TABLE'!AA484</f>
        <v>0.10074</v>
      </c>
      <c r="K489" s="68">
        <f>I489-G489</f>
        <v>2.2939999999999988E-2</v>
      </c>
      <c r="L489" s="69"/>
      <c r="M489" s="71">
        <f>IF(G489&lt;=0, "--       ",K489/G489)</f>
        <v>0.29485861182519263</v>
      </c>
      <c r="O489" s="60">
        <f t="shared" si="42"/>
        <v>28</v>
      </c>
    </row>
    <row r="490" spans="1:15">
      <c r="A490" s="60">
        <f t="shared" si="43"/>
        <v>29</v>
      </c>
      <c r="C490" s="67" t="s">
        <v>113</v>
      </c>
      <c r="E490" s="62" t="s">
        <v>27</v>
      </c>
      <c r="G490" s="85">
        <v>7.2029999999999997E-2</v>
      </c>
      <c r="H490" s="115"/>
      <c r="I490" s="116">
        <f>'UNBUNDLED RATE TABLE'!AA485</f>
        <v>9.4969999999999999E-2</v>
      </c>
      <c r="K490" s="68">
        <f>I490-G490</f>
        <v>2.2940000000000002E-2</v>
      </c>
      <c r="L490" s="19"/>
      <c r="M490" s="71">
        <f>IF(G490&lt;=0, "--       ",K490/G490)</f>
        <v>0.31847841177287245</v>
      </c>
      <c r="O490" s="60">
        <f t="shared" si="42"/>
        <v>29</v>
      </c>
    </row>
    <row r="493" spans="1:15">
      <c r="G493" s="21"/>
      <c r="N493" s="107"/>
      <c r="O493" s="96" t="s">
        <v>138</v>
      </c>
    </row>
    <row r="494" spans="1:15">
      <c r="N494" s="67"/>
    </row>
    <row r="495" spans="1:15">
      <c r="G495" s="4" t="str">
        <f>G451</f>
        <v>SAN DIEGO GAS &amp; ELECTRIC COMPANY - ELECTRIC DEPARTMENT</v>
      </c>
      <c r="N495" s="67"/>
    </row>
    <row r="496" spans="1:15">
      <c r="G496" s="4" t="str">
        <f>G452</f>
        <v>FILING TO IMPLEMENT AN ELECTRIC RATE SURCHARGE TO MANAGE THE ENERGY RATE CEILING REVENUE SHORTFALL ACCOUNT</v>
      </c>
      <c r="N496" s="67"/>
    </row>
    <row r="497" spans="1:15">
      <c r="G497" s="4" t="str">
        <f>G453</f>
        <v>EFFECTIVE RATES FOR CUSTOMERS UNDER 6.5 CENTS/KWH RATE CEILING PX PRICE (AB 265 AND D.00-09-040)</v>
      </c>
      <c r="N497" s="67"/>
    </row>
    <row r="498" spans="1:15">
      <c r="G498" s="4"/>
      <c r="N498" s="67"/>
    </row>
    <row r="499" spans="1:15">
      <c r="G499" s="4" t="str">
        <f>G455</f>
        <v>COMMERCIAL AND INDUSTRIAL -- PRESENT &amp; PROPOSED TOTAL UDC RATES</v>
      </c>
      <c r="N499" s="107"/>
    </row>
    <row r="500" spans="1:15">
      <c r="G500" s="6"/>
      <c r="H500" s="7"/>
      <c r="I500" s="7"/>
      <c r="J500" s="7"/>
      <c r="K500" s="8"/>
      <c r="L500" s="9"/>
      <c r="M500" s="9"/>
      <c r="N500" s="107"/>
    </row>
    <row r="501" spans="1:15">
      <c r="G501" s="10" t="s">
        <v>5</v>
      </c>
      <c r="H501" s="9"/>
      <c r="I501" s="10" t="s">
        <v>6</v>
      </c>
      <c r="J501" s="9"/>
      <c r="N501" s="9"/>
      <c r="O501" s="8"/>
    </row>
    <row r="502" spans="1:15">
      <c r="G502" s="10" t="s">
        <v>7</v>
      </c>
      <c r="H502" s="8"/>
      <c r="I502" s="10" t="s">
        <v>7</v>
      </c>
      <c r="J502" s="9"/>
      <c r="K502" s="11" t="s">
        <v>8</v>
      </c>
      <c r="L502" s="11"/>
      <c r="M502" s="12"/>
      <c r="N502" s="10"/>
      <c r="O502" s="8"/>
    </row>
    <row r="503" spans="1:15">
      <c r="A503" s="10" t="s">
        <v>9</v>
      </c>
      <c r="B503" s="10"/>
      <c r="C503" s="10" t="s">
        <v>10</v>
      </c>
      <c r="D503" s="10"/>
      <c r="E503" s="10" t="s">
        <v>11</v>
      </c>
      <c r="G503" s="13" t="s">
        <v>12</v>
      </c>
      <c r="H503" s="10"/>
      <c r="I503" s="10" t="s">
        <v>12</v>
      </c>
      <c r="J503" s="9"/>
      <c r="K503" s="14" t="s">
        <v>13</v>
      </c>
      <c r="L503" s="15"/>
      <c r="M503" s="14" t="s">
        <v>14</v>
      </c>
      <c r="N503" s="10"/>
      <c r="O503" s="10" t="str">
        <f>(A503)</f>
        <v>LINE</v>
      </c>
    </row>
    <row r="504" spans="1:15">
      <c r="A504" s="16" t="s">
        <v>15</v>
      </c>
      <c r="C504" s="58" t="s">
        <v>16</v>
      </c>
      <c r="E504" s="58" t="s">
        <v>17</v>
      </c>
      <c r="G504" s="59" t="s">
        <v>18</v>
      </c>
      <c r="H504" s="17"/>
      <c r="I504" s="59" t="s">
        <v>19</v>
      </c>
      <c r="K504" s="59" t="s">
        <v>20</v>
      </c>
      <c r="M504" s="59" t="s">
        <v>21</v>
      </c>
      <c r="O504" s="16" t="str">
        <f>(A504)</f>
        <v>NO.</v>
      </c>
    </row>
    <row r="505" spans="1:15">
      <c r="A505" s="60"/>
      <c r="C505" s="61"/>
      <c r="E505" s="61"/>
      <c r="K505" s="61"/>
      <c r="N505" s="107"/>
      <c r="O505" s="60"/>
    </row>
    <row r="506" spans="1:15">
      <c r="A506" s="60">
        <v>1</v>
      </c>
      <c r="C506" s="24" t="s">
        <v>139</v>
      </c>
      <c r="O506" s="60">
        <f t="shared" ref="O506:O537" si="44">(A506)</f>
        <v>1</v>
      </c>
    </row>
    <row r="507" spans="1:15">
      <c r="A507" s="60">
        <f t="shared" ref="A507:A538" si="45">A506+1</f>
        <v>2</v>
      </c>
      <c r="C507" s="67" t="s">
        <v>140</v>
      </c>
      <c r="E507" s="62" t="s">
        <v>141</v>
      </c>
      <c r="G507" s="114">
        <v>4736.5600000000004</v>
      </c>
      <c r="H507" s="88"/>
      <c r="I507" s="114">
        <f>'UNBUNDLED RATE TABLE'!AA502</f>
        <v>4736.5600000000004</v>
      </c>
      <c r="K507" s="65">
        <f>I507-G507</f>
        <v>0</v>
      </c>
      <c r="M507" s="71">
        <f>IF(G507&lt;=0, "--       ",K507/G507)</f>
        <v>0</v>
      </c>
      <c r="O507" s="60">
        <f t="shared" si="44"/>
        <v>2</v>
      </c>
    </row>
    <row r="508" spans="1:15">
      <c r="A508" s="60">
        <f t="shared" si="45"/>
        <v>3</v>
      </c>
      <c r="C508" s="62" t="s">
        <v>142</v>
      </c>
      <c r="E508" s="67"/>
      <c r="J508" s="88"/>
      <c r="K508" s="77"/>
      <c r="L508" s="69"/>
      <c r="M508" s="71"/>
      <c r="N508" s="67"/>
      <c r="O508" s="60">
        <f t="shared" si="44"/>
        <v>3</v>
      </c>
    </row>
    <row r="509" spans="1:15">
      <c r="A509" s="60">
        <f t="shared" si="45"/>
        <v>4</v>
      </c>
      <c r="C509" s="62" t="s">
        <v>91</v>
      </c>
      <c r="E509" s="62" t="s">
        <v>24</v>
      </c>
      <c r="G509" s="105">
        <v>44.79</v>
      </c>
      <c r="I509" s="102">
        <f>'UNBUNDLED RATE TABLE'!AA504</f>
        <v>44.79</v>
      </c>
      <c r="K509" s="77">
        <f>I509-G509</f>
        <v>0</v>
      </c>
      <c r="L509" s="69"/>
      <c r="M509" s="71">
        <f>IF(G509&lt;=0, "--       ",K509/G509)</f>
        <v>0</v>
      </c>
      <c r="N509" s="67"/>
      <c r="O509" s="60">
        <f t="shared" si="44"/>
        <v>4</v>
      </c>
    </row>
    <row r="510" spans="1:15">
      <c r="A510" s="60">
        <f t="shared" si="45"/>
        <v>5</v>
      </c>
      <c r="C510" s="62" t="s">
        <v>92</v>
      </c>
      <c r="E510" s="62" t="s">
        <v>24</v>
      </c>
      <c r="G510" s="105">
        <v>44.79</v>
      </c>
      <c r="I510" s="102">
        <f>'UNBUNDLED RATE TABLE'!AA505</f>
        <v>44.79</v>
      </c>
      <c r="K510" s="77">
        <f>I510-G510</f>
        <v>0</v>
      </c>
      <c r="L510" s="69"/>
      <c r="M510" s="71">
        <f>IF(G510&lt;=0, "--       ",K510/G510)</f>
        <v>0</v>
      </c>
      <c r="N510" s="67"/>
      <c r="O510" s="60">
        <f t="shared" si="44"/>
        <v>5</v>
      </c>
    </row>
    <row r="511" spans="1:15">
      <c r="A511" s="60">
        <f t="shared" si="45"/>
        <v>6</v>
      </c>
      <c r="C511" s="62" t="s">
        <v>99</v>
      </c>
      <c r="E511" s="62" t="s">
        <v>24</v>
      </c>
      <c r="G511" s="105">
        <v>12795.32</v>
      </c>
      <c r="I511" s="102">
        <f>'UNBUNDLED RATE TABLE'!AA506</f>
        <v>12795.32</v>
      </c>
      <c r="K511" s="77">
        <f>I511-G511</f>
        <v>0</v>
      </c>
      <c r="L511" s="69"/>
      <c r="M511" s="71">
        <f>IF(G511&lt;=0, "--       ",K511/G511)</f>
        <v>0</v>
      </c>
      <c r="N511" s="67"/>
      <c r="O511" s="60">
        <f t="shared" si="44"/>
        <v>6</v>
      </c>
    </row>
    <row r="512" spans="1:15">
      <c r="A512" s="60">
        <f t="shared" si="45"/>
        <v>7</v>
      </c>
      <c r="C512" s="62" t="s">
        <v>100</v>
      </c>
      <c r="E512" s="62" t="s">
        <v>24</v>
      </c>
      <c r="G512" s="105">
        <v>671.93</v>
      </c>
      <c r="I512" s="102">
        <f>'UNBUNDLED RATE TABLE'!AA507</f>
        <v>671.93</v>
      </c>
      <c r="K512" s="77">
        <f>I512-G512</f>
        <v>0</v>
      </c>
      <c r="L512" s="69"/>
      <c r="M512" s="71">
        <f>IF(G512&lt;=0, "--       ",K512/G512)</f>
        <v>0</v>
      </c>
      <c r="N512" s="61"/>
      <c r="O512" s="60">
        <f t="shared" si="44"/>
        <v>7</v>
      </c>
    </row>
    <row r="513" spans="1:15">
      <c r="A513" s="60">
        <f t="shared" si="45"/>
        <v>8</v>
      </c>
      <c r="C513" s="62" t="s">
        <v>101</v>
      </c>
      <c r="E513" s="67"/>
      <c r="G513" s="102"/>
      <c r="I513" s="102"/>
      <c r="K513" s="77"/>
      <c r="L513" s="69"/>
      <c r="M513" s="70"/>
      <c r="O513" s="60">
        <f t="shared" si="44"/>
        <v>8</v>
      </c>
    </row>
    <row r="514" spans="1:15">
      <c r="A514" s="60">
        <f t="shared" si="45"/>
        <v>9</v>
      </c>
      <c r="C514" s="62" t="s">
        <v>91</v>
      </c>
      <c r="E514" s="62" t="s">
        <v>24</v>
      </c>
      <c r="G514" s="105">
        <v>179.17</v>
      </c>
      <c r="I514" s="102">
        <f>'UNBUNDLED RATE TABLE'!AA509</f>
        <v>179.17</v>
      </c>
      <c r="K514" s="77">
        <f t="shared" ref="K514:K521" si="46">I514-G514</f>
        <v>0</v>
      </c>
      <c r="M514" s="71">
        <f t="shared" ref="M514:M521" si="47">IF(G514&lt;=0, "--       ",K514/G514)</f>
        <v>0</v>
      </c>
      <c r="O514" s="60">
        <f t="shared" si="44"/>
        <v>9</v>
      </c>
    </row>
    <row r="515" spans="1:15">
      <c r="A515" s="60">
        <f t="shared" si="45"/>
        <v>10</v>
      </c>
      <c r="C515" s="62" t="s">
        <v>92</v>
      </c>
      <c r="E515" s="62" t="s">
        <v>24</v>
      </c>
      <c r="G515" s="105">
        <v>179.17</v>
      </c>
      <c r="I515" s="102">
        <f>'UNBUNDLED RATE TABLE'!AA510</f>
        <v>179.17</v>
      </c>
      <c r="K515" s="77">
        <f t="shared" si="46"/>
        <v>0</v>
      </c>
      <c r="L515" s="69"/>
      <c r="M515" s="71">
        <f t="shared" si="47"/>
        <v>0</v>
      </c>
      <c r="O515" s="60">
        <f t="shared" si="44"/>
        <v>10</v>
      </c>
    </row>
    <row r="516" spans="1:15">
      <c r="A516" s="60">
        <f t="shared" si="45"/>
        <v>11</v>
      </c>
      <c r="C516" s="62" t="s">
        <v>99</v>
      </c>
      <c r="E516" s="62" t="s">
        <v>24</v>
      </c>
      <c r="G516" s="105">
        <v>12795.32</v>
      </c>
      <c r="I516" s="102">
        <f>'UNBUNDLED RATE TABLE'!AA511</f>
        <v>12795.32</v>
      </c>
      <c r="K516" s="77">
        <f t="shared" si="46"/>
        <v>0</v>
      </c>
      <c r="L516" s="19"/>
      <c r="M516" s="71">
        <f t="shared" si="47"/>
        <v>0</v>
      </c>
      <c r="O516" s="60">
        <f t="shared" si="44"/>
        <v>11</v>
      </c>
    </row>
    <row r="517" spans="1:15">
      <c r="A517" s="60">
        <f t="shared" si="45"/>
        <v>12</v>
      </c>
      <c r="C517" s="62" t="s">
        <v>100</v>
      </c>
      <c r="E517" s="62" t="s">
        <v>24</v>
      </c>
      <c r="G517" s="105">
        <v>671.93</v>
      </c>
      <c r="I517" s="102">
        <f>'UNBUNDLED RATE TABLE'!AA512</f>
        <v>671.93</v>
      </c>
      <c r="K517" s="77">
        <f t="shared" si="46"/>
        <v>0</v>
      </c>
      <c r="L517" s="19"/>
      <c r="M517" s="71">
        <f t="shared" si="47"/>
        <v>0</v>
      </c>
      <c r="O517" s="60">
        <f t="shared" si="44"/>
        <v>12</v>
      </c>
    </row>
    <row r="518" spans="1:15">
      <c r="A518" s="60">
        <f t="shared" si="45"/>
        <v>13</v>
      </c>
      <c r="C518" s="107" t="s">
        <v>124</v>
      </c>
      <c r="E518" s="62" t="s">
        <v>24</v>
      </c>
      <c r="G518" s="105">
        <v>20146.96</v>
      </c>
      <c r="I518" s="102">
        <f>'UNBUNDLED RATE TABLE'!AA513</f>
        <v>20146.96</v>
      </c>
      <c r="K518" s="77">
        <f t="shared" si="46"/>
        <v>0</v>
      </c>
      <c r="M518" s="71">
        <f t="shared" si="47"/>
        <v>0</v>
      </c>
      <c r="O518" s="60">
        <f t="shared" si="44"/>
        <v>13</v>
      </c>
    </row>
    <row r="519" spans="1:15">
      <c r="A519" s="60">
        <f t="shared" si="45"/>
        <v>14</v>
      </c>
      <c r="C519" s="56" t="s">
        <v>125</v>
      </c>
      <c r="E519" s="62" t="s">
        <v>104</v>
      </c>
      <c r="G519" s="102">
        <v>1.1299999999999999</v>
      </c>
      <c r="I519" s="102">
        <f>'UNBUNDLED RATE TABLE'!AA514</f>
        <v>1.1299999999999999</v>
      </c>
      <c r="K519" s="77">
        <f t="shared" si="46"/>
        <v>0</v>
      </c>
      <c r="L519" s="69"/>
      <c r="M519" s="71">
        <f t="shared" si="47"/>
        <v>0</v>
      </c>
      <c r="O519" s="60">
        <f t="shared" si="44"/>
        <v>14</v>
      </c>
    </row>
    <row r="520" spans="1:15">
      <c r="A520" s="60">
        <f t="shared" si="45"/>
        <v>15</v>
      </c>
      <c r="C520" s="56" t="s">
        <v>126</v>
      </c>
      <c r="E520" s="62" t="s">
        <v>104</v>
      </c>
      <c r="G520" s="100">
        <v>2.89</v>
      </c>
      <c r="I520" s="102">
        <f>'UNBUNDLED RATE TABLE'!AA515</f>
        <v>2.89</v>
      </c>
      <c r="K520" s="77">
        <f t="shared" si="46"/>
        <v>0</v>
      </c>
      <c r="L520" s="19"/>
      <c r="M520" s="71">
        <f t="shared" si="47"/>
        <v>0</v>
      </c>
      <c r="O520" s="60">
        <f t="shared" si="44"/>
        <v>15</v>
      </c>
    </row>
    <row r="521" spans="1:15">
      <c r="A521" s="60">
        <f t="shared" si="45"/>
        <v>16</v>
      </c>
      <c r="C521" s="56" t="s">
        <v>143</v>
      </c>
      <c r="E521" s="67" t="s">
        <v>24</v>
      </c>
      <c r="G521" s="120">
        <v>79.989999999999995</v>
      </c>
      <c r="I521" s="102">
        <f>'UNBUNDLED RATE TABLE'!AA516</f>
        <v>79.989999999999995</v>
      </c>
      <c r="K521" s="77">
        <f t="shared" si="46"/>
        <v>0</v>
      </c>
      <c r="L521" s="19"/>
      <c r="M521" s="71">
        <f t="shared" si="47"/>
        <v>0</v>
      </c>
      <c r="O521" s="60">
        <f t="shared" si="44"/>
        <v>16</v>
      </c>
    </row>
    <row r="522" spans="1:15">
      <c r="A522" s="60">
        <f t="shared" si="45"/>
        <v>17</v>
      </c>
      <c r="C522" s="107" t="s">
        <v>144</v>
      </c>
      <c r="I522" s="102"/>
      <c r="K522" s="106"/>
      <c r="O522" s="60">
        <f t="shared" si="44"/>
        <v>17</v>
      </c>
    </row>
    <row r="523" spans="1:15">
      <c r="A523" s="60">
        <f t="shared" si="45"/>
        <v>18</v>
      </c>
      <c r="C523" s="62" t="s">
        <v>108</v>
      </c>
      <c r="H523" s="118"/>
      <c r="I523" s="102"/>
      <c r="K523" s="77"/>
      <c r="L523" s="69"/>
      <c r="M523" s="71"/>
      <c r="O523" s="60">
        <f t="shared" si="44"/>
        <v>18</v>
      </c>
    </row>
    <row r="524" spans="1:15">
      <c r="A524" s="60">
        <f t="shared" si="45"/>
        <v>19</v>
      </c>
      <c r="C524" s="67" t="s">
        <v>109</v>
      </c>
      <c r="E524" s="56" t="s">
        <v>52</v>
      </c>
      <c r="G524" s="105">
        <v>5.71</v>
      </c>
      <c r="I524" s="102">
        <f>'UNBUNDLED RATE TABLE'!AA519</f>
        <v>5.71</v>
      </c>
      <c r="K524" s="77">
        <f>I524-G524</f>
        <v>0</v>
      </c>
      <c r="L524" s="19"/>
      <c r="M524" s="71">
        <f>IF(G524&lt;=0, "--       ",K524/G524)</f>
        <v>0</v>
      </c>
      <c r="O524" s="60">
        <f t="shared" si="44"/>
        <v>19</v>
      </c>
    </row>
    <row r="525" spans="1:15">
      <c r="A525" s="60">
        <f t="shared" si="45"/>
        <v>20</v>
      </c>
      <c r="C525" s="67" t="s">
        <v>110</v>
      </c>
      <c r="E525" s="56" t="s">
        <v>52</v>
      </c>
      <c r="G525" s="105">
        <v>5.58</v>
      </c>
      <c r="I525" s="102">
        <f>'UNBUNDLED RATE TABLE'!AA520</f>
        <v>5.5799999999999992</v>
      </c>
      <c r="K525" s="77">
        <f t="shared" ref="K525:K537" si="48">I525-G525</f>
        <v>0</v>
      </c>
      <c r="L525" s="19"/>
      <c r="M525" s="71">
        <f t="shared" ref="M525:M537" si="49">IF(G525&lt;=0, "--       ",K525/G525)</f>
        <v>0</v>
      </c>
      <c r="O525" s="60">
        <f t="shared" si="44"/>
        <v>20</v>
      </c>
    </row>
    <row r="526" spans="1:15">
      <c r="A526" s="60">
        <f t="shared" si="45"/>
        <v>21</v>
      </c>
      <c r="C526" s="62" t="s">
        <v>112</v>
      </c>
      <c r="E526" s="62" t="s">
        <v>52</v>
      </c>
      <c r="G526" s="105">
        <v>0.35</v>
      </c>
      <c r="I526" s="102">
        <f>'UNBUNDLED RATE TABLE'!AA521</f>
        <v>0.35000000000000003</v>
      </c>
      <c r="K526" s="77">
        <f t="shared" si="48"/>
        <v>0</v>
      </c>
      <c r="L526" s="19"/>
      <c r="M526" s="71">
        <f t="shared" si="49"/>
        <v>0</v>
      </c>
      <c r="O526" s="60">
        <f t="shared" si="44"/>
        <v>21</v>
      </c>
    </row>
    <row r="527" spans="1:15">
      <c r="A527" s="60">
        <f t="shared" si="45"/>
        <v>22</v>
      </c>
      <c r="C527" s="67" t="s">
        <v>113</v>
      </c>
      <c r="E527" s="56" t="s">
        <v>52</v>
      </c>
      <c r="G527" s="105">
        <v>0.35</v>
      </c>
      <c r="I527" s="102">
        <f>'UNBUNDLED RATE TABLE'!AA522</f>
        <v>0.35000000000000003</v>
      </c>
      <c r="K527" s="77">
        <f t="shared" si="48"/>
        <v>0</v>
      </c>
      <c r="L527" s="19"/>
      <c r="M527" s="71">
        <f t="shared" si="49"/>
        <v>0</v>
      </c>
      <c r="O527" s="60">
        <f t="shared" si="44"/>
        <v>22</v>
      </c>
    </row>
    <row r="528" spans="1:15">
      <c r="A528" s="60">
        <f t="shared" si="45"/>
        <v>23</v>
      </c>
      <c r="C528" s="62" t="s">
        <v>93</v>
      </c>
      <c r="I528" s="102"/>
      <c r="K528" s="77"/>
      <c r="L528" s="19"/>
      <c r="M528" s="71"/>
      <c r="N528" s="60"/>
      <c r="O528" s="60">
        <f t="shared" si="44"/>
        <v>23</v>
      </c>
    </row>
    <row r="529" spans="1:15">
      <c r="A529" s="60">
        <f t="shared" si="45"/>
        <v>24</v>
      </c>
      <c r="C529" s="67" t="s">
        <v>109</v>
      </c>
      <c r="E529" s="62" t="s">
        <v>94</v>
      </c>
      <c r="G529" s="105">
        <v>0.23</v>
      </c>
      <c r="I529" s="102">
        <f>'UNBUNDLED RATE TABLE'!AA524</f>
        <v>0.23</v>
      </c>
      <c r="K529" s="77">
        <f t="shared" si="48"/>
        <v>0</v>
      </c>
      <c r="L529" s="19"/>
      <c r="M529" s="71">
        <f t="shared" si="49"/>
        <v>0</v>
      </c>
      <c r="N529" s="22"/>
      <c r="O529" s="60">
        <f t="shared" si="44"/>
        <v>24</v>
      </c>
    </row>
    <row r="530" spans="1:15">
      <c r="A530" s="60">
        <f t="shared" si="45"/>
        <v>25</v>
      </c>
      <c r="C530" s="67" t="s">
        <v>110</v>
      </c>
      <c r="E530" s="62" t="s">
        <v>94</v>
      </c>
      <c r="G530" s="105">
        <v>0.23</v>
      </c>
      <c r="I530" s="102">
        <f>'UNBUNDLED RATE TABLE'!AA525</f>
        <v>0.23</v>
      </c>
      <c r="K530" s="77">
        <f t="shared" si="48"/>
        <v>0</v>
      </c>
      <c r="L530" s="19"/>
      <c r="M530" s="71">
        <f t="shared" si="49"/>
        <v>0</v>
      </c>
      <c r="N530" s="67"/>
      <c r="O530" s="60">
        <f t="shared" si="44"/>
        <v>25</v>
      </c>
    </row>
    <row r="531" spans="1:15">
      <c r="A531" s="60">
        <f t="shared" si="45"/>
        <v>26</v>
      </c>
      <c r="C531" s="62" t="s">
        <v>112</v>
      </c>
      <c r="E531" s="62" t="s">
        <v>94</v>
      </c>
      <c r="G531" s="105">
        <v>0.23</v>
      </c>
      <c r="I531" s="102">
        <f>'UNBUNDLED RATE TABLE'!AA526</f>
        <v>0.23</v>
      </c>
      <c r="K531" s="77">
        <f t="shared" si="48"/>
        <v>0</v>
      </c>
      <c r="L531" s="19"/>
      <c r="M531" s="71">
        <f t="shared" si="49"/>
        <v>0</v>
      </c>
      <c r="N531" s="62"/>
      <c r="O531" s="60">
        <f t="shared" si="44"/>
        <v>26</v>
      </c>
    </row>
    <row r="532" spans="1:15">
      <c r="A532" s="60">
        <f t="shared" si="45"/>
        <v>27</v>
      </c>
      <c r="C532" s="67" t="s">
        <v>113</v>
      </c>
      <c r="E532" s="62" t="s">
        <v>94</v>
      </c>
      <c r="G532" s="105">
        <v>0</v>
      </c>
      <c r="I532" s="102">
        <f>'UNBUNDLED RATE TABLE'!AA527</f>
        <v>0</v>
      </c>
      <c r="K532" s="77">
        <f t="shared" si="48"/>
        <v>0</v>
      </c>
      <c r="L532" s="19"/>
      <c r="M532" s="71" t="str">
        <f t="shared" si="49"/>
        <v xml:space="preserve">--       </v>
      </c>
      <c r="O532" s="60">
        <f t="shared" si="44"/>
        <v>27</v>
      </c>
    </row>
    <row r="533" spans="1:15">
      <c r="A533" s="60">
        <f t="shared" si="45"/>
        <v>28</v>
      </c>
      <c r="C533" s="62" t="s">
        <v>145</v>
      </c>
      <c r="H533" s="118"/>
      <c r="I533" s="102"/>
      <c r="K533" s="77"/>
      <c r="L533" s="19"/>
      <c r="M533" s="71"/>
      <c r="N533" s="67"/>
      <c r="O533" s="60">
        <f t="shared" si="44"/>
        <v>28</v>
      </c>
    </row>
    <row r="534" spans="1:15">
      <c r="A534" s="60">
        <f t="shared" si="45"/>
        <v>29</v>
      </c>
      <c r="C534" s="67" t="s">
        <v>109</v>
      </c>
      <c r="E534" s="56" t="s">
        <v>146</v>
      </c>
      <c r="G534" s="105">
        <v>16.86</v>
      </c>
      <c r="H534" s="106"/>
      <c r="I534" s="102">
        <f>'UNBUNDLED RATE TABLE'!AA529</f>
        <v>16.86</v>
      </c>
      <c r="K534" s="77">
        <f t="shared" si="48"/>
        <v>0</v>
      </c>
      <c r="L534" s="19"/>
      <c r="M534" s="71">
        <f t="shared" si="49"/>
        <v>0</v>
      </c>
      <c r="N534" s="67"/>
      <c r="O534" s="60">
        <f t="shared" si="44"/>
        <v>29</v>
      </c>
    </row>
    <row r="535" spans="1:15">
      <c r="A535" s="60">
        <f t="shared" si="45"/>
        <v>30</v>
      </c>
      <c r="C535" s="67" t="s">
        <v>110</v>
      </c>
      <c r="E535" s="56" t="s">
        <v>146</v>
      </c>
      <c r="G535" s="105">
        <v>16.18</v>
      </c>
      <c r="H535" s="106"/>
      <c r="I535" s="102">
        <f>'UNBUNDLED RATE TABLE'!AA530</f>
        <v>16.18</v>
      </c>
      <c r="K535" s="77">
        <f t="shared" si="48"/>
        <v>0</v>
      </c>
      <c r="L535" s="19"/>
      <c r="M535" s="71">
        <f t="shared" si="49"/>
        <v>0</v>
      </c>
      <c r="N535" s="67"/>
      <c r="O535" s="60">
        <f t="shared" si="44"/>
        <v>30</v>
      </c>
    </row>
    <row r="536" spans="1:15">
      <c r="A536" s="60">
        <f t="shared" si="45"/>
        <v>31</v>
      </c>
      <c r="C536" s="62" t="s">
        <v>112</v>
      </c>
      <c r="E536" s="56" t="s">
        <v>146</v>
      </c>
      <c r="G536" s="105">
        <v>12.5</v>
      </c>
      <c r="H536" s="106"/>
      <c r="I536" s="102">
        <f>'UNBUNDLED RATE TABLE'!AA531</f>
        <v>12.5</v>
      </c>
      <c r="K536" s="77">
        <f t="shared" si="48"/>
        <v>0</v>
      </c>
      <c r="L536" s="19"/>
      <c r="M536" s="71">
        <f t="shared" si="49"/>
        <v>0</v>
      </c>
      <c r="N536" s="67"/>
      <c r="O536" s="60">
        <f t="shared" si="44"/>
        <v>31</v>
      </c>
    </row>
    <row r="537" spans="1:15">
      <c r="A537" s="60">
        <f t="shared" si="45"/>
        <v>32</v>
      </c>
      <c r="C537" s="67" t="s">
        <v>113</v>
      </c>
      <c r="E537" s="56" t="s">
        <v>146</v>
      </c>
      <c r="G537" s="105">
        <v>12.42</v>
      </c>
      <c r="H537" s="106"/>
      <c r="I537" s="102">
        <f>'UNBUNDLED RATE TABLE'!AA532</f>
        <v>12.420000000000002</v>
      </c>
      <c r="K537" s="77">
        <f t="shared" si="48"/>
        <v>0</v>
      </c>
      <c r="L537" s="19"/>
      <c r="M537" s="71">
        <f t="shared" si="49"/>
        <v>0</v>
      </c>
      <c r="N537" s="67"/>
      <c r="O537" s="60">
        <f t="shared" si="44"/>
        <v>32</v>
      </c>
    </row>
    <row r="538" spans="1:15">
      <c r="A538" s="60">
        <f t="shared" si="45"/>
        <v>33</v>
      </c>
      <c r="C538" s="67" t="s">
        <v>84</v>
      </c>
      <c r="H538" s="121"/>
      <c r="I538" s="102"/>
      <c r="N538" s="67"/>
      <c r="O538" s="60">
        <f t="shared" ref="O538:O553" si="50">(A538)</f>
        <v>33</v>
      </c>
    </row>
    <row r="539" spans="1:15">
      <c r="A539" s="60">
        <f t="shared" ref="A539:A553" si="51">A538+1</f>
        <v>34</v>
      </c>
      <c r="C539" s="56" t="s">
        <v>147</v>
      </c>
      <c r="I539" s="102"/>
      <c r="K539" s="68"/>
      <c r="L539" s="69"/>
      <c r="M539" s="71"/>
      <c r="N539" s="67"/>
      <c r="O539" s="60">
        <f t="shared" si="50"/>
        <v>34</v>
      </c>
    </row>
    <row r="540" spans="1:15">
      <c r="A540" s="60">
        <f t="shared" si="51"/>
        <v>35</v>
      </c>
      <c r="C540" s="67" t="s">
        <v>91</v>
      </c>
      <c r="E540" s="56" t="s">
        <v>27</v>
      </c>
      <c r="G540" s="122">
        <v>1.6251100000000001</v>
      </c>
      <c r="H540" s="115"/>
      <c r="I540" s="64">
        <f>'UNBUNDLED RATE TABLE'!AA535</f>
        <v>1.64805</v>
      </c>
      <c r="K540" s="68">
        <f>I540-G540</f>
        <v>2.293999999999996E-2</v>
      </c>
      <c r="L540" s="19"/>
      <c r="M540" s="71">
        <f>IF(G540&lt;=0, "--       ",K540/G540)</f>
        <v>1.4115967534505332E-2</v>
      </c>
      <c r="N540" s="67"/>
      <c r="O540" s="60">
        <f t="shared" si="50"/>
        <v>35</v>
      </c>
    </row>
    <row r="541" spans="1:15">
      <c r="A541" s="60">
        <f t="shared" si="51"/>
        <v>36</v>
      </c>
      <c r="C541" s="67" t="s">
        <v>92</v>
      </c>
      <c r="E541" s="56" t="s">
        <v>27</v>
      </c>
      <c r="G541" s="122">
        <v>1.5352700000000001</v>
      </c>
      <c r="H541" s="115"/>
      <c r="I541" s="64">
        <f>'UNBUNDLED RATE TABLE'!AA536</f>
        <v>1.5582100000000001</v>
      </c>
      <c r="K541" s="68">
        <f>I541-G541</f>
        <v>2.293999999999996E-2</v>
      </c>
      <c r="L541" s="19"/>
      <c r="M541" s="71">
        <f>IF(G541&lt;=0, "--       ",K541/G541)</f>
        <v>1.4941997173135643E-2</v>
      </c>
      <c r="N541" s="67"/>
      <c r="O541" s="60">
        <f t="shared" si="50"/>
        <v>36</v>
      </c>
    </row>
    <row r="542" spans="1:15">
      <c r="A542" s="60">
        <f t="shared" si="51"/>
        <v>37</v>
      </c>
      <c r="C542" s="62" t="s">
        <v>99</v>
      </c>
      <c r="E542" s="56" t="s">
        <v>27</v>
      </c>
      <c r="G542" s="122">
        <v>0.80712000000000006</v>
      </c>
      <c r="H542" s="115"/>
      <c r="I542" s="64">
        <f>'UNBUNDLED RATE TABLE'!AA537</f>
        <v>0.83006000000000002</v>
      </c>
      <c r="K542" s="68">
        <f>I542-G542</f>
        <v>2.293999999999996E-2</v>
      </c>
      <c r="M542" s="71">
        <f>IF(G542&lt;=0, "--       ",K542/G542)</f>
        <v>2.8422043810090145E-2</v>
      </c>
      <c r="N542" s="67"/>
      <c r="O542" s="60">
        <f t="shared" si="50"/>
        <v>37</v>
      </c>
    </row>
    <row r="543" spans="1:15">
      <c r="A543" s="60">
        <f t="shared" si="51"/>
        <v>38</v>
      </c>
      <c r="C543" s="67" t="s">
        <v>100</v>
      </c>
      <c r="E543" s="56" t="s">
        <v>27</v>
      </c>
      <c r="G543" s="122">
        <v>0.80227999999999988</v>
      </c>
      <c r="H543" s="115"/>
      <c r="I543" s="64">
        <f>'UNBUNDLED RATE TABLE'!AA538</f>
        <v>0.82521999999999984</v>
      </c>
      <c r="K543" s="68">
        <f>I543-G543</f>
        <v>2.293999999999996E-2</v>
      </c>
      <c r="L543" s="69"/>
      <c r="M543" s="71">
        <f>IF(G543&lt;=0, "--       ",K543/G543)</f>
        <v>2.8593508500772753E-2</v>
      </c>
      <c r="N543" s="67"/>
      <c r="O543" s="60">
        <f t="shared" si="50"/>
        <v>38</v>
      </c>
    </row>
    <row r="544" spans="1:15">
      <c r="A544" s="60">
        <f t="shared" si="51"/>
        <v>39</v>
      </c>
      <c r="C544" s="67" t="s">
        <v>87</v>
      </c>
      <c r="H544" s="118"/>
      <c r="I544" s="64"/>
      <c r="K544" s="68"/>
      <c r="L544" s="19"/>
      <c r="M544" s="71"/>
      <c r="N544" s="67"/>
      <c r="O544" s="60">
        <f t="shared" si="50"/>
        <v>39</v>
      </c>
    </row>
    <row r="545" spans="1:15">
      <c r="A545" s="60">
        <f t="shared" si="51"/>
        <v>40</v>
      </c>
      <c r="C545" s="67" t="s">
        <v>91</v>
      </c>
      <c r="E545" s="56" t="s">
        <v>27</v>
      </c>
      <c r="G545" s="122">
        <v>8.9010000000000006E-2</v>
      </c>
      <c r="H545" s="115"/>
      <c r="I545" s="64">
        <f>'UNBUNDLED RATE TABLE'!AA540</f>
        <v>0.11194999999999999</v>
      </c>
      <c r="K545" s="68">
        <f>I545-G545</f>
        <v>2.2939999999999988E-2</v>
      </c>
      <c r="L545" s="19"/>
      <c r="M545" s="71">
        <f>IF(G545&lt;=0, "--       ",K545/G545)</f>
        <v>0.25772385125266811</v>
      </c>
      <c r="N545" s="67"/>
      <c r="O545" s="60">
        <f t="shared" si="50"/>
        <v>40</v>
      </c>
    </row>
    <row r="546" spans="1:15">
      <c r="A546" s="60">
        <f t="shared" si="51"/>
        <v>41</v>
      </c>
      <c r="C546" s="67" t="s">
        <v>92</v>
      </c>
      <c r="E546" s="56" t="s">
        <v>27</v>
      </c>
      <c r="G546" s="122">
        <v>8.6279999999999996E-2</v>
      </c>
      <c r="H546" s="115"/>
      <c r="I546" s="64">
        <f>'UNBUNDLED RATE TABLE'!AA541</f>
        <v>0.10922</v>
      </c>
      <c r="K546" s="68">
        <f>I546-G546</f>
        <v>2.2940000000000002E-2</v>
      </c>
      <c r="M546" s="71">
        <f>IF(G546&lt;=0, "--       ",K546/G546)</f>
        <v>0.26587853500231806</v>
      </c>
      <c r="N546" s="67"/>
      <c r="O546" s="60">
        <f t="shared" si="50"/>
        <v>41</v>
      </c>
    </row>
    <row r="547" spans="1:15">
      <c r="A547" s="60">
        <f t="shared" si="51"/>
        <v>42</v>
      </c>
      <c r="C547" s="62" t="s">
        <v>99</v>
      </c>
      <c r="E547" s="56" t="s">
        <v>27</v>
      </c>
      <c r="G547" s="122">
        <v>7.3900000000000007E-2</v>
      </c>
      <c r="H547" s="115"/>
      <c r="I547" s="64">
        <f>'UNBUNDLED RATE TABLE'!AA542</f>
        <v>9.6840000000000009E-2</v>
      </c>
      <c r="K547" s="68">
        <f>I547-G547</f>
        <v>2.2940000000000002E-2</v>
      </c>
      <c r="L547" s="69"/>
      <c r="M547" s="71">
        <f>IF(G547&lt;=0, "--       ",K547/G547)</f>
        <v>0.31041948579161027</v>
      </c>
      <c r="N547" s="67"/>
      <c r="O547" s="60">
        <f t="shared" si="50"/>
        <v>42</v>
      </c>
    </row>
    <row r="548" spans="1:15">
      <c r="A548" s="60">
        <f t="shared" si="51"/>
        <v>43</v>
      </c>
      <c r="C548" s="67" t="s">
        <v>100</v>
      </c>
      <c r="E548" s="56" t="s">
        <v>27</v>
      </c>
      <c r="G548" s="122">
        <v>7.3860000000000009E-2</v>
      </c>
      <c r="H548" s="115"/>
      <c r="I548" s="64">
        <f>'UNBUNDLED RATE TABLE'!AA543</f>
        <v>9.6799999999999997E-2</v>
      </c>
      <c r="K548" s="68">
        <f>I548-G548</f>
        <v>2.2939999999999988E-2</v>
      </c>
      <c r="L548" s="19"/>
      <c r="M548" s="71">
        <f>IF(G548&lt;=0, "--       ",K548/G548)</f>
        <v>0.31058759815867837</v>
      </c>
      <c r="N548" s="67"/>
      <c r="O548" s="60">
        <f t="shared" si="50"/>
        <v>43</v>
      </c>
    </row>
    <row r="549" spans="1:15">
      <c r="A549" s="60">
        <f t="shared" si="51"/>
        <v>44</v>
      </c>
      <c r="C549" s="67" t="s">
        <v>88</v>
      </c>
      <c r="H549" s="119"/>
      <c r="I549" s="64"/>
      <c r="K549" s="68"/>
      <c r="L549" s="19"/>
      <c r="M549" s="71"/>
      <c r="N549" s="67"/>
      <c r="O549" s="60">
        <f t="shared" si="50"/>
        <v>44</v>
      </c>
    </row>
    <row r="550" spans="1:15">
      <c r="A550" s="60">
        <f t="shared" si="51"/>
        <v>45</v>
      </c>
      <c r="C550" s="67" t="s">
        <v>91</v>
      </c>
      <c r="E550" s="56" t="s">
        <v>27</v>
      </c>
      <c r="G550" s="122">
        <v>8.1199999999999994E-2</v>
      </c>
      <c r="H550" s="115"/>
      <c r="I550" s="64">
        <f>'UNBUNDLED RATE TABLE'!AA545</f>
        <v>0.10414</v>
      </c>
      <c r="K550" s="68">
        <f>I550-G550</f>
        <v>2.2940000000000002E-2</v>
      </c>
      <c r="M550" s="71">
        <f>IF(G550&lt;=0, "--       ",K550/G550)</f>
        <v>0.28251231527093601</v>
      </c>
      <c r="N550" s="67"/>
      <c r="O550" s="60">
        <f t="shared" si="50"/>
        <v>45</v>
      </c>
    </row>
    <row r="551" spans="1:15">
      <c r="A551" s="60">
        <f t="shared" si="51"/>
        <v>46</v>
      </c>
      <c r="C551" s="67" t="s">
        <v>92</v>
      </c>
      <c r="E551" s="56" t="s">
        <v>27</v>
      </c>
      <c r="G551" s="122">
        <v>7.9780000000000004E-2</v>
      </c>
      <c r="H551" s="115"/>
      <c r="I551" s="64">
        <f>'UNBUNDLED RATE TABLE'!AA546</f>
        <v>0.10272000000000001</v>
      </c>
      <c r="K551" s="68">
        <f>I551-G551</f>
        <v>2.2940000000000002E-2</v>
      </c>
      <c r="L551" s="69"/>
      <c r="M551" s="71">
        <f>IF(G551&lt;=0, "--       ",K551/G551)</f>
        <v>0.28754073702682376</v>
      </c>
      <c r="N551" s="67"/>
      <c r="O551" s="60">
        <f t="shared" si="50"/>
        <v>46</v>
      </c>
    </row>
    <row r="552" spans="1:15">
      <c r="A552" s="60">
        <f t="shared" si="51"/>
        <v>47</v>
      </c>
      <c r="C552" s="62" t="s">
        <v>99</v>
      </c>
      <c r="E552" s="56" t="s">
        <v>27</v>
      </c>
      <c r="G552" s="122">
        <v>7.2230000000000003E-2</v>
      </c>
      <c r="H552" s="115"/>
      <c r="I552" s="64">
        <f>'UNBUNDLED RATE TABLE'!AA547</f>
        <v>9.5170000000000005E-2</v>
      </c>
      <c r="K552" s="68">
        <f>I552-G552</f>
        <v>2.2940000000000002E-2</v>
      </c>
      <c r="L552" s="19"/>
      <c r="M552" s="71">
        <f>IF(G552&lt;=0, "--       ",K552/G552)</f>
        <v>0.31759656652360518</v>
      </c>
      <c r="N552" s="67"/>
      <c r="O552" s="60">
        <f t="shared" si="50"/>
        <v>47</v>
      </c>
    </row>
    <row r="553" spans="1:15">
      <c r="A553" s="60">
        <f t="shared" si="51"/>
        <v>48</v>
      </c>
      <c r="C553" s="67" t="s">
        <v>100</v>
      </c>
      <c r="E553" s="56" t="s">
        <v>27</v>
      </c>
      <c r="G553" s="122">
        <v>7.22E-2</v>
      </c>
      <c r="H553" s="115"/>
      <c r="I553" s="64">
        <f>'UNBUNDLED RATE TABLE'!AA548</f>
        <v>9.5140000000000002E-2</v>
      </c>
      <c r="K553" s="68">
        <f>I553-G553</f>
        <v>2.2940000000000002E-2</v>
      </c>
      <c r="L553" s="19"/>
      <c r="M553" s="71">
        <f>IF(G553&lt;=0, "--       ",K553/G553)</f>
        <v>0.31772853185595573</v>
      </c>
      <c r="N553" s="67"/>
      <c r="O553" s="60">
        <f t="shared" si="50"/>
        <v>48</v>
      </c>
    </row>
    <row r="554" spans="1:15">
      <c r="A554" s="56"/>
      <c r="O554" s="56"/>
    </row>
    <row r="555" spans="1:15">
      <c r="A555" s="56"/>
      <c r="O555" s="56"/>
    </row>
    <row r="556" spans="1:15">
      <c r="G556" s="21"/>
      <c r="O556" s="96" t="s">
        <v>148</v>
      </c>
    </row>
    <row r="558" spans="1:15">
      <c r="G558" s="4" t="str">
        <f>G151</f>
        <v>SAN DIEGO GAS &amp; ELECTRIC COMPANY - ELECTRIC DEPARTMENT</v>
      </c>
    </row>
    <row r="559" spans="1:15">
      <c r="G559" s="4" t="str">
        <f>G5</f>
        <v>FILING TO IMPLEMENT AN ELECTRIC RATE SURCHARGE TO MANAGE THE ENERGY RATE CEILING REVENUE SHORTFALL ACCOUNT</v>
      </c>
    </row>
    <row r="560" spans="1:15">
      <c r="G560" s="4" t="str">
        <f>G6</f>
        <v>EFFECTIVE RATES FOR CUSTOMERS UNDER 6.5 CENTS/KWH RATE CEILING PX PRICE (AB 265 AND D.00-09-040)</v>
      </c>
    </row>
    <row r="561" spans="1:15">
      <c r="G561" s="4"/>
    </row>
    <row r="562" spans="1:15">
      <c r="G562" s="4" t="str">
        <f>G499</f>
        <v>COMMERCIAL AND INDUSTRIAL -- PRESENT &amp; PROPOSED TOTAL UDC RATES</v>
      </c>
    </row>
    <row r="563" spans="1:15">
      <c r="G563" s="6"/>
      <c r="H563" s="7"/>
      <c r="I563" s="7"/>
      <c r="J563" s="7"/>
      <c r="K563" s="8"/>
      <c r="L563" s="9"/>
      <c r="M563" s="9"/>
    </row>
    <row r="564" spans="1:15">
      <c r="G564" s="10" t="s">
        <v>5</v>
      </c>
      <c r="H564" s="9"/>
      <c r="I564" s="10" t="s">
        <v>6</v>
      </c>
      <c r="J564" s="9"/>
      <c r="N564" s="9"/>
      <c r="O564" s="8"/>
    </row>
    <row r="565" spans="1:15">
      <c r="G565" s="10" t="s">
        <v>7</v>
      </c>
      <c r="H565" s="8"/>
      <c r="I565" s="10" t="s">
        <v>7</v>
      </c>
      <c r="J565" s="9"/>
      <c r="K565" s="11" t="s">
        <v>8</v>
      </c>
      <c r="L565" s="11"/>
      <c r="M565" s="12"/>
      <c r="N565" s="10"/>
      <c r="O565" s="8"/>
    </row>
    <row r="566" spans="1:15">
      <c r="A566" s="10" t="s">
        <v>9</v>
      </c>
      <c r="B566" s="10"/>
      <c r="C566" s="10" t="s">
        <v>10</v>
      </c>
      <c r="D566" s="10"/>
      <c r="E566" s="10" t="s">
        <v>11</v>
      </c>
      <c r="G566" s="13" t="s">
        <v>12</v>
      </c>
      <c r="H566" s="10"/>
      <c r="I566" s="10" t="s">
        <v>12</v>
      </c>
      <c r="J566" s="9"/>
      <c r="K566" s="14" t="s">
        <v>13</v>
      </c>
      <c r="L566" s="15"/>
      <c r="M566" s="14" t="s">
        <v>14</v>
      </c>
      <c r="N566" s="10"/>
      <c r="O566" s="10" t="str">
        <f>(A566)</f>
        <v>LINE</v>
      </c>
    </row>
    <row r="567" spans="1:15">
      <c r="A567" s="16" t="s">
        <v>15</v>
      </c>
      <c r="C567" s="58" t="s">
        <v>16</v>
      </c>
      <c r="E567" s="58" t="s">
        <v>17</v>
      </c>
      <c r="G567" s="59" t="s">
        <v>18</v>
      </c>
      <c r="H567" s="17"/>
      <c r="I567" s="59" t="s">
        <v>19</v>
      </c>
      <c r="K567" s="59" t="s">
        <v>20</v>
      </c>
      <c r="M567" s="59" t="s">
        <v>21</v>
      </c>
      <c r="O567" s="16" t="str">
        <f>(A567)</f>
        <v>NO.</v>
      </c>
    </row>
    <row r="569" spans="1:15">
      <c r="A569" s="57">
        <v>1</v>
      </c>
      <c r="C569" s="24" t="s">
        <v>149</v>
      </c>
      <c r="H569" s="79"/>
      <c r="O569" s="57">
        <f t="shared" ref="O569:O600" si="52">A569</f>
        <v>1</v>
      </c>
    </row>
    <row r="570" spans="1:15">
      <c r="A570" s="60">
        <f t="shared" ref="A570:A601" si="53">A569+1</f>
        <v>2</v>
      </c>
      <c r="C570" s="67" t="s">
        <v>140</v>
      </c>
      <c r="E570" s="62" t="s">
        <v>141</v>
      </c>
      <c r="G570" s="114">
        <v>4736.5600000000004</v>
      </c>
      <c r="H570" s="88"/>
      <c r="I570" s="114">
        <f>'UNBUNDLED RATE TABLE'!AA565</f>
        <v>4736.5600000000004</v>
      </c>
      <c r="K570" s="89">
        <f>I570-G570</f>
        <v>0</v>
      </c>
      <c r="L570" s="69"/>
      <c r="M570" s="71">
        <f>IF(G570&lt;=0, "--       ",K570/G570)</f>
        <v>0</v>
      </c>
      <c r="O570" s="57">
        <f t="shared" si="52"/>
        <v>2</v>
      </c>
    </row>
    <row r="571" spans="1:15">
      <c r="A571" s="60">
        <f t="shared" si="53"/>
        <v>3</v>
      </c>
      <c r="C571" s="62" t="s">
        <v>142</v>
      </c>
      <c r="E571" s="67"/>
      <c r="I571" s="102"/>
      <c r="K571" s="97"/>
      <c r="O571" s="57">
        <f t="shared" si="52"/>
        <v>3</v>
      </c>
    </row>
    <row r="572" spans="1:15">
      <c r="A572" s="60">
        <f t="shared" si="53"/>
        <v>4</v>
      </c>
      <c r="C572" s="62" t="s">
        <v>91</v>
      </c>
      <c r="E572" s="62" t="s">
        <v>24</v>
      </c>
      <c r="G572" s="105">
        <v>44.79</v>
      </c>
      <c r="I572" s="102">
        <f>'UNBUNDLED RATE TABLE'!AA567</f>
        <v>44.79</v>
      </c>
      <c r="K572" s="77">
        <f>I572-G572</f>
        <v>0</v>
      </c>
      <c r="L572" s="69"/>
      <c r="M572" s="71">
        <f>IF(G572&lt;=0, "--       ",K572/G572)</f>
        <v>0</v>
      </c>
      <c r="O572" s="57">
        <f t="shared" si="52"/>
        <v>4</v>
      </c>
    </row>
    <row r="573" spans="1:15">
      <c r="A573" s="60">
        <f t="shared" si="53"/>
        <v>5</v>
      </c>
      <c r="C573" s="62" t="s">
        <v>92</v>
      </c>
      <c r="E573" s="62" t="s">
        <v>24</v>
      </c>
      <c r="G573" s="105">
        <v>44.79</v>
      </c>
      <c r="I573" s="102">
        <f>'UNBUNDLED RATE TABLE'!AA568</f>
        <v>44.79</v>
      </c>
      <c r="K573" s="77">
        <f>I573-G573</f>
        <v>0</v>
      </c>
      <c r="L573" s="69"/>
      <c r="M573" s="71">
        <f>IF(G573&lt;=0, "--       ",K573/G573)</f>
        <v>0</v>
      </c>
      <c r="O573" s="57">
        <f t="shared" si="52"/>
        <v>5</v>
      </c>
    </row>
    <row r="574" spans="1:15">
      <c r="A574" s="60">
        <f t="shared" si="53"/>
        <v>6</v>
      </c>
      <c r="C574" s="62" t="s">
        <v>99</v>
      </c>
      <c r="E574" s="62" t="s">
        <v>24</v>
      </c>
      <c r="G574" s="105">
        <v>12795.32</v>
      </c>
      <c r="I574" s="102">
        <f>'UNBUNDLED RATE TABLE'!AA569</f>
        <v>12795.32</v>
      </c>
      <c r="K574" s="77">
        <f>I574-G574</f>
        <v>0</v>
      </c>
      <c r="L574" s="69"/>
      <c r="M574" s="71">
        <f>IF(G574&lt;=0, "--       ",K574/G574)</f>
        <v>0</v>
      </c>
      <c r="O574" s="57">
        <f t="shared" si="52"/>
        <v>6</v>
      </c>
    </row>
    <row r="575" spans="1:15">
      <c r="A575" s="60">
        <f t="shared" si="53"/>
        <v>7</v>
      </c>
      <c r="C575" s="62" t="s">
        <v>100</v>
      </c>
      <c r="E575" s="62" t="s">
        <v>24</v>
      </c>
      <c r="G575" s="105">
        <v>671.93</v>
      </c>
      <c r="I575" s="102">
        <f>'UNBUNDLED RATE TABLE'!AA570</f>
        <v>671.93</v>
      </c>
      <c r="K575" s="77">
        <f>I575-G575</f>
        <v>0</v>
      </c>
      <c r="L575" s="69"/>
      <c r="M575" s="71">
        <f>IF(G575&lt;=0, "--       ",K575/G575)</f>
        <v>0</v>
      </c>
      <c r="O575" s="57">
        <f t="shared" si="52"/>
        <v>7</v>
      </c>
    </row>
    <row r="576" spans="1:15">
      <c r="A576" s="60">
        <f t="shared" si="53"/>
        <v>8</v>
      </c>
      <c r="C576" s="62" t="s">
        <v>101</v>
      </c>
      <c r="E576" s="67"/>
      <c r="G576" s="102"/>
      <c r="I576" s="102"/>
      <c r="K576" s="108"/>
      <c r="O576" s="57">
        <f t="shared" si="52"/>
        <v>8</v>
      </c>
    </row>
    <row r="577" spans="1:15">
      <c r="A577" s="60">
        <f t="shared" si="53"/>
        <v>9</v>
      </c>
      <c r="C577" s="62" t="s">
        <v>91</v>
      </c>
      <c r="E577" s="62" t="s">
        <v>24</v>
      </c>
      <c r="G577" s="105">
        <v>179.17</v>
      </c>
      <c r="I577" s="102">
        <f>'UNBUNDLED RATE TABLE'!AA572</f>
        <v>179.17</v>
      </c>
      <c r="K577" s="77">
        <f t="shared" ref="K577:K584" si="54">I577-G577</f>
        <v>0</v>
      </c>
      <c r="L577" s="69"/>
      <c r="M577" s="71">
        <f>IF(G577&lt;=0, "--       ",K577/G577)</f>
        <v>0</v>
      </c>
      <c r="O577" s="57">
        <f t="shared" si="52"/>
        <v>9</v>
      </c>
    </row>
    <row r="578" spans="1:15">
      <c r="A578" s="60">
        <f t="shared" si="53"/>
        <v>10</v>
      </c>
      <c r="C578" s="62" t="s">
        <v>92</v>
      </c>
      <c r="E578" s="62" t="s">
        <v>24</v>
      </c>
      <c r="G578" s="105">
        <v>179.17</v>
      </c>
      <c r="I578" s="102">
        <f>'UNBUNDLED RATE TABLE'!AA573</f>
        <v>179.17</v>
      </c>
      <c r="K578" s="77">
        <f t="shared" si="54"/>
        <v>0</v>
      </c>
      <c r="L578" s="69"/>
      <c r="M578" s="71">
        <f>IF(G578&lt;=0, "--       ",K578/G578)</f>
        <v>0</v>
      </c>
      <c r="O578" s="57">
        <f t="shared" si="52"/>
        <v>10</v>
      </c>
    </row>
    <row r="579" spans="1:15">
      <c r="A579" s="60">
        <f t="shared" si="53"/>
        <v>11</v>
      </c>
      <c r="C579" s="62" t="s">
        <v>99</v>
      </c>
      <c r="E579" s="62" t="s">
        <v>24</v>
      </c>
      <c r="G579" s="105">
        <v>12795.32</v>
      </c>
      <c r="I579" s="102">
        <f>'UNBUNDLED RATE TABLE'!AA574</f>
        <v>12795.32</v>
      </c>
      <c r="K579" s="77">
        <f t="shared" si="54"/>
        <v>0</v>
      </c>
      <c r="L579" s="69"/>
      <c r="M579" s="71">
        <f>IF(G579&lt;=0, "--       ",K579/G579)</f>
        <v>0</v>
      </c>
      <c r="O579" s="57">
        <f t="shared" si="52"/>
        <v>11</v>
      </c>
    </row>
    <row r="580" spans="1:15">
      <c r="A580" s="60">
        <f t="shared" si="53"/>
        <v>12</v>
      </c>
      <c r="C580" s="62" t="s">
        <v>100</v>
      </c>
      <c r="E580" s="62" t="s">
        <v>24</v>
      </c>
      <c r="G580" s="105">
        <v>671.93</v>
      </c>
      <c r="I580" s="102">
        <f>'UNBUNDLED RATE TABLE'!AA575</f>
        <v>671.93</v>
      </c>
      <c r="K580" s="77">
        <f t="shared" si="54"/>
        <v>0</v>
      </c>
      <c r="L580" s="69"/>
      <c r="M580" s="71">
        <f>IF(G580&lt;=0, "--       ",K580/G580)</f>
        <v>0</v>
      </c>
      <c r="O580" s="57">
        <f t="shared" si="52"/>
        <v>12</v>
      </c>
    </row>
    <row r="581" spans="1:15">
      <c r="A581" s="60">
        <f t="shared" si="53"/>
        <v>13</v>
      </c>
      <c r="C581" s="107" t="s">
        <v>124</v>
      </c>
      <c r="E581" s="62" t="s">
        <v>24</v>
      </c>
      <c r="G581" s="105">
        <v>20146.96</v>
      </c>
      <c r="I581" s="102">
        <f>'UNBUNDLED RATE TABLE'!AA576</f>
        <v>20146.96</v>
      </c>
      <c r="K581" s="77">
        <f t="shared" si="54"/>
        <v>0</v>
      </c>
      <c r="L581" s="69"/>
      <c r="M581" s="71">
        <f>IF(G581&lt;=0, "--       ",K581/G581)</f>
        <v>0</v>
      </c>
      <c r="O581" s="57">
        <f t="shared" si="52"/>
        <v>13</v>
      </c>
    </row>
    <row r="582" spans="1:15">
      <c r="A582" s="60">
        <f t="shared" si="53"/>
        <v>14</v>
      </c>
      <c r="C582" s="56" t="s">
        <v>125</v>
      </c>
      <c r="E582" s="62" t="s">
        <v>104</v>
      </c>
      <c r="G582" s="102">
        <v>1.1299999999999999</v>
      </c>
      <c r="I582" s="102">
        <f>'UNBUNDLED RATE TABLE'!AA577</f>
        <v>1.1299999999999999</v>
      </c>
      <c r="K582" s="77">
        <f t="shared" si="54"/>
        <v>0</v>
      </c>
      <c r="L582" s="69"/>
      <c r="M582" s="70">
        <f>K582/G583</f>
        <v>0</v>
      </c>
      <c r="O582" s="57">
        <f t="shared" si="52"/>
        <v>14</v>
      </c>
    </row>
    <row r="583" spans="1:15">
      <c r="A583" s="60">
        <f t="shared" si="53"/>
        <v>15</v>
      </c>
      <c r="C583" s="56" t="s">
        <v>126</v>
      </c>
      <c r="E583" s="62" t="s">
        <v>104</v>
      </c>
      <c r="G583" s="100">
        <v>2.89</v>
      </c>
      <c r="I583" s="102">
        <f>'UNBUNDLED RATE TABLE'!AA578</f>
        <v>2.89</v>
      </c>
      <c r="K583" s="77">
        <f t="shared" si="54"/>
        <v>0</v>
      </c>
      <c r="L583" s="69"/>
      <c r="M583" s="70">
        <f>K583/G584</f>
        <v>0</v>
      </c>
      <c r="O583" s="57">
        <f t="shared" si="52"/>
        <v>15</v>
      </c>
    </row>
    <row r="584" spans="1:15">
      <c r="A584" s="60">
        <f t="shared" si="53"/>
        <v>16</v>
      </c>
      <c r="C584" s="56" t="s">
        <v>143</v>
      </c>
      <c r="E584" s="67" t="s">
        <v>24</v>
      </c>
      <c r="G584" s="105">
        <v>79.989999999999995</v>
      </c>
      <c r="I584" s="102">
        <f>'UNBUNDLED RATE TABLE'!AA579</f>
        <v>79.989999999999995</v>
      </c>
      <c r="K584" s="77">
        <f t="shared" si="54"/>
        <v>0</v>
      </c>
      <c r="L584" s="69"/>
      <c r="M584" s="71">
        <f>IF(G584&lt;=0, "--       ",K584/G584)</f>
        <v>0</v>
      </c>
      <c r="O584" s="57">
        <f t="shared" si="52"/>
        <v>16</v>
      </c>
    </row>
    <row r="585" spans="1:15">
      <c r="A585" s="60">
        <f t="shared" si="53"/>
        <v>17</v>
      </c>
      <c r="C585" s="56" t="s">
        <v>150</v>
      </c>
      <c r="I585" s="102"/>
      <c r="K585" s="106"/>
      <c r="O585" s="57">
        <f t="shared" si="52"/>
        <v>17</v>
      </c>
    </row>
    <row r="586" spans="1:15">
      <c r="A586" s="60">
        <f t="shared" si="53"/>
        <v>18</v>
      </c>
      <c r="C586" s="62" t="s">
        <v>108</v>
      </c>
      <c r="I586" s="102"/>
      <c r="K586" s="106"/>
      <c r="O586" s="57">
        <f t="shared" si="52"/>
        <v>18</v>
      </c>
    </row>
    <row r="587" spans="1:15">
      <c r="A587" s="60">
        <f t="shared" si="53"/>
        <v>19</v>
      </c>
      <c r="C587" s="67" t="s">
        <v>109</v>
      </c>
      <c r="E587" s="62" t="s">
        <v>52</v>
      </c>
      <c r="G587" s="105">
        <v>5.71</v>
      </c>
      <c r="I587" s="102">
        <f>'UNBUNDLED RATE TABLE'!AA582</f>
        <v>5.71</v>
      </c>
      <c r="K587" s="77">
        <f>I587-G587</f>
        <v>0</v>
      </c>
      <c r="L587" s="69"/>
      <c r="M587" s="71">
        <f>IF(G587&lt;=0, "--       ",K587/G587)</f>
        <v>0</v>
      </c>
      <c r="O587" s="57">
        <f t="shared" si="52"/>
        <v>19</v>
      </c>
    </row>
    <row r="588" spans="1:15">
      <c r="A588" s="60">
        <f t="shared" si="53"/>
        <v>20</v>
      </c>
      <c r="C588" s="67" t="s">
        <v>110</v>
      </c>
      <c r="E588" s="62" t="s">
        <v>52</v>
      </c>
      <c r="G588" s="105">
        <v>5.58</v>
      </c>
      <c r="I588" s="102">
        <f>'UNBUNDLED RATE TABLE'!AA583</f>
        <v>5.5799999999999992</v>
      </c>
      <c r="K588" s="77">
        <f>I588-G588</f>
        <v>0</v>
      </c>
      <c r="L588" s="69"/>
      <c r="M588" s="71">
        <f>IF(G588&lt;=0, "--       ",K588/G588)</f>
        <v>0</v>
      </c>
      <c r="O588" s="57">
        <f t="shared" si="52"/>
        <v>20</v>
      </c>
    </row>
    <row r="589" spans="1:15">
      <c r="A589" s="60">
        <f t="shared" si="53"/>
        <v>21</v>
      </c>
      <c r="C589" s="62" t="s">
        <v>112</v>
      </c>
      <c r="E589" s="62" t="s">
        <v>52</v>
      </c>
      <c r="G589" s="105">
        <v>0.35</v>
      </c>
      <c r="I589" s="102">
        <f>'UNBUNDLED RATE TABLE'!AA584</f>
        <v>0.35000000000000003</v>
      </c>
      <c r="K589" s="77">
        <f>I589-G589</f>
        <v>0</v>
      </c>
      <c r="L589" s="69"/>
      <c r="M589" s="71">
        <f>IF(G589&lt;=0, "--       ",K589/G589)</f>
        <v>0</v>
      </c>
      <c r="O589" s="57">
        <f t="shared" si="52"/>
        <v>21</v>
      </c>
    </row>
    <row r="590" spans="1:15">
      <c r="A590" s="60">
        <f t="shared" si="53"/>
        <v>22</v>
      </c>
      <c r="C590" s="67" t="s">
        <v>113</v>
      </c>
      <c r="E590" s="62" t="s">
        <v>52</v>
      </c>
      <c r="G590" s="105">
        <v>0.35</v>
      </c>
      <c r="I590" s="102">
        <f>'UNBUNDLED RATE TABLE'!AA585</f>
        <v>0.35000000000000003</v>
      </c>
      <c r="K590" s="77">
        <f>I590-G590</f>
        <v>0</v>
      </c>
      <c r="L590" s="69"/>
      <c r="M590" s="71">
        <f>IF(G590&lt;=0, "--       ",K590/G590)</f>
        <v>0</v>
      </c>
      <c r="O590" s="57">
        <f t="shared" si="52"/>
        <v>22</v>
      </c>
    </row>
    <row r="591" spans="1:15">
      <c r="A591" s="60">
        <f t="shared" si="53"/>
        <v>23</v>
      </c>
      <c r="C591" s="62" t="s">
        <v>93</v>
      </c>
      <c r="I591" s="102"/>
      <c r="K591" s="106"/>
      <c r="O591" s="57">
        <f t="shared" si="52"/>
        <v>23</v>
      </c>
    </row>
    <row r="592" spans="1:15">
      <c r="A592" s="60">
        <f t="shared" si="53"/>
        <v>24</v>
      </c>
      <c r="C592" s="67" t="s">
        <v>109</v>
      </c>
      <c r="E592" s="62" t="s">
        <v>94</v>
      </c>
      <c r="G592" s="100">
        <v>0.23</v>
      </c>
      <c r="I592" s="102">
        <f>'UNBUNDLED RATE TABLE'!AA587</f>
        <v>0.23</v>
      </c>
      <c r="K592" s="77">
        <f>I592-G592</f>
        <v>0</v>
      </c>
      <c r="L592" s="69"/>
      <c r="M592" s="71">
        <f>IF(G592&lt;=0, "--       ",K592/G592)</f>
        <v>0</v>
      </c>
      <c r="O592" s="57">
        <f t="shared" si="52"/>
        <v>24</v>
      </c>
    </row>
    <row r="593" spans="1:15">
      <c r="A593" s="60">
        <f t="shared" si="53"/>
        <v>25</v>
      </c>
      <c r="C593" s="67" t="s">
        <v>110</v>
      </c>
      <c r="E593" s="62" t="s">
        <v>94</v>
      </c>
      <c r="G593" s="100">
        <v>0.23</v>
      </c>
      <c r="I593" s="102">
        <f>'UNBUNDLED RATE TABLE'!AA588</f>
        <v>0.23</v>
      </c>
      <c r="K593" s="77">
        <f>I593-G593</f>
        <v>0</v>
      </c>
      <c r="L593" s="69"/>
      <c r="M593" s="71">
        <f>IF(G593&lt;=0, "--       ",K593/G593)</f>
        <v>0</v>
      </c>
      <c r="O593" s="57">
        <f t="shared" si="52"/>
        <v>25</v>
      </c>
    </row>
    <row r="594" spans="1:15">
      <c r="A594" s="60">
        <f t="shared" si="53"/>
        <v>26</v>
      </c>
      <c r="C594" s="62" t="s">
        <v>112</v>
      </c>
      <c r="E594" s="62" t="s">
        <v>94</v>
      </c>
      <c r="G594" s="100">
        <v>0.23</v>
      </c>
      <c r="I594" s="102">
        <f>'UNBUNDLED RATE TABLE'!AA589</f>
        <v>0.23</v>
      </c>
      <c r="K594" s="77">
        <f>I594-G594</f>
        <v>0</v>
      </c>
      <c r="L594" s="69"/>
      <c r="M594" s="71">
        <f>IF(G594&lt;=0, "--       ",K594/G594)</f>
        <v>0</v>
      </c>
      <c r="O594" s="57">
        <f t="shared" si="52"/>
        <v>26</v>
      </c>
    </row>
    <row r="595" spans="1:15">
      <c r="A595" s="60">
        <f t="shared" si="53"/>
        <v>27</v>
      </c>
      <c r="C595" s="67" t="s">
        <v>113</v>
      </c>
      <c r="E595" s="62" t="s">
        <v>94</v>
      </c>
      <c r="G595" s="100">
        <v>0</v>
      </c>
      <c r="I595" s="102">
        <f>'UNBUNDLED RATE TABLE'!AA590</f>
        <v>0</v>
      </c>
      <c r="K595" s="77">
        <f>I595-G595</f>
        <v>0</v>
      </c>
      <c r="L595" s="69"/>
      <c r="M595" s="71" t="str">
        <f>IF(G595&lt;=0, "--       ",K595/G595)</f>
        <v xml:space="preserve">--       </v>
      </c>
      <c r="O595" s="57">
        <f t="shared" si="52"/>
        <v>27</v>
      </c>
    </row>
    <row r="596" spans="1:15">
      <c r="A596" s="60">
        <f t="shared" si="53"/>
        <v>28</v>
      </c>
      <c r="C596" s="62" t="s">
        <v>145</v>
      </c>
      <c r="I596" s="102"/>
      <c r="K596" s="106"/>
      <c r="O596" s="57">
        <f t="shared" si="52"/>
        <v>28</v>
      </c>
    </row>
    <row r="597" spans="1:15">
      <c r="A597" s="60">
        <f t="shared" si="53"/>
        <v>29</v>
      </c>
      <c r="C597" s="67" t="s">
        <v>109</v>
      </c>
      <c r="E597" s="62" t="s">
        <v>146</v>
      </c>
      <c r="G597" s="105">
        <v>17.14</v>
      </c>
      <c r="H597" s="106"/>
      <c r="I597" s="102">
        <f>'UNBUNDLED RATE TABLE'!AA592</f>
        <v>17.14</v>
      </c>
      <c r="K597" s="77">
        <f>I597-G597</f>
        <v>0</v>
      </c>
      <c r="L597" s="69"/>
      <c r="M597" s="71">
        <f>IF(G597&lt;=0, "--       ",K597/G597)</f>
        <v>0</v>
      </c>
      <c r="O597" s="57">
        <f t="shared" si="52"/>
        <v>29</v>
      </c>
    </row>
    <row r="598" spans="1:15">
      <c r="A598" s="60">
        <f t="shared" si="53"/>
        <v>30</v>
      </c>
      <c r="C598" s="67" t="s">
        <v>110</v>
      </c>
      <c r="E598" s="62" t="s">
        <v>146</v>
      </c>
      <c r="G598" s="105">
        <v>16.45</v>
      </c>
      <c r="H598" s="106"/>
      <c r="I598" s="102">
        <f>'UNBUNDLED RATE TABLE'!AA593</f>
        <v>16.45</v>
      </c>
      <c r="K598" s="77">
        <f>I598-G598</f>
        <v>0</v>
      </c>
      <c r="L598" s="69"/>
      <c r="M598" s="71">
        <f>IF(G598&lt;=0, "--       ",K598/G598)</f>
        <v>0</v>
      </c>
      <c r="O598" s="57">
        <f t="shared" si="52"/>
        <v>30</v>
      </c>
    </row>
    <row r="599" spans="1:15">
      <c r="A599" s="60">
        <f t="shared" si="53"/>
        <v>31</v>
      </c>
      <c r="C599" s="62" t="s">
        <v>112</v>
      </c>
      <c r="E599" s="62" t="s">
        <v>146</v>
      </c>
      <c r="G599" s="105">
        <v>12.72</v>
      </c>
      <c r="H599" s="106"/>
      <c r="I599" s="102">
        <f>'UNBUNDLED RATE TABLE'!AA594</f>
        <v>12.72</v>
      </c>
      <c r="K599" s="77">
        <f>I599-G599</f>
        <v>0</v>
      </c>
      <c r="L599" s="69"/>
      <c r="M599" s="71">
        <f>IF(G599&lt;=0, "--       ",K599/G599)</f>
        <v>0</v>
      </c>
      <c r="O599" s="57">
        <f t="shared" si="52"/>
        <v>31</v>
      </c>
    </row>
    <row r="600" spans="1:15">
      <c r="A600" s="60">
        <f t="shared" si="53"/>
        <v>32</v>
      </c>
      <c r="C600" s="67" t="s">
        <v>113</v>
      </c>
      <c r="E600" s="62" t="s">
        <v>146</v>
      </c>
      <c r="G600" s="105">
        <v>12.64</v>
      </c>
      <c r="H600" s="106"/>
      <c r="I600" s="102">
        <f>'UNBUNDLED RATE TABLE'!AA595</f>
        <v>12.64</v>
      </c>
      <c r="K600" s="77">
        <f>I600-G600</f>
        <v>0</v>
      </c>
      <c r="L600" s="69"/>
      <c r="M600" s="71">
        <f>IF(G600&lt;=0, "--       ",K600/G600)</f>
        <v>0</v>
      </c>
      <c r="O600" s="57">
        <f t="shared" si="52"/>
        <v>32</v>
      </c>
    </row>
    <row r="601" spans="1:15">
      <c r="A601" s="60">
        <f t="shared" si="53"/>
        <v>33</v>
      </c>
      <c r="C601" s="56" t="s">
        <v>151</v>
      </c>
      <c r="I601" s="102"/>
      <c r="J601" s="106"/>
      <c r="K601" s="108"/>
      <c r="M601" s="93"/>
      <c r="O601" s="57">
        <f t="shared" ref="O601:O621" si="55">A601</f>
        <v>33</v>
      </c>
    </row>
    <row r="602" spans="1:15">
      <c r="A602" s="60">
        <f t="shared" ref="A602:A621" si="56">A601+1</f>
        <v>34</v>
      </c>
      <c r="C602" s="56" t="s">
        <v>147</v>
      </c>
      <c r="I602" s="102"/>
      <c r="O602" s="57">
        <f t="shared" si="55"/>
        <v>34</v>
      </c>
    </row>
    <row r="603" spans="1:15">
      <c r="A603" s="60">
        <f t="shared" si="56"/>
        <v>35</v>
      </c>
      <c r="C603" s="62" t="s">
        <v>91</v>
      </c>
      <c r="E603" s="62" t="s">
        <v>27</v>
      </c>
      <c r="G603" s="122">
        <v>1.46702</v>
      </c>
      <c r="H603" s="115"/>
      <c r="I603" s="64">
        <f>'UNBUNDLED RATE TABLE'!AA598</f>
        <v>1.48996</v>
      </c>
      <c r="K603" s="68">
        <f>I603-G603</f>
        <v>2.293999999999996E-2</v>
      </c>
      <c r="L603" s="69"/>
      <c r="M603" s="71">
        <f>IF(G603&lt;=0, "--       ",K603/G603)</f>
        <v>1.563714196125476E-2</v>
      </c>
      <c r="O603" s="57">
        <f t="shared" si="55"/>
        <v>35</v>
      </c>
    </row>
    <row r="604" spans="1:15">
      <c r="A604" s="60">
        <f t="shared" si="56"/>
        <v>36</v>
      </c>
      <c r="C604" s="62" t="s">
        <v>92</v>
      </c>
      <c r="E604" s="62" t="s">
        <v>27</v>
      </c>
      <c r="G604" s="122">
        <v>1.3836899999999999</v>
      </c>
      <c r="H604" s="115"/>
      <c r="I604" s="64">
        <f>'UNBUNDLED RATE TABLE'!AA599</f>
        <v>1.4066299999999998</v>
      </c>
      <c r="K604" s="68">
        <f>I604-G604</f>
        <v>2.293999999999996E-2</v>
      </c>
      <c r="L604" s="69"/>
      <c r="M604" s="71">
        <f>IF(G604&lt;=0, "--       ",K604/G604)</f>
        <v>1.6578857981195183E-2</v>
      </c>
      <c r="O604" s="57">
        <f t="shared" si="55"/>
        <v>36</v>
      </c>
    </row>
    <row r="605" spans="1:15">
      <c r="A605" s="60">
        <f t="shared" si="56"/>
        <v>37</v>
      </c>
      <c r="C605" s="62" t="s">
        <v>99</v>
      </c>
      <c r="E605" s="62" t="s">
        <v>27</v>
      </c>
      <c r="G605" s="112">
        <v>0.6585399999999999</v>
      </c>
      <c r="H605" s="115"/>
      <c r="I605" s="64">
        <f>'UNBUNDLED RATE TABLE'!AA600</f>
        <v>0.68147999999999986</v>
      </c>
      <c r="K605" s="68">
        <f>I605-G605</f>
        <v>2.293999999999996E-2</v>
      </c>
      <c r="L605" s="69"/>
      <c r="M605" s="71">
        <f>IF(G605&lt;=0, "--       ",K605/G605)</f>
        <v>3.483463419078562E-2</v>
      </c>
      <c r="O605" s="57">
        <f t="shared" si="55"/>
        <v>37</v>
      </c>
    </row>
    <row r="606" spans="1:15">
      <c r="A606" s="60">
        <f t="shared" si="56"/>
        <v>38</v>
      </c>
      <c r="C606" s="62" t="s">
        <v>100</v>
      </c>
      <c r="E606" s="62" t="s">
        <v>27</v>
      </c>
      <c r="G606" s="112">
        <v>0.65466999999999986</v>
      </c>
      <c r="H606" s="115"/>
      <c r="I606" s="64">
        <f>'UNBUNDLED RATE TABLE'!AA601</f>
        <v>0.67760999999999982</v>
      </c>
      <c r="K606" s="68">
        <f>I606-G606</f>
        <v>2.293999999999996E-2</v>
      </c>
      <c r="L606" s="69"/>
      <c r="M606" s="71">
        <f>IF(G606&lt;=0, "--       ",K606/G606)</f>
        <v>3.5040554783325899E-2</v>
      </c>
      <c r="O606" s="57">
        <f t="shared" si="55"/>
        <v>38</v>
      </c>
    </row>
    <row r="607" spans="1:15">
      <c r="A607" s="60">
        <f t="shared" si="56"/>
        <v>39</v>
      </c>
      <c r="C607" s="107" t="s">
        <v>152</v>
      </c>
      <c r="H607" s="112"/>
      <c r="I607" s="64"/>
      <c r="O607" s="57">
        <f t="shared" si="55"/>
        <v>39</v>
      </c>
    </row>
    <row r="608" spans="1:15">
      <c r="A608" s="60">
        <f t="shared" si="56"/>
        <v>40</v>
      </c>
      <c r="C608" s="62" t="s">
        <v>91</v>
      </c>
      <c r="E608" s="62" t="s">
        <v>27</v>
      </c>
      <c r="G608" s="122">
        <v>0.23895</v>
      </c>
      <c r="H608" s="115"/>
      <c r="I608" s="64">
        <f>'UNBUNDLED RATE TABLE'!AA603</f>
        <v>0.26188999999999996</v>
      </c>
      <c r="K608" s="68">
        <f>I608-G608</f>
        <v>2.293999999999996E-2</v>
      </c>
      <c r="L608" s="69"/>
      <c r="M608" s="71">
        <f>IF(G608&lt;=0, "--       ",K608/G608)</f>
        <v>9.6003347980748943E-2</v>
      </c>
      <c r="O608" s="57">
        <f t="shared" si="55"/>
        <v>40</v>
      </c>
    </row>
    <row r="609" spans="1:15">
      <c r="A609" s="60">
        <f t="shared" si="56"/>
        <v>41</v>
      </c>
      <c r="C609" s="62" t="s">
        <v>92</v>
      </c>
      <c r="E609" s="62" t="s">
        <v>27</v>
      </c>
      <c r="G609" s="122">
        <v>0.22885</v>
      </c>
      <c r="H609" s="115"/>
      <c r="I609" s="64">
        <f>'UNBUNDLED RATE TABLE'!AA604</f>
        <v>0.25178999999999996</v>
      </c>
      <c r="K609" s="68">
        <f>I609-G609</f>
        <v>2.293999999999996E-2</v>
      </c>
      <c r="L609" s="69"/>
      <c r="M609" s="71">
        <f>IF(G609&lt;=0, "--       ",K609/G609)</f>
        <v>0.10024033209525873</v>
      </c>
      <c r="O609" s="57">
        <f t="shared" si="55"/>
        <v>41</v>
      </c>
    </row>
    <row r="610" spans="1:15">
      <c r="A610" s="60">
        <f t="shared" si="56"/>
        <v>42</v>
      </c>
      <c r="C610" s="62" t="s">
        <v>99</v>
      </c>
      <c r="E610" s="62" t="s">
        <v>27</v>
      </c>
      <c r="G610" s="122">
        <v>0.14671000000000001</v>
      </c>
      <c r="H610" s="115"/>
      <c r="I610" s="64">
        <f>'UNBUNDLED RATE TABLE'!AA605</f>
        <v>0.16965</v>
      </c>
      <c r="K610" s="68">
        <f>I610-G610</f>
        <v>2.2939999999999988E-2</v>
      </c>
      <c r="L610" s="69"/>
      <c r="M610" s="71">
        <f>IF(G610&lt;=0, "--       ",K610/G610)</f>
        <v>0.15636289278167806</v>
      </c>
      <c r="O610" s="57">
        <f t="shared" si="55"/>
        <v>42</v>
      </c>
    </row>
    <row r="611" spans="1:15">
      <c r="A611" s="60">
        <f t="shared" si="56"/>
        <v>43</v>
      </c>
      <c r="C611" s="62" t="s">
        <v>100</v>
      </c>
      <c r="E611" s="62" t="s">
        <v>27</v>
      </c>
      <c r="G611" s="122">
        <v>0.1462</v>
      </c>
      <c r="H611" s="115"/>
      <c r="I611" s="64">
        <f>'UNBUNDLED RATE TABLE'!AA606</f>
        <v>0.16914000000000001</v>
      </c>
      <c r="K611" s="68">
        <f>I611-G611</f>
        <v>2.2940000000000016E-2</v>
      </c>
      <c r="L611" s="69"/>
      <c r="M611" s="71">
        <f>IF(G611&lt;=0, "--       ",K611/G611)</f>
        <v>0.15690834473324225</v>
      </c>
      <c r="O611" s="57">
        <f t="shared" si="55"/>
        <v>43</v>
      </c>
    </row>
    <row r="612" spans="1:15">
      <c r="A612" s="60">
        <f t="shared" si="56"/>
        <v>44</v>
      </c>
      <c r="C612" s="62" t="s">
        <v>87</v>
      </c>
      <c r="H612" s="112"/>
      <c r="I612" s="64"/>
      <c r="O612" s="57">
        <f t="shared" si="55"/>
        <v>44</v>
      </c>
    </row>
    <row r="613" spans="1:15">
      <c r="A613" s="60">
        <f t="shared" si="56"/>
        <v>45</v>
      </c>
      <c r="C613" s="62" t="s">
        <v>91</v>
      </c>
      <c r="E613" s="62" t="s">
        <v>27</v>
      </c>
      <c r="G613" s="122">
        <v>8.5489999999999997E-2</v>
      </c>
      <c r="H613" s="115"/>
      <c r="I613" s="64">
        <f>'UNBUNDLED RATE TABLE'!AA608</f>
        <v>0.10843</v>
      </c>
      <c r="K613" s="68">
        <f>I613-G613</f>
        <v>2.2940000000000002E-2</v>
      </c>
      <c r="L613" s="19"/>
      <c r="M613" s="71">
        <f>IF(G613&lt;=0, "--       ",K613/G613)</f>
        <v>0.26833547783366479</v>
      </c>
      <c r="O613" s="57">
        <f t="shared" si="55"/>
        <v>45</v>
      </c>
    </row>
    <row r="614" spans="1:15">
      <c r="A614" s="60">
        <f t="shared" si="56"/>
        <v>46</v>
      </c>
      <c r="C614" s="62" t="s">
        <v>92</v>
      </c>
      <c r="E614" s="62" t="s">
        <v>27</v>
      </c>
      <c r="G614" s="122">
        <v>8.3390000000000006E-2</v>
      </c>
      <c r="H614" s="115"/>
      <c r="I614" s="64">
        <f>'UNBUNDLED RATE TABLE'!AA609</f>
        <v>0.10633000000000001</v>
      </c>
      <c r="K614" s="68">
        <f>I614-G614</f>
        <v>2.2940000000000002E-2</v>
      </c>
      <c r="L614" s="19"/>
      <c r="M614" s="71">
        <f>IF(G614&lt;=0, "--       ",K614/G614)</f>
        <v>0.27509293680297398</v>
      </c>
      <c r="O614" s="57">
        <f t="shared" si="55"/>
        <v>46</v>
      </c>
    </row>
    <row r="615" spans="1:15">
      <c r="A615" s="60">
        <f t="shared" si="56"/>
        <v>47</v>
      </c>
      <c r="C615" s="62" t="s">
        <v>99</v>
      </c>
      <c r="E615" s="62" t="s">
        <v>27</v>
      </c>
      <c r="G615" s="122">
        <v>7.3050000000000004E-2</v>
      </c>
      <c r="H615" s="115"/>
      <c r="I615" s="64">
        <f>'UNBUNDLED RATE TABLE'!AA610</f>
        <v>9.5989999999999992E-2</v>
      </c>
      <c r="K615" s="68">
        <f>I615-G615</f>
        <v>2.2939999999999988E-2</v>
      </c>
      <c r="L615" s="19"/>
      <c r="M615" s="71">
        <f>IF(G615&lt;=0, "--       ",K615/G615)</f>
        <v>0.31403148528405184</v>
      </c>
      <c r="O615" s="57">
        <f t="shared" si="55"/>
        <v>47</v>
      </c>
    </row>
    <row r="616" spans="1:15">
      <c r="A616" s="60">
        <f t="shared" si="56"/>
        <v>48</v>
      </c>
      <c r="C616" s="62" t="s">
        <v>100</v>
      </c>
      <c r="E616" s="62" t="s">
        <v>27</v>
      </c>
      <c r="G616" s="122">
        <v>7.3020000000000002E-2</v>
      </c>
      <c r="H616" s="115"/>
      <c r="I616" s="64">
        <f>'UNBUNDLED RATE TABLE'!AA611</f>
        <v>9.5960000000000004E-2</v>
      </c>
      <c r="K616" s="68">
        <f>I616-G616</f>
        <v>2.2940000000000002E-2</v>
      </c>
      <c r="L616" s="19"/>
      <c r="M616" s="71">
        <f>IF(G616&lt;=0, "--       ",K616/G616)</f>
        <v>0.31416050397151468</v>
      </c>
      <c r="O616" s="57">
        <f t="shared" si="55"/>
        <v>48</v>
      </c>
    </row>
    <row r="617" spans="1:15">
      <c r="A617" s="60">
        <f t="shared" si="56"/>
        <v>49</v>
      </c>
      <c r="C617" s="62" t="s">
        <v>88</v>
      </c>
      <c r="G617" s="112"/>
      <c r="H617" s="112"/>
      <c r="I617" s="64"/>
      <c r="O617" s="57">
        <f t="shared" si="55"/>
        <v>49</v>
      </c>
    </row>
    <row r="618" spans="1:15">
      <c r="A618" s="60">
        <f t="shared" si="56"/>
        <v>50</v>
      </c>
      <c r="C618" s="62" t="s">
        <v>91</v>
      </c>
      <c r="E618" s="62" t="s">
        <v>27</v>
      </c>
      <c r="G618" s="122">
        <v>8.1689999999999999E-2</v>
      </c>
      <c r="H618" s="115"/>
      <c r="I618" s="64">
        <f>'UNBUNDLED RATE TABLE'!AA613</f>
        <v>0.10463</v>
      </c>
      <c r="K618" s="68">
        <f>I618-G618</f>
        <v>2.2940000000000002E-2</v>
      </c>
      <c r="L618" s="19"/>
      <c r="M618" s="71">
        <f>IF(G618&lt;=0, "--       ",K618/G618)</f>
        <v>0.28081772554780271</v>
      </c>
      <c r="O618" s="57">
        <f t="shared" si="55"/>
        <v>50</v>
      </c>
    </row>
    <row r="619" spans="1:15">
      <c r="A619" s="60">
        <f t="shared" si="56"/>
        <v>51</v>
      </c>
      <c r="C619" s="62" t="s">
        <v>92</v>
      </c>
      <c r="E619" s="62" t="s">
        <v>27</v>
      </c>
      <c r="G619" s="122">
        <v>8.0149999999999999E-2</v>
      </c>
      <c r="H619" s="115"/>
      <c r="I619" s="64">
        <f>'UNBUNDLED RATE TABLE'!AA614</f>
        <v>0.10309</v>
      </c>
      <c r="K619" s="68">
        <f>I619-G619</f>
        <v>2.2940000000000002E-2</v>
      </c>
      <c r="L619" s="19"/>
      <c r="M619" s="71">
        <f>IF(G619&lt;=0, "--       ",K619/G619)</f>
        <v>0.28621334996880854</v>
      </c>
      <c r="O619" s="57">
        <f t="shared" si="55"/>
        <v>51</v>
      </c>
    </row>
    <row r="620" spans="1:15">
      <c r="A620" s="60">
        <f t="shared" si="56"/>
        <v>52</v>
      </c>
      <c r="C620" s="62" t="s">
        <v>99</v>
      </c>
      <c r="E620" s="62" t="s">
        <v>27</v>
      </c>
      <c r="G620" s="122">
        <v>7.2230000000000003E-2</v>
      </c>
      <c r="H620" s="115"/>
      <c r="I620" s="64">
        <f>'UNBUNDLED RATE TABLE'!AA615</f>
        <v>9.5170000000000005E-2</v>
      </c>
      <c r="K620" s="68">
        <f>I620-G620</f>
        <v>2.2940000000000002E-2</v>
      </c>
      <c r="L620" s="19"/>
      <c r="M620" s="71">
        <f>IF(G620&lt;=0, "--       ",K620/G620)</f>
        <v>0.31759656652360518</v>
      </c>
      <c r="O620" s="57">
        <f t="shared" si="55"/>
        <v>52</v>
      </c>
    </row>
    <row r="621" spans="1:15">
      <c r="A621" s="60">
        <f t="shared" si="56"/>
        <v>53</v>
      </c>
      <c r="C621" s="62" t="s">
        <v>100</v>
      </c>
      <c r="E621" s="62" t="s">
        <v>27</v>
      </c>
      <c r="G621" s="122">
        <v>7.22E-2</v>
      </c>
      <c r="H621" s="115"/>
      <c r="I621" s="64">
        <f>'UNBUNDLED RATE TABLE'!AA616</f>
        <v>9.5140000000000002E-2</v>
      </c>
      <c r="K621" s="68">
        <f>I621-G621</f>
        <v>2.2940000000000002E-2</v>
      </c>
      <c r="L621" s="19"/>
      <c r="M621" s="71">
        <f>IF(G621&lt;=0, "--       ",K621/G621)</f>
        <v>0.31772853185595573</v>
      </c>
      <c r="O621" s="57">
        <f t="shared" si="55"/>
        <v>53</v>
      </c>
    </row>
    <row r="624" spans="1:15">
      <c r="G624" s="21"/>
      <c r="O624" s="96" t="s">
        <v>153</v>
      </c>
    </row>
    <row r="626" spans="1:15">
      <c r="G626" s="4" t="str">
        <f>G558</f>
        <v>SAN DIEGO GAS &amp; ELECTRIC COMPANY - ELECTRIC DEPARTMENT</v>
      </c>
    </row>
    <row r="627" spans="1:15">
      <c r="G627" s="4" t="str">
        <f>G559</f>
        <v>FILING TO IMPLEMENT AN ELECTRIC RATE SURCHARGE TO MANAGE THE ENERGY RATE CEILING REVENUE SHORTFALL ACCOUNT</v>
      </c>
    </row>
    <row r="628" spans="1:15">
      <c r="G628" s="4" t="str">
        <f>G560</f>
        <v>EFFECTIVE RATES FOR CUSTOMERS UNDER 6.5 CENTS/KWH RATE CEILING PX PRICE (AB 265 AND D.00-09-040)</v>
      </c>
    </row>
    <row r="629" spans="1:15">
      <c r="G629" s="4"/>
    </row>
    <row r="630" spans="1:15">
      <c r="G630" s="4" t="str">
        <f>G562</f>
        <v>COMMERCIAL AND INDUSTRIAL -- PRESENT &amp; PROPOSED TOTAL UDC RATES</v>
      </c>
    </row>
    <row r="631" spans="1:15">
      <c r="G631" s="6"/>
      <c r="H631" s="7"/>
      <c r="I631" s="7"/>
      <c r="J631" s="7"/>
      <c r="K631" s="8"/>
      <c r="L631" s="9"/>
      <c r="M631" s="9"/>
    </row>
    <row r="632" spans="1:15">
      <c r="G632" s="10" t="s">
        <v>5</v>
      </c>
      <c r="H632" s="9"/>
      <c r="I632" s="10" t="s">
        <v>6</v>
      </c>
      <c r="J632" s="9"/>
      <c r="N632" s="9"/>
      <c r="O632" s="8"/>
    </row>
    <row r="633" spans="1:15">
      <c r="G633" s="10" t="s">
        <v>7</v>
      </c>
      <c r="H633" s="8"/>
      <c r="I633" s="10" t="s">
        <v>7</v>
      </c>
      <c r="J633" s="9"/>
      <c r="K633" s="11" t="s">
        <v>8</v>
      </c>
      <c r="L633" s="11"/>
      <c r="M633" s="12"/>
      <c r="N633" s="10"/>
      <c r="O633" s="8"/>
    </row>
    <row r="634" spans="1:15">
      <c r="A634" s="10" t="s">
        <v>9</v>
      </c>
      <c r="B634" s="10"/>
      <c r="C634" s="10" t="s">
        <v>10</v>
      </c>
      <c r="D634" s="10"/>
      <c r="E634" s="10" t="s">
        <v>11</v>
      </c>
      <c r="G634" s="13" t="s">
        <v>12</v>
      </c>
      <c r="H634" s="10"/>
      <c r="I634" s="10" t="s">
        <v>12</v>
      </c>
      <c r="J634" s="9"/>
      <c r="K634" s="14" t="s">
        <v>13</v>
      </c>
      <c r="L634" s="15"/>
      <c r="M634" s="14" t="s">
        <v>14</v>
      </c>
      <c r="N634" s="10"/>
      <c r="O634" s="10" t="str">
        <f>(A634)</f>
        <v>LINE</v>
      </c>
    </row>
    <row r="635" spans="1:15">
      <c r="A635" s="16" t="s">
        <v>15</v>
      </c>
      <c r="C635" s="58" t="s">
        <v>16</v>
      </c>
      <c r="E635" s="58" t="s">
        <v>17</v>
      </c>
      <c r="G635" s="59" t="s">
        <v>18</v>
      </c>
      <c r="H635" s="17"/>
      <c r="I635" s="59" t="s">
        <v>19</v>
      </c>
      <c r="K635" s="59" t="s">
        <v>20</v>
      </c>
      <c r="M635" s="59" t="s">
        <v>21</v>
      </c>
      <c r="O635" s="16" t="str">
        <f>(A635)</f>
        <v>NO.</v>
      </c>
    </row>
    <row r="637" spans="1:15">
      <c r="A637" s="57">
        <v>1</v>
      </c>
      <c r="C637" s="24" t="s">
        <v>154</v>
      </c>
      <c r="O637" s="57">
        <f t="shared" ref="O637:O668" si="57">A637</f>
        <v>1</v>
      </c>
    </row>
    <row r="638" spans="1:15">
      <c r="A638" s="57">
        <f t="shared" ref="A638:A669" si="58">A637+1</f>
        <v>2</v>
      </c>
      <c r="C638" s="62" t="s">
        <v>155</v>
      </c>
      <c r="O638" s="57">
        <f t="shared" si="57"/>
        <v>2</v>
      </c>
    </row>
    <row r="639" spans="1:15">
      <c r="A639" s="57">
        <f t="shared" si="58"/>
        <v>3</v>
      </c>
      <c r="C639" s="62" t="s">
        <v>97</v>
      </c>
      <c r="E639" s="67"/>
      <c r="K639" s="97"/>
      <c r="O639" s="57">
        <f t="shared" si="57"/>
        <v>3</v>
      </c>
    </row>
    <row r="640" spans="1:15">
      <c r="A640" s="57">
        <f t="shared" si="58"/>
        <v>4</v>
      </c>
      <c r="C640" s="62" t="s">
        <v>91</v>
      </c>
      <c r="E640" s="62" t="s">
        <v>24</v>
      </c>
      <c r="G640" s="87">
        <v>44.79</v>
      </c>
      <c r="H640" s="57"/>
      <c r="I640" s="87">
        <f>'UNBUNDLED RATE TABLE'!AA632</f>
        <v>44.79</v>
      </c>
      <c r="J640" s="88"/>
      <c r="K640" s="89">
        <f>I640-G640</f>
        <v>0</v>
      </c>
      <c r="L640" s="69"/>
      <c r="M640" s="71">
        <f>IF(G640&lt;=0, "--       ",K640/G640)</f>
        <v>0</v>
      </c>
      <c r="O640" s="57">
        <f t="shared" si="57"/>
        <v>4</v>
      </c>
    </row>
    <row r="641" spans="1:15">
      <c r="A641" s="57">
        <f t="shared" si="58"/>
        <v>5</v>
      </c>
      <c r="C641" s="62" t="s">
        <v>92</v>
      </c>
      <c r="E641" s="62" t="s">
        <v>24</v>
      </c>
      <c r="G641" s="95">
        <v>44.79</v>
      </c>
      <c r="H641" s="57"/>
      <c r="I641" s="95">
        <f>'UNBUNDLED RATE TABLE'!AA633</f>
        <v>44.79</v>
      </c>
      <c r="K641" s="77">
        <f>I641-G641</f>
        <v>0</v>
      </c>
      <c r="L641" s="69"/>
      <c r="M641" s="71">
        <f>IF(G641&lt;=0, "--       ",K641/G641)</f>
        <v>0</v>
      </c>
      <c r="O641" s="57">
        <f t="shared" si="57"/>
        <v>5</v>
      </c>
    </row>
    <row r="642" spans="1:15">
      <c r="A642" s="57">
        <f t="shared" si="58"/>
        <v>6</v>
      </c>
      <c r="C642" s="62" t="s">
        <v>99</v>
      </c>
      <c r="E642" s="62" t="s">
        <v>24</v>
      </c>
      <c r="G642" s="95">
        <v>12795.32</v>
      </c>
      <c r="I642" s="95">
        <f>'UNBUNDLED RATE TABLE'!AA634</f>
        <v>12795.32</v>
      </c>
      <c r="K642" s="77">
        <f>I642-G642</f>
        <v>0</v>
      </c>
      <c r="L642" s="69"/>
      <c r="M642" s="71">
        <f>IF(G642&lt;=0, "--       ",K642/G642)</f>
        <v>0</v>
      </c>
      <c r="O642" s="57">
        <f t="shared" si="57"/>
        <v>6</v>
      </c>
    </row>
    <row r="643" spans="1:15">
      <c r="A643" s="57">
        <f t="shared" si="58"/>
        <v>7</v>
      </c>
      <c r="C643" s="62" t="s">
        <v>100</v>
      </c>
      <c r="E643" s="62" t="s">
        <v>24</v>
      </c>
      <c r="G643" s="95">
        <v>44.79</v>
      </c>
      <c r="H643" s="57"/>
      <c r="I643" s="95">
        <f>'UNBUNDLED RATE TABLE'!AA635</f>
        <v>44.79</v>
      </c>
      <c r="K643" s="77">
        <f>I643-G643</f>
        <v>0</v>
      </c>
      <c r="L643" s="69"/>
      <c r="M643" s="71">
        <f>IF(G643&lt;=0, "--       ",K643/G643)</f>
        <v>0</v>
      </c>
      <c r="O643" s="57">
        <f t="shared" si="57"/>
        <v>7</v>
      </c>
    </row>
    <row r="644" spans="1:15">
      <c r="A644" s="57">
        <f t="shared" si="58"/>
        <v>8</v>
      </c>
      <c r="C644" s="62" t="s">
        <v>101</v>
      </c>
      <c r="E644" s="67"/>
      <c r="H644" s="57"/>
      <c r="I644" s="95"/>
      <c r="K644" s="108"/>
      <c r="O644" s="57">
        <f t="shared" si="57"/>
        <v>8</v>
      </c>
    </row>
    <row r="645" spans="1:15">
      <c r="A645" s="57">
        <f t="shared" si="58"/>
        <v>9</v>
      </c>
      <c r="C645" s="62" t="s">
        <v>91</v>
      </c>
      <c r="E645" s="62" t="s">
        <v>24</v>
      </c>
      <c r="G645" s="95">
        <v>179.17</v>
      </c>
      <c r="H645" s="57"/>
      <c r="I645" s="95">
        <f>'UNBUNDLED RATE TABLE'!AA637</f>
        <v>179.17</v>
      </c>
      <c r="K645" s="77">
        <f t="shared" ref="K645:K650" si="59">I645-G645</f>
        <v>0</v>
      </c>
      <c r="L645" s="69"/>
      <c r="M645" s="71">
        <f>IF(G645&lt;=0, "--       ",K645/G645)</f>
        <v>0</v>
      </c>
      <c r="O645" s="57">
        <f t="shared" si="57"/>
        <v>9</v>
      </c>
    </row>
    <row r="646" spans="1:15">
      <c r="A646" s="57">
        <f t="shared" si="58"/>
        <v>10</v>
      </c>
      <c r="C646" s="62" t="s">
        <v>92</v>
      </c>
      <c r="E646" s="62" t="s">
        <v>24</v>
      </c>
      <c r="G646" s="95">
        <v>179.17</v>
      </c>
      <c r="H646" s="57"/>
      <c r="I646" s="95">
        <f>'UNBUNDLED RATE TABLE'!AA638</f>
        <v>179.17</v>
      </c>
      <c r="K646" s="77">
        <f t="shared" si="59"/>
        <v>0</v>
      </c>
      <c r="L646" s="69"/>
      <c r="M646" s="71">
        <f>IF(G646&lt;=0, "--       ",K646/G646)</f>
        <v>0</v>
      </c>
      <c r="O646" s="57">
        <f t="shared" si="57"/>
        <v>10</v>
      </c>
    </row>
    <row r="647" spans="1:15">
      <c r="A647" s="57">
        <f t="shared" si="58"/>
        <v>11</v>
      </c>
      <c r="C647" s="62" t="s">
        <v>99</v>
      </c>
      <c r="E647" s="62" t="s">
        <v>24</v>
      </c>
      <c r="G647" s="95">
        <v>12795.32</v>
      </c>
      <c r="I647" s="95">
        <f>'UNBUNDLED RATE TABLE'!AA639</f>
        <v>12795.32</v>
      </c>
      <c r="K647" s="77">
        <f t="shared" si="59"/>
        <v>0</v>
      </c>
      <c r="L647" s="69"/>
      <c r="M647" s="71">
        <f>IF(G647&lt;=0, "--       ",K647/G647)</f>
        <v>0</v>
      </c>
      <c r="O647" s="57">
        <f t="shared" si="57"/>
        <v>11</v>
      </c>
    </row>
    <row r="648" spans="1:15">
      <c r="A648" s="57">
        <f t="shared" si="58"/>
        <v>12</v>
      </c>
      <c r="C648" s="62" t="s">
        <v>100</v>
      </c>
      <c r="E648" s="62" t="s">
        <v>24</v>
      </c>
      <c r="G648" s="95">
        <v>179.17</v>
      </c>
      <c r="H648" s="57"/>
      <c r="I648" s="95">
        <f>'UNBUNDLED RATE TABLE'!AA640</f>
        <v>179.17</v>
      </c>
      <c r="K648" s="77">
        <f t="shared" si="59"/>
        <v>0</v>
      </c>
      <c r="L648" s="69"/>
      <c r="M648" s="71">
        <f>IF(G648&lt;=0, "--       ",K648/G648)</f>
        <v>0</v>
      </c>
      <c r="O648" s="57">
        <f t="shared" si="57"/>
        <v>12</v>
      </c>
    </row>
    <row r="649" spans="1:15">
      <c r="A649" s="57">
        <f t="shared" si="58"/>
        <v>13</v>
      </c>
      <c r="C649" s="107" t="s">
        <v>124</v>
      </c>
      <c r="E649" s="62" t="s">
        <v>24</v>
      </c>
      <c r="G649" s="95">
        <v>20146.96</v>
      </c>
      <c r="I649" s="95">
        <f>'UNBUNDLED RATE TABLE'!AA641</f>
        <v>20146.96</v>
      </c>
      <c r="K649" s="77">
        <f t="shared" si="59"/>
        <v>0</v>
      </c>
      <c r="L649" s="69"/>
      <c r="M649" s="71">
        <f>IF(G649&lt;=0, "--       ",K649/G649)</f>
        <v>0</v>
      </c>
      <c r="O649" s="57">
        <f t="shared" si="57"/>
        <v>13</v>
      </c>
    </row>
    <row r="650" spans="1:15">
      <c r="A650" s="57">
        <f t="shared" si="58"/>
        <v>14</v>
      </c>
      <c r="C650" s="56" t="s">
        <v>125</v>
      </c>
      <c r="E650" s="62" t="s">
        <v>104</v>
      </c>
      <c r="G650" s="102">
        <v>1.1299999999999999</v>
      </c>
      <c r="I650" s="95">
        <f>'UNBUNDLED RATE TABLE'!AA642</f>
        <v>1.1299999999999999</v>
      </c>
      <c r="K650" s="77">
        <f t="shared" si="59"/>
        <v>0</v>
      </c>
      <c r="L650" s="69"/>
      <c r="M650" s="70">
        <f>K650/G651</f>
        <v>0</v>
      </c>
      <c r="O650" s="57">
        <f t="shared" si="57"/>
        <v>14</v>
      </c>
    </row>
    <row r="651" spans="1:15">
      <c r="A651" s="57">
        <f t="shared" si="58"/>
        <v>15</v>
      </c>
      <c r="C651" s="56" t="s">
        <v>126</v>
      </c>
      <c r="E651" s="62" t="s">
        <v>104</v>
      </c>
      <c r="G651" s="100">
        <v>2.89</v>
      </c>
      <c r="I651" s="95">
        <f>'UNBUNDLED RATE TABLE'!AA643</f>
        <v>2.89</v>
      </c>
      <c r="K651" s="77">
        <f>I652-G652</f>
        <v>0</v>
      </c>
      <c r="L651" s="69"/>
      <c r="M651" s="70">
        <f>K651/G651</f>
        <v>0</v>
      </c>
      <c r="O651" s="57">
        <f t="shared" si="57"/>
        <v>15</v>
      </c>
    </row>
    <row r="652" spans="1:15">
      <c r="A652" s="57">
        <f t="shared" si="58"/>
        <v>16</v>
      </c>
      <c r="C652" s="56" t="s">
        <v>150</v>
      </c>
      <c r="H652" s="57"/>
      <c r="I652" s="95"/>
      <c r="K652" s="108"/>
      <c r="O652" s="57">
        <f t="shared" si="57"/>
        <v>16</v>
      </c>
    </row>
    <row r="653" spans="1:15">
      <c r="A653" s="57">
        <f t="shared" si="58"/>
        <v>17</v>
      </c>
      <c r="C653" s="62" t="s">
        <v>108</v>
      </c>
      <c r="G653" s="118"/>
      <c r="H653" s="57"/>
      <c r="I653" s="95"/>
      <c r="K653" s="108"/>
      <c r="O653" s="57">
        <f t="shared" si="57"/>
        <v>17</v>
      </c>
    </row>
    <row r="654" spans="1:15">
      <c r="A654" s="57">
        <f t="shared" si="58"/>
        <v>18</v>
      </c>
      <c r="C654" s="67" t="s">
        <v>109</v>
      </c>
      <c r="E654" s="62" t="s">
        <v>52</v>
      </c>
      <c r="G654" s="95">
        <v>5.71</v>
      </c>
      <c r="H654" s="57"/>
      <c r="I654" s="95">
        <f>'UNBUNDLED RATE TABLE'!AA646</f>
        <v>5.71</v>
      </c>
      <c r="K654" s="77">
        <f>I654-G654</f>
        <v>0</v>
      </c>
      <c r="L654" s="69"/>
      <c r="M654" s="71">
        <f>IF(G654&lt;=0, "--       ",K654/G654)</f>
        <v>0</v>
      </c>
      <c r="O654" s="57">
        <f t="shared" si="57"/>
        <v>18</v>
      </c>
    </row>
    <row r="655" spans="1:15">
      <c r="A655" s="57">
        <f t="shared" si="58"/>
        <v>19</v>
      </c>
      <c r="C655" s="67" t="s">
        <v>110</v>
      </c>
      <c r="E655" s="62" t="s">
        <v>52</v>
      </c>
      <c r="G655" s="95">
        <v>5.58</v>
      </c>
      <c r="H655" s="57"/>
      <c r="I655" s="95">
        <f>'UNBUNDLED RATE TABLE'!AA647</f>
        <v>5.5799999999999992</v>
      </c>
      <c r="K655" s="77">
        <f>I655-G655</f>
        <v>0</v>
      </c>
      <c r="L655" s="69"/>
      <c r="M655" s="71">
        <f>IF(G655&lt;=0, "--       ",K655/G655)</f>
        <v>0</v>
      </c>
      <c r="O655" s="57">
        <f t="shared" si="57"/>
        <v>19</v>
      </c>
    </row>
    <row r="656" spans="1:15">
      <c r="A656" s="57">
        <f t="shared" si="58"/>
        <v>20</v>
      </c>
      <c r="C656" s="62" t="s">
        <v>112</v>
      </c>
      <c r="E656" s="62" t="s">
        <v>52</v>
      </c>
      <c r="G656" s="95">
        <v>0.35</v>
      </c>
      <c r="H656" s="57"/>
      <c r="I656" s="95">
        <f>'UNBUNDLED RATE TABLE'!AA648</f>
        <v>0.35000000000000003</v>
      </c>
      <c r="K656" s="77">
        <f>I656-G656</f>
        <v>0</v>
      </c>
      <c r="L656" s="69"/>
      <c r="M656" s="71">
        <f>IF(G656&lt;=0, "--       ",K656/G656)</f>
        <v>0</v>
      </c>
      <c r="O656" s="57">
        <f t="shared" si="57"/>
        <v>20</v>
      </c>
    </row>
    <row r="657" spans="1:15">
      <c r="A657" s="57">
        <f t="shared" si="58"/>
        <v>21</v>
      </c>
      <c r="C657" s="67" t="s">
        <v>113</v>
      </c>
      <c r="E657" s="62" t="s">
        <v>52</v>
      </c>
      <c r="G657" s="95">
        <v>0.35</v>
      </c>
      <c r="H657" s="57"/>
      <c r="I657" s="95">
        <f>'UNBUNDLED RATE TABLE'!AA649</f>
        <v>0.35000000000000003</v>
      </c>
      <c r="K657" s="77">
        <f>I657-G657</f>
        <v>0</v>
      </c>
      <c r="L657" s="69"/>
      <c r="M657" s="71">
        <f>IF(G657&lt;=0, "--       ",K657/G657)</f>
        <v>0</v>
      </c>
      <c r="O657" s="57">
        <f t="shared" si="57"/>
        <v>21</v>
      </c>
    </row>
    <row r="658" spans="1:15">
      <c r="A658" s="57">
        <f t="shared" si="58"/>
        <v>22</v>
      </c>
      <c r="C658" s="62" t="s">
        <v>93</v>
      </c>
      <c r="G658" s="118"/>
      <c r="H658" s="57"/>
      <c r="I658" s="95"/>
      <c r="K658" s="108"/>
      <c r="O658" s="57">
        <f t="shared" si="57"/>
        <v>22</v>
      </c>
    </row>
    <row r="659" spans="1:15">
      <c r="A659" s="57">
        <f t="shared" si="58"/>
        <v>23</v>
      </c>
      <c r="C659" s="67" t="s">
        <v>109</v>
      </c>
      <c r="E659" s="62" t="s">
        <v>94</v>
      </c>
      <c r="G659" s="95">
        <v>0.23</v>
      </c>
      <c r="I659" s="95">
        <f>'UNBUNDLED RATE TABLE'!AA651</f>
        <v>0.23</v>
      </c>
      <c r="K659" s="77">
        <f>I659-G659</f>
        <v>0</v>
      </c>
      <c r="L659" s="69"/>
      <c r="M659" s="71">
        <f>IF(G659&lt;=0, "--       ",K659/G659)</f>
        <v>0</v>
      </c>
      <c r="O659" s="57">
        <f t="shared" si="57"/>
        <v>23</v>
      </c>
    </row>
    <row r="660" spans="1:15">
      <c r="A660" s="57">
        <f t="shared" si="58"/>
        <v>24</v>
      </c>
      <c r="C660" s="67" t="s">
        <v>110</v>
      </c>
      <c r="E660" s="62" t="s">
        <v>94</v>
      </c>
      <c r="G660" s="95">
        <v>0.23</v>
      </c>
      <c r="I660" s="95">
        <f>'UNBUNDLED RATE TABLE'!AA652</f>
        <v>0.23</v>
      </c>
      <c r="K660" s="77">
        <f>I660-G660</f>
        <v>0</v>
      </c>
      <c r="L660" s="69"/>
      <c r="M660" s="71">
        <f>IF(G660&lt;=0, "--       ",K660/G660)</f>
        <v>0</v>
      </c>
      <c r="O660" s="57">
        <f t="shared" si="57"/>
        <v>24</v>
      </c>
    </row>
    <row r="661" spans="1:15">
      <c r="A661" s="57">
        <f t="shared" si="58"/>
        <v>25</v>
      </c>
      <c r="C661" s="62" t="s">
        <v>112</v>
      </c>
      <c r="E661" s="62" t="s">
        <v>94</v>
      </c>
      <c r="G661" s="95">
        <v>0.23</v>
      </c>
      <c r="I661" s="95">
        <f>'UNBUNDLED RATE TABLE'!AA653</f>
        <v>0.23</v>
      </c>
      <c r="K661" s="77">
        <f>I661-G661</f>
        <v>0</v>
      </c>
      <c r="L661" s="69"/>
      <c r="M661" s="71">
        <f>IF(G661&lt;=0, "--       ",K661/G661)</f>
        <v>0</v>
      </c>
      <c r="O661" s="57">
        <f t="shared" si="57"/>
        <v>25</v>
      </c>
    </row>
    <row r="662" spans="1:15">
      <c r="A662" s="57">
        <f t="shared" si="58"/>
        <v>26</v>
      </c>
      <c r="C662" s="67" t="s">
        <v>113</v>
      </c>
      <c r="E662" s="62" t="s">
        <v>94</v>
      </c>
      <c r="G662" s="95">
        <v>0</v>
      </c>
      <c r="I662" s="95">
        <f>'UNBUNDLED RATE TABLE'!AA654</f>
        <v>0</v>
      </c>
      <c r="K662" s="77">
        <f>I662-G662</f>
        <v>0</v>
      </c>
      <c r="L662" s="69"/>
      <c r="M662" s="71" t="str">
        <f>IF(G662&lt;=0, "--       ",K662/G662)</f>
        <v xml:space="preserve">--       </v>
      </c>
      <c r="O662" s="57">
        <f t="shared" si="57"/>
        <v>26</v>
      </c>
    </row>
    <row r="663" spans="1:15">
      <c r="A663" s="57">
        <f t="shared" si="58"/>
        <v>27</v>
      </c>
      <c r="C663" s="62" t="s">
        <v>145</v>
      </c>
      <c r="H663" s="57"/>
      <c r="I663" s="95"/>
      <c r="K663" s="108"/>
      <c r="O663" s="57">
        <f t="shared" si="57"/>
        <v>27</v>
      </c>
    </row>
    <row r="664" spans="1:15">
      <c r="A664" s="57">
        <f t="shared" si="58"/>
        <v>28</v>
      </c>
      <c r="C664" s="67" t="s">
        <v>109</v>
      </c>
      <c r="E664" s="62" t="s">
        <v>52</v>
      </c>
      <c r="G664" s="95">
        <v>18.68</v>
      </c>
      <c r="H664" s="57"/>
      <c r="I664" s="95">
        <f>'UNBUNDLED RATE TABLE'!AA656</f>
        <v>18.680000000000003</v>
      </c>
      <c r="K664" s="77">
        <f>I664-G664</f>
        <v>0</v>
      </c>
      <c r="L664" s="69"/>
      <c r="M664" s="71">
        <f>IF(G664&lt;=0, "--       ",K664/G664)</f>
        <v>0</v>
      </c>
      <c r="O664" s="57">
        <f t="shared" si="57"/>
        <v>28</v>
      </c>
    </row>
    <row r="665" spans="1:15">
      <c r="A665" s="57">
        <f t="shared" si="58"/>
        <v>29</v>
      </c>
      <c r="C665" s="67" t="s">
        <v>110</v>
      </c>
      <c r="E665" s="62" t="s">
        <v>52</v>
      </c>
      <c r="G665" s="95">
        <v>18.07</v>
      </c>
      <c r="H665" s="57"/>
      <c r="I665" s="95">
        <f>'UNBUNDLED RATE TABLE'!AA657</f>
        <v>18.07</v>
      </c>
      <c r="K665" s="77">
        <f>I665-G665</f>
        <v>0</v>
      </c>
      <c r="L665" s="69"/>
      <c r="M665" s="71">
        <f>IF(G665&lt;=0, "--       ",K665/G665)</f>
        <v>0</v>
      </c>
      <c r="O665" s="57">
        <f t="shared" si="57"/>
        <v>29</v>
      </c>
    </row>
    <row r="666" spans="1:15">
      <c r="A666" s="57">
        <f t="shared" si="58"/>
        <v>30</v>
      </c>
      <c r="C666" s="62" t="s">
        <v>112</v>
      </c>
      <c r="E666" s="62" t="s">
        <v>52</v>
      </c>
      <c r="G666" s="95">
        <v>16.670000000000002</v>
      </c>
      <c r="H666" s="57"/>
      <c r="I666" s="95">
        <f>'UNBUNDLED RATE TABLE'!AA658</f>
        <v>16.670000000000002</v>
      </c>
      <c r="K666" s="77">
        <f>I666-G666</f>
        <v>0</v>
      </c>
      <c r="L666" s="69"/>
      <c r="M666" s="71">
        <f>IF(G666&lt;=0, "--       ",K666/G666)</f>
        <v>0</v>
      </c>
      <c r="O666" s="57">
        <f t="shared" si="57"/>
        <v>30</v>
      </c>
    </row>
    <row r="667" spans="1:15">
      <c r="A667" s="57">
        <f t="shared" si="58"/>
        <v>31</v>
      </c>
      <c r="C667" s="67" t="s">
        <v>113</v>
      </c>
      <c r="E667" s="62" t="s">
        <v>52</v>
      </c>
      <c r="G667" s="95">
        <v>16.57</v>
      </c>
      <c r="H667" s="57"/>
      <c r="I667" s="95">
        <f>'UNBUNDLED RATE TABLE'!AA659</f>
        <v>16.57</v>
      </c>
      <c r="K667" s="77">
        <f>I667-G667</f>
        <v>0</v>
      </c>
      <c r="L667" s="69"/>
      <c r="M667" s="71">
        <f>IF(G667&lt;=0, "--       ",K667/G667)</f>
        <v>0</v>
      </c>
      <c r="O667" s="57">
        <f t="shared" si="57"/>
        <v>31</v>
      </c>
    </row>
    <row r="668" spans="1:15">
      <c r="A668" s="57">
        <f t="shared" si="58"/>
        <v>32</v>
      </c>
      <c r="C668" s="56" t="s">
        <v>151</v>
      </c>
      <c r="H668" s="57"/>
      <c r="I668" s="95"/>
      <c r="K668" s="123"/>
      <c r="O668" s="57">
        <f t="shared" si="57"/>
        <v>32</v>
      </c>
    </row>
    <row r="669" spans="1:15">
      <c r="A669" s="57">
        <f t="shared" si="58"/>
        <v>33</v>
      </c>
      <c r="C669" s="107" t="s">
        <v>156</v>
      </c>
      <c r="H669" s="57"/>
      <c r="I669" s="95"/>
      <c r="K669" s="123"/>
      <c r="O669" s="57">
        <f t="shared" ref="O669:O703" si="60">A669</f>
        <v>33</v>
      </c>
    </row>
    <row r="670" spans="1:15">
      <c r="A670" s="57">
        <f t="shared" ref="A670:A703" si="61">A669+1</f>
        <v>34</v>
      </c>
      <c r="C670" s="62" t="s">
        <v>91</v>
      </c>
      <c r="E670" s="62" t="s">
        <v>27</v>
      </c>
      <c r="G670" s="91">
        <v>0.28290000000000004</v>
      </c>
      <c r="H670" s="57"/>
      <c r="I670" s="117">
        <f>'UNBUNDLED RATE TABLE'!AA662</f>
        <v>0.30584</v>
      </c>
      <c r="K670" s="68">
        <f>I670-G670</f>
        <v>2.293999999999996E-2</v>
      </c>
      <c r="L670" s="69"/>
      <c r="M670" s="71">
        <f>IF(G670&lt;=0, "--       ",K670/G670)</f>
        <v>8.1088723930717421E-2</v>
      </c>
      <c r="O670" s="57">
        <f t="shared" si="60"/>
        <v>34</v>
      </c>
    </row>
    <row r="671" spans="1:15">
      <c r="A671" s="57">
        <f t="shared" si="61"/>
        <v>35</v>
      </c>
      <c r="C671" s="62" t="s">
        <v>92</v>
      </c>
      <c r="E671" s="62" t="s">
        <v>27</v>
      </c>
      <c r="G671" s="91">
        <v>0.26227</v>
      </c>
      <c r="H671" s="57"/>
      <c r="I671" s="117">
        <f>'UNBUNDLED RATE TABLE'!AA663</f>
        <v>0.28521000000000002</v>
      </c>
      <c r="K671" s="68">
        <f>I671-G671</f>
        <v>2.2940000000000016E-2</v>
      </c>
      <c r="L671" s="69"/>
      <c r="M671" s="71">
        <f>IF(G671&lt;=0, "--       ",K671/G671)</f>
        <v>8.7467114042780403E-2</v>
      </c>
      <c r="O671" s="57">
        <f t="shared" si="60"/>
        <v>35</v>
      </c>
    </row>
    <row r="672" spans="1:15">
      <c r="A672" s="57">
        <f t="shared" si="61"/>
        <v>36</v>
      </c>
      <c r="C672" s="62" t="s">
        <v>99</v>
      </c>
      <c r="E672" s="62" t="s">
        <v>27</v>
      </c>
      <c r="G672" s="91">
        <v>0.23501</v>
      </c>
      <c r="H672" s="57"/>
      <c r="I672" s="117">
        <f>'UNBUNDLED RATE TABLE'!AA664</f>
        <v>0.25795000000000001</v>
      </c>
      <c r="K672" s="68">
        <f>I672-G672</f>
        <v>2.2940000000000016E-2</v>
      </c>
      <c r="L672" s="69"/>
      <c r="M672" s="71">
        <f>IF(G672&lt;=0, "--       ",K672/G672)</f>
        <v>9.7612867537551662E-2</v>
      </c>
      <c r="O672" s="57">
        <f t="shared" si="60"/>
        <v>36</v>
      </c>
    </row>
    <row r="673" spans="1:15">
      <c r="A673" s="57">
        <f t="shared" si="61"/>
        <v>37</v>
      </c>
      <c r="C673" s="62" t="s">
        <v>100</v>
      </c>
      <c r="E673" s="62" t="s">
        <v>27</v>
      </c>
      <c r="G673" s="91">
        <v>0.23393</v>
      </c>
      <c r="H673" s="57"/>
      <c r="I673" s="117">
        <f>'UNBUNDLED RATE TABLE'!AA665</f>
        <v>0.25686999999999999</v>
      </c>
      <c r="K673" s="68">
        <f>I673-G673</f>
        <v>2.2939999999999988E-2</v>
      </c>
      <c r="L673" s="69"/>
      <c r="M673" s="71">
        <f>IF(G673&lt;=0, "--       ",K673/G673)</f>
        <v>9.8063523276193679E-2</v>
      </c>
      <c r="O673" s="57">
        <f t="shared" si="60"/>
        <v>37</v>
      </c>
    </row>
    <row r="674" spans="1:15">
      <c r="A674" s="57">
        <f t="shared" si="61"/>
        <v>38</v>
      </c>
      <c r="C674" s="62" t="s">
        <v>157</v>
      </c>
      <c r="G674" s="124"/>
      <c r="H674" s="57"/>
      <c r="I674" s="117"/>
      <c r="K674" s="125"/>
      <c r="O674" s="57">
        <f t="shared" si="60"/>
        <v>38</v>
      </c>
    </row>
    <row r="675" spans="1:15">
      <c r="A675" s="57">
        <f t="shared" si="61"/>
        <v>39</v>
      </c>
      <c r="C675" s="62" t="s">
        <v>91</v>
      </c>
      <c r="E675" s="62" t="s">
        <v>27</v>
      </c>
      <c r="G675" s="91">
        <v>8.1759999999999999E-2</v>
      </c>
      <c r="H675" s="57"/>
      <c r="I675" s="117">
        <f>'UNBUNDLED RATE TABLE'!AA667</f>
        <v>0.1047</v>
      </c>
      <c r="J675" s="112"/>
      <c r="K675" s="68">
        <f>I675-G675</f>
        <v>2.2940000000000002E-2</v>
      </c>
      <c r="L675" s="69"/>
      <c r="M675" s="71">
        <f>IF(G675&lt;=0, "--       ",K675/G675)</f>
        <v>0.28057729941291587</v>
      </c>
      <c r="O675" s="57">
        <f t="shared" si="60"/>
        <v>39</v>
      </c>
    </row>
    <row r="676" spans="1:15">
      <c r="A676" s="57">
        <f t="shared" si="61"/>
        <v>40</v>
      </c>
      <c r="C676" s="62" t="s">
        <v>92</v>
      </c>
      <c r="E676" s="62" t="s">
        <v>27</v>
      </c>
      <c r="G676" s="91">
        <v>8.141000000000001E-2</v>
      </c>
      <c r="H676" s="57"/>
      <c r="I676" s="117">
        <f>'UNBUNDLED RATE TABLE'!AA668</f>
        <v>0.10435</v>
      </c>
      <c r="J676" s="112"/>
      <c r="K676" s="68">
        <f>I676-G676</f>
        <v>2.2939999999999988E-2</v>
      </c>
      <c r="L676" s="69"/>
      <c r="M676" s="71">
        <f>IF(G676&lt;=0, "--       ",K676/G676)</f>
        <v>0.28178356467264448</v>
      </c>
      <c r="O676" s="57">
        <f t="shared" si="60"/>
        <v>40</v>
      </c>
    </row>
    <row r="677" spans="1:15">
      <c r="A677" s="57">
        <f t="shared" si="61"/>
        <v>41</v>
      </c>
      <c r="C677" s="62" t="s">
        <v>99</v>
      </c>
      <c r="E677" s="62" t="s">
        <v>27</v>
      </c>
      <c r="G677" s="91">
        <v>7.6719999999999997E-2</v>
      </c>
      <c r="H677" s="57"/>
      <c r="I677" s="117">
        <f>'UNBUNDLED RATE TABLE'!AA669</f>
        <v>9.9659999999999999E-2</v>
      </c>
      <c r="K677" s="68">
        <f>I677-G677</f>
        <v>2.2940000000000002E-2</v>
      </c>
      <c r="L677" s="69"/>
      <c r="M677" s="71">
        <f>IF(G677&lt;=0, "--       ",K677/G677)</f>
        <v>0.29900938477580818</v>
      </c>
      <c r="O677" s="57">
        <f t="shared" si="60"/>
        <v>41</v>
      </c>
    </row>
    <row r="678" spans="1:15">
      <c r="A678" s="57">
        <f t="shared" si="61"/>
        <v>42</v>
      </c>
      <c r="C678" s="62" t="s">
        <v>100</v>
      </c>
      <c r="E678" s="62" t="s">
        <v>27</v>
      </c>
      <c r="G678" s="91">
        <v>7.671E-2</v>
      </c>
      <c r="H678" s="57"/>
      <c r="I678" s="117">
        <f>'UNBUNDLED RATE TABLE'!AA670</f>
        <v>9.9650000000000002E-2</v>
      </c>
      <c r="K678" s="68">
        <f>I678-G678</f>
        <v>2.2940000000000002E-2</v>
      </c>
      <c r="L678" s="69"/>
      <c r="M678" s="71">
        <f>IF(G678&lt;=0, "--       ",K678/G678)</f>
        <v>0.2990483639681919</v>
      </c>
      <c r="O678" s="57">
        <f t="shared" si="60"/>
        <v>42</v>
      </c>
    </row>
    <row r="679" spans="1:15">
      <c r="A679" s="57">
        <f t="shared" si="61"/>
        <v>43</v>
      </c>
      <c r="C679" s="62" t="s">
        <v>158</v>
      </c>
      <c r="G679" s="126"/>
      <c r="H679" s="57"/>
      <c r="I679" s="117"/>
      <c r="J679" s="112"/>
      <c r="K679" s="125"/>
      <c r="O679" s="57">
        <f t="shared" si="60"/>
        <v>43</v>
      </c>
    </row>
    <row r="680" spans="1:15">
      <c r="A680" s="57">
        <f t="shared" si="61"/>
        <v>44</v>
      </c>
      <c r="C680" s="62" t="s">
        <v>91</v>
      </c>
      <c r="E680" s="62" t="s">
        <v>27</v>
      </c>
      <c r="G680" s="91">
        <v>7.8039999999999998E-2</v>
      </c>
      <c r="H680" s="57"/>
      <c r="I680" s="117">
        <f>'UNBUNDLED RATE TABLE'!AA672</f>
        <v>0.10098</v>
      </c>
      <c r="J680" s="112"/>
      <c r="K680" s="68">
        <f>I680-G680</f>
        <v>2.2940000000000002E-2</v>
      </c>
      <c r="L680" s="69"/>
      <c r="M680" s="71">
        <f>IF(G680&lt;=0, "--       ",K680/G680)</f>
        <v>0.29395181957970273</v>
      </c>
      <c r="O680" s="57">
        <f t="shared" si="60"/>
        <v>44</v>
      </c>
    </row>
    <row r="681" spans="1:15">
      <c r="A681" s="57">
        <f t="shared" si="61"/>
        <v>45</v>
      </c>
      <c r="C681" s="62" t="s">
        <v>92</v>
      </c>
      <c r="E681" s="62" t="s">
        <v>27</v>
      </c>
      <c r="G681" s="91">
        <v>7.7740000000000004E-2</v>
      </c>
      <c r="H681" s="57"/>
      <c r="I681" s="117">
        <f>'UNBUNDLED RATE TABLE'!AA673</f>
        <v>0.10068000000000001</v>
      </c>
      <c r="J681" s="112"/>
      <c r="K681" s="68">
        <f>I681-G681</f>
        <v>2.2940000000000002E-2</v>
      </c>
      <c r="L681" s="69"/>
      <c r="M681" s="71">
        <f>IF(G681&lt;=0, "--       ",K681/G681)</f>
        <v>0.29508618471829173</v>
      </c>
      <c r="O681" s="57">
        <f t="shared" si="60"/>
        <v>45</v>
      </c>
    </row>
    <row r="682" spans="1:15">
      <c r="A682" s="57">
        <f t="shared" si="61"/>
        <v>46</v>
      </c>
      <c r="C682" s="62" t="s">
        <v>99</v>
      </c>
      <c r="E682" s="62" t="s">
        <v>27</v>
      </c>
      <c r="G682" s="91">
        <v>7.3069999999999996E-2</v>
      </c>
      <c r="H682" s="57"/>
      <c r="I682" s="117">
        <f>'UNBUNDLED RATE TABLE'!AA674</f>
        <v>9.6009999999999998E-2</v>
      </c>
      <c r="K682" s="68">
        <f>I682-G682</f>
        <v>2.2940000000000002E-2</v>
      </c>
      <c r="L682" s="69"/>
      <c r="M682" s="71">
        <f>IF(G682&lt;=0, "--       ",K682/G682)</f>
        <v>0.31394553168194889</v>
      </c>
      <c r="O682" s="57">
        <f t="shared" si="60"/>
        <v>46</v>
      </c>
    </row>
    <row r="683" spans="1:15">
      <c r="A683" s="57">
        <f t="shared" si="61"/>
        <v>47</v>
      </c>
      <c r="C683" s="62" t="s">
        <v>100</v>
      </c>
      <c r="E683" s="62" t="s">
        <v>27</v>
      </c>
      <c r="G683" s="91">
        <v>7.3029999999999998E-2</v>
      </c>
      <c r="H683" s="57"/>
      <c r="I683" s="117">
        <f>'UNBUNDLED RATE TABLE'!AA675</f>
        <v>9.597E-2</v>
      </c>
      <c r="K683" s="68">
        <f>I683-G683</f>
        <v>2.2940000000000002E-2</v>
      </c>
      <c r="L683" s="69"/>
      <c r="M683" s="71">
        <f>IF(G683&lt;=0, "--       ",K683/G683)</f>
        <v>0.31411748596467209</v>
      </c>
      <c r="O683" s="57">
        <f t="shared" si="60"/>
        <v>47</v>
      </c>
    </row>
    <row r="684" spans="1:15">
      <c r="A684" s="57">
        <f t="shared" si="61"/>
        <v>48</v>
      </c>
      <c r="C684" s="62" t="s">
        <v>159</v>
      </c>
      <c r="G684" s="93"/>
      <c r="H684" s="57"/>
      <c r="I684" s="117"/>
      <c r="J684" s="112"/>
      <c r="K684" s="125"/>
      <c r="O684" s="57">
        <f t="shared" si="60"/>
        <v>48</v>
      </c>
    </row>
    <row r="685" spans="1:15">
      <c r="A685" s="57">
        <f t="shared" si="61"/>
        <v>49</v>
      </c>
      <c r="C685" s="62" t="s">
        <v>91</v>
      </c>
      <c r="E685" s="62" t="s">
        <v>27</v>
      </c>
      <c r="G685" s="91">
        <v>7.5259999999999994E-2</v>
      </c>
      <c r="H685" s="57"/>
      <c r="I685" s="117">
        <f>'UNBUNDLED RATE TABLE'!AA677</f>
        <v>9.8199999999999996E-2</v>
      </c>
      <c r="J685" s="112"/>
      <c r="K685" s="68">
        <f>I685-G685</f>
        <v>2.2940000000000002E-2</v>
      </c>
      <c r="L685" s="69"/>
      <c r="M685" s="71">
        <f>IF(G685&lt;=0, "--       ",K685/G685)</f>
        <v>0.30480999202763759</v>
      </c>
      <c r="O685" s="57">
        <f t="shared" si="60"/>
        <v>49</v>
      </c>
    </row>
    <row r="686" spans="1:15">
      <c r="A686" s="57">
        <f t="shared" si="61"/>
        <v>50</v>
      </c>
      <c r="C686" s="62" t="s">
        <v>92</v>
      </c>
      <c r="E686" s="62" t="s">
        <v>27</v>
      </c>
      <c r="G686" s="91">
        <v>7.5130000000000002E-2</v>
      </c>
      <c r="H686" s="57"/>
      <c r="I686" s="117">
        <f>'UNBUNDLED RATE TABLE'!AA678</f>
        <v>9.8070000000000004E-2</v>
      </c>
      <c r="J686" s="112"/>
      <c r="K686" s="68">
        <f>I686-G686</f>
        <v>2.2940000000000002E-2</v>
      </c>
      <c r="L686" s="69"/>
      <c r="M686" s="71">
        <f>IF(G686&lt;=0, "--       ",K686/G686)</f>
        <v>0.30533741514707841</v>
      </c>
      <c r="O686" s="57">
        <f t="shared" si="60"/>
        <v>50</v>
      </c>
    </row>
    <row r="687" spans="1:15">
      <c r="A687" s="57">
        <f t="shared" si="61"/>
        <v>51</v>
      </c>
      <c r="C687" s="62" t="s">
        <v>99</v>
      </c>
      <c r="E687" s="62" t="s">
        <v>27</v>
      </c>
      <c r="G687" s="91">
        <v>7.2340000000000002E-2</v>
      </c>
      <c r="H687" s="57"/>
      <c r="I687" s="117">
        <f>'UNBUNDLED RATE TABLE'!AA679</f>
        <v>9.5280000000000004E-2</v>
      </c>
      <c r="K687" s="68">
        <f>I687-G687</f>
        <v>2.2940000000000002E-2</v>
      </c>
      <c r="L687" s="69"/>
      <c r="M687" s="71">
        <f>IF(G687&lt;=0, "--       ",K687/G687)</f>
        <v>0.31711363008017696</v>
      </c>
      <c r="O687" s="57">
        <f t="shared" si="60"/>
        <v>51</v>
      </c>
    </row>
    <row r="688" spans="1:15">
      <c r="A688" s="57">
        <f t="shared" si="61"/>
        <v>52</v>
      </c>
      <c r="C688" s="62" t="s">
        <v>100</v>
      </c>
      <c r="E688" s="62" t="s">
        <v>27</v>
      </c>
      <c r="G688" s="91">
        <v>7.2309999999999999E-2</v>
      </c>
      <c r="H688" s="57"/>
      <c r="I688" s="117">
        <f>'UNBUNDLED RATE TABLE'!AA680</f>
        <v>9.5250000000000001E-2</v>
      </c>
      <c r="K688" s="68">
        <f>I688-G688</f>
        <v>2.2940000000000002E-2</v>
      </c>
      <c r="L688" s="69"/>
      <c r="M688" s="71">
        <f>IF(G688&lt;=0, "--       ",K688/G688)</f>
        <v>0.31724519430230952</v>
      </c>
      <c r="O688" s="57">
        <f t="shared" si="60"/>
        <v>52</v>
      </c>
    </row>
    <row r="689" spans="1:15">
      <c r="A689" s="57">
        <f t="shared" si="61"/>
        <v>53</v>
      </c>
      <c r="C689" s="62" t="s">
        <v>160</v>
      </c>
      <c r="G689" s="93"/>
      <c r="H689" s="57"/>
      <c r="I689" s="117"/>
      <c r="J689" s="112"/>
      <c r="K689" s="125"/>
      <c r="O689" s="57">
        <f t="shared" si="60"/>
        <v>53</v>
      </c>
    </row>
    <row r="690" spans="1:15">
      <c r="A690" s="57">
        <f t="shared" si="61"/>
        <v>54</v>
      </c>
      <c r="C690" s="62" t="s">
        <v>91</v>
      </c>
      <c r="E690" s="62" t="s">
        <v>27</v>
      </c>
      <c r="G690" s="91">
        <v>8.3199999999999996E-2</v>
      </c>
      <c r="H690" s="57"/>
      <c r="I690" s="117">
        <f>'UNBUNDLED RATE TABLE'!AA682</f>
        <v>0.10614</v>
      </c>
      <c r="J690" s="112"/>
      <c r="K690" s="68">
        <f>I690-G690</f>
        <v>2.2940000000000002E-2</v>
      </c>
      <c r="L690" s="69"/>
      <c r="M690" s="71">
        <f>IF(G690&lt;=0, "--       ",K690/G690)</f>
        <v>0.27572115384615387</v>
      </c>
      <c r="O690" s="57">
        <f t="shared" si="60"/>
        <v>54</v>
      </c>
    </row>
    <row r="691" spans="1:15">
      <c r="A691" s="57">
        <f t="shared" si="61"/>
        <v>55</v>
      </c>
      <c r="C691" s="62" t="s">
        <v>92</v>
      </c>
      <c r="E691" s="62" t="s">
        <v>27</v>
      </c>
      <c r="G691" s="91">
        <v>8.2619999999999999E-2</v>
      </c>
      <c r="H691" s="57"/>
      <c r="I691" s="117">
        <f>'UNBUNDLED RATE TABLE'!AA683</f>
        <v>0.10556</v>
      </c>
      <c r="J691" s="112"/>
      <c r="K691" s="68">
        <f>I691-G691</f>
        <v>2.2940000000000002E-2</v>
      </c>
      <c r="L691" s="69"/>
      <c r="M691" s="71">
        <f>IF(G691&lt;=0, "--       ",K691/G691)</f>
        <v>0.27765674170902932</v>
      </c>
      <c r="O691" s="57">
        <f t="shared" si="60"/>
        <v>55</v>
      </c>
    </row>
    <row r="692" spans="1:15">
      <c r="A692" s="57">
        <f t="shared" si="61"/>
        <v>56</v>
      </c>
      <c r="C692" s="62" t="s">
        <v>99</v>
      </c>
      <c r="E692" s="62" t="s">
        <v>27</v>
      </c>
      <c r="G692" s="91">
        <v>7.869000000000001E-2</v>
      </c>
      <c r="H692" s="57"/>
      <c r="I692" s="117">
        <f>'UNBUNDLED RATE TABLE'!AA684</f>
        <v>0.10163</v>
      </c>
      <c r="K692" s="68">
        <f>I692-G692</f>
        <v>2.2939999999999988E-2</v>
      </c>
      <c r="L692" s="69"/>
      <c r="M692" s="71">
        <f>IF(G692&lt;=0, "--       ",K692/G692)</f>
        <v>0.29152370059728028</v>
      </c>
      <c r="O692" s="57">
        <f t="shared" si="60"/>
        <v>56</v>
      </c>
    </row>
    <row r="693" spans="1:15">
      <c r="A693" s="57">
        <f t="shared" si="61"/>
        <v>57</v>
      </c>
      <c r="C693" s="62" t="s">
        <v>100</v>
      </c>
      <c r="E693" s="62" t="s">
        <v>27</v>
      </c>
      <c r="G693" s="91">
        <v>7.8619999999999995E-2</v>
      </c>
      <c r="H693" s="57"/>
      <c r="I693" s="117">
        <f>'UNBUNDLED RATE TABLE'!AA685</f>
        <v>0.10156</v>
      </c>
      <c r="K693" s="68">
        <f>I693-G693</f>
        <v>2.2940000000000002E-2</v>
      </c>
      <c r="L693" s="69"/>
      <c r="M693" s="71">
        <f>IF(G693&lt;=0, "--       ",K693/G693)</f>
        <v>0.29178326125667775</v>
      </c>
      <c r="O693" s="57">
        <f t="shared" si="60"/>
        <v>57</v>
      </c>
    </row>
    <row r="694" spans="1:15">
      <c r="A694" s="57">
        <f t="shared" si="61"/>
        <v>58</v>
      </c>
      <c r="C694" s="62" t="s">
        <v>161</v>
      </c>
      <c r="G694" s="93"/>
      <c r="H694" s="57"/>
      <c r="I694" s="117"/>
      <c r="J694" s="112"/>
      <c r="K694" s="125"/>
      <c r="O694" s="57">
        <f t="shared" si="60"/>
        <v>58</v>
      </c>
    </row>
    <row r="695" spans="1:15">
      <c r="A695" s="57">
        <f t="shared" si="61"/>
        <v>59</v>
      </c>
      <c r="C695" s="62" t="s">
        <v>91</v>
      </c>
      <c r="E695" s="62" t="s">
        <v>27</v>
      </c>
      <c r="G695" s="91">
        <v>7.7160000000000006E-2</v>
      </c>
      <c r="H695" s="57"/>
      <c r="I695" s="117">
        <f>'UNBUNDLED RATE TABLE'!AA687</f>
        <v>0.10009999999999999</v>
      </c>
      <c r="J695" s="112"/>
      <c r="K695" s="68">
        <f>I695-G695</f>
        <v>2.2939999999999988E-2</v>
      </c>
      <c r="L695" s="69"/>
      <c r="M695" s="71">
        <f>IF(G695&lt;=0, "--       ",K695/G695)</f>
        <v>0.29730430274753739</v>
      </c>
      <c r="O695" s="57">
        <f t="shared" si="60"/>
        <v>59</v>
      </c>
    </row>
    <row r="696" spans="1:15">
      <c r="A696" s="57">
        <f t="shared" si="61"/>
        <v>60</v>
      </c>
      <c r="C696" s="62" t="s">
        <v>92</v>
      </c>
      <c r="E696" s="62" t="s">
        <v>27</v>
      </c>
      <c r="G696" s="91">
        <v>7.6920000000000002E-2</v>
      </c>
      <c r="H696" s="57"/>
      <c r="I696" s="117">
        <f>'UNBUNDLED RATE TABLE'!AA688</f>
        <v>9.9860000000000004E-2</v>
      </c>
      <c r="J696" s="112"/>
      <c r="K696" s="68">
        <f>I696-G696</f>
        <v>2.2940000000000002E-2</v>
      </c>
      <c r="L696" s="69"/>
      <c r="M696" s="71">
        <f>IF(G696&lt;=0, "--       ",K696/G696)</f>
        <v>0.29823192927717113</v>
      </c>
      <c r="O696" s="57">
        <f t="shared" si="60"/>
        <v>60</v>
      </c>
    </row>
    <row r="697" spans="1:15">
      <c r="A697" s="57">
        <f t="shared" si="61"/>
        <v>61</v>
      </c>
      <c r="C697" s="62" t="s">
        <v>99</v>
      </c>
      <c r="E697" s="62" t="s">
        <v>27</v>
      </c>
      <c r="G697" s="91">
        <v>7.3090000000000002E-2</v>
      </c>
      <c r="H697" s="57"/>
      <c r="I697" s="117">
        <f>'UNBUNDLED RATE TABLE'!AA689</f>
        <v>9.6030000000000004E-2</v>
      </c>
      <c r="K697" s="68">
        <f>I697-G697</f>
        <v>2.2940000000000002E-2</v>
      </c>
      <c r="L697" s="69"/>
      <c r="M697" s="71">
        <f>IF(G697&lt;=0, "--       ",K697/G697)</f>
        <v>0.31385962511971544</v>
      </c>
      <c r="O697" s="57">
        <f t="shared" si="60"/>
        <v>61</v>
      </c>
    </row>
    <row r="698" spans="1:15">
      <c r="A698" s="57">
        <f t="shared" si="61"/>
        <v>62</v>
      </c>
      <c r="C698" s="62" t="s">
        <v>100</v>
      </c>
      <c r="E698" s="62" t="s">
        <v>27</v>
      </c>
      <c r="G698" s="91">
        <v>7.3050000000000004E-2</v>
      </c>
      <c r="H698" s="57"/>
      <c r="I698" s="117">
        <f>'UNBUNDLED RATE TABLE'!AA690</f>
        <v>9.5989999999999992E-2</v>
      </c>
      <c r="K698" s="68">
        <f>I698-G698</f>
        <v>2.2939999999999988E-2</v>
      </c>
      <c r="L698" s="69"/>
      <c r="M698" s="71">
        <f>IF(G698&lt;=0, "--       ",K698/G698)</f>
        <v>0.31403148528405184</v>
      </c>
      <c r="O698" s="57">
        <f t="shared" si="60"/>
        <v>62</v>
      </c>
    </row>
    <row r="699" spans="1:15">
      <c r="A699" s="57">
        <f t="shared" si="61"/>
        <v>63</v>
      </c>
      <c r="C699" s="62" t="s">
        <v>162</v>
      </c>
      <c r="G699" s="93"/>
      <c r="H699" s="57"/>
      <c r="I699" s="117"/>
      <c r="J699" s="112"/>
      <c r="O699" s="57">
        <f t="shared" si="60"/>
        <v>63</v>
      </c>
    </row>
    <row r="700" spans="1:15">
      <c r="A700" s="57">
        <f t="shared" si="61"/>
        <v>64</v>
      </c>
      <c r="C700" s="62" t="s">
        <v>91</v>
      </c>
      <c r="E700" s="62" t="s">
        <v>27</v>
      </c>
      <c r="G700" s="91">
        <v>7.5310000000000002E-2</v>
      </c>
      <c r="H700" s="57"/>
      <c r="I700" s="117">
        <f>'UNBUNDLED RATE TABLE'!AA692</f>
        <v>9.8250000000000004E-2</v>
      </c>
      <c r="J700" s="112"/>
      <c r="K700" s="68">
        <f>I700-G700</f>
        <v>2.2940000000000002E-2</v>
      </c>
      <c r="L700" s="69"/>
      <c r="M700" s="71">
        <f>IF(G700&lt;=0, "--       ",K700/G700)</f>
        <v>0.3046076218297703</v>
      </c>
      <c r="O700" s="57">
        <f t="shared" si="60"/>
        <v>64</v>
      </c>
    </row>
    <row r="701" spans="1:15">
      <c r="A701" s="57">
        <f t="shared" si="61"/>
        <v>65</v>
      </c>
      <c r="C701" s="62" t="s">
        <v>92</v>
      </c>
      <c r="E701" s="62" t="s">
        <v>27</v>
      </c>
      <c r="G701" s="91">
        <v>7.5179999999999997E-2</v>
      </c>
      <c r="H701" s="57"/>
      <c r="I701" s="117">
        <f>'UNBUNDLED RATE TABLE'!AA693</f>
        <v>9.8119999999999999E-2</v>
      </c>
      <c r="J701" s="112"/>
      <c r="K701" s="68">
        <f>I701-G701</f>
        <v>2.2940000000000002E-2</v>
      </c>
      <c r="L701" s="69"/>
      <c r="M701" s="71">
        <f>IF(G701&lt;=0, "--       ",K701/G701)</f>
        <v>0.30513434424048952</v>
      </c>
      <c r="O701" s="57">
        <f t="shared" si="60"/>
        <v>65</v>
      </c>
    </row>
    <row r="702" spans="1:15">
      <c r="A702" s="57">
        <f t="shared" si="61"/>
        <v>66</v>
      </c>
      <c r="C702" s="62" t="s">
        <v>99</v>
      </c>
      <c r="E702" s="62" t="s">
        <v>27</v>
      </c>
      <c r="G702" s="91">
        <v>7.2370000000000004E-2</v>
      </c>
      <c r="H702" s="57"/>
      <c r="I702" s="117">
        <f>'UNBUNDLED RATE TABLE'!AA694</f>
        <v>9.5310000000000006E-2</v>
      </c>
      <c r="K702" s="68">
        <f>I702-G702</f>
        <v>2.2940000000000002E-2</v>
      </c>
      <c r="L702" s="69"/>
      <c r="M702" s="71">
        <f>IF(G702&lt;=0, "--       ",K702/G702)</f>
        <v>0.31698217493436509</v>
      </c>
      <c r="O702" s="57">
        <f t="shared" si="60"/>
        <v>66</v>
      </c>
    </row>
    <row r="703" spans="1:15">
      <c r="A703" s="57">
        <f t="shared" si="61"/>
        <v>67</v>
      </c>
      <c r="C703" s="62" t="s">
        <v>100</v>
      </c>
      <c r="E703" s="62" t="s">
        <v>27</v>
      </c>
      <c r="G703" s="91">
        <v>7.2340000000000002E-2</v>
      </c>
      <c r="H703" s="57"/>
      <c r="I703" s="117">
        <f>'UNBUNDLED RATE TABLE'!AA695</f>
        <v>9.5280000000000004E-2</v>
      </c>
      <c r="K703" s="68">
        <f>I703-G703</f>
        <v>2.2940000000000002E-2</v>
      </c>
      <c r="L703" s="69"/>
      <c r="M703" s="71">
        <f>IF(G703&lt;=0, "--       ",K703/G703)</f>
        <v>0.31711363008017696</v>
      </c>
      <c r="O703" s="57">
        <f t="shared" si="60"/>
        <v>67</v>
      </c>
    </row>
    <row r="704" spans="1:15">
      <c r="A704" s="56"/>
      <c r="O704" s="56"/>
    </row>
    <row r="705" spans="1:15">
      <c r="A705" s="56"/>
      <c r="O705" s="56"/>
    </row>
    <row r="706" spans="1:15">
      <c r="O706" s="127" t="s">
        <v>163</v>
      </c>
    </row>
    <row r="707" spans="1:15">
      <c r="O707" s="127"/>
    </row>
    <row r="708" spans="1:15">
      <c r="G708" s="2" t="str">
        <f>G4</f>
        <v>SAN DIEGO GAS &amp; ELECTRIC COMPANY - ELECTRIC DEPARTMENT</v>
      </c>
      <c r="O708" s="127"/>
    </row>
    <row r="709" spans="1:15">
      <c r="G709" s="2" t="str">
        <f>G5</f>
        <v>FILING TO IMPLEMENT AN ELECTRIC RATE SURCHARGE TO MANAGE THE ENERGY RATE CEILING REVENUE SHORTFALL ACCOUNT</v>
      </c>
      <c r="O709" s="127"/>
    </row>
    <row r="710" spans="1:15">
      <c r="A710" s="29"/>
      <c r="B710" s="29"/>
      <c r="C710" s="29"/>
      <c r="D710" s="29"/>
      <c r="E710" s="29"/>
      <c r="F710" s="29"/>
      <c r="G710" s="2" t="str">
        <f>G6</f>
        <v>EFFECTIVE RATES FOR CUSTOMERS UNDER 6.5 CENTS/KWH RATE CEILING PX PRICE (AB 265 AND D.00-09-040)</v>
      </c>
      <c r="H710" s="29"/>
      <c r="I710" s="29"/>
      <c r="J710" s="29"/>
      <c r="K710" s="29"/>
      <c r="L710" s="29"/>
      <c r="M710" s="29"/>
      <c r="N710" s="29"/>
      <c r="O710" s="29"/>
    </row>
    <row r="711" spans="1:15">
      <c r="A711" s="29"/>
      <c r="B711" s="29"/>
      <c r="C711" s="29"/>
      <c r="D711" s="29"/>
      <c r="E711" s="29"/>
      <c r="F711" s="29"/>
      <c r="G711" s="2"/>
      <c r="H711" s="29"/>
      <c r="I711" s="29"/>
      <c r="J711" s="29"/>
      <c r="K711" s="29"/>
      <c r="L711" s="29"/>
      <c r="M711" s="29"/>
      <c r="N711" s="29"/>
      <c r="O711" s="29"/>
    </row>
    <row r="712" spans="1:15">
      <c r="A712" s="29"/>
      <c r="B712" s="29"/>
      <c r="C712" s="29"/>
      <c r="D712" s="29"/>
      <c r="E712" s="29"/>
      <c r="F712" s="29"/>
      <c r="G712" s="29" t="s">
        <v>164</v>
      </c>
      <c r="H712" s="29"/>
      <c r="I712" s="29"/>
      <c r="J712" s="29"/>
      <c r="K712" s="29"/>
      <c r="L712" s="29"/>
      <c r="M712" s="29"/>
      <c r="N712" s="29"/>
      <c r="O712" s="29"/>
    </row>
    <row r="713" spans="1:15">
      <c r="F713" s="30"/>
      <c r="G713" s="30"/>
      <c r="H713" s="30"/>
      <c r="I713" s="30"/>
      <c r="J713" s="30"/>
      <c r="K713" s="30"/>
      <c r="L713" s="30"/>
      <c r="M713" s="30"/>
    </row>
    <row r="714" spans="1:15">
      <c r="C714" s="9"/>
      <c r="D714" s="9"/>
      <c r="E714" s="9"/>
      <c r="F714" s="10"/>
      <c r="G714" s="10" t="s">
        <v>5</v>
      </c>
      <c r="H714" s="9"/>
      <c r="I714" s="10" t="s">
        <v>6</v>
      </c>
      <c r="J714" s="9"/>
      <c r="K714" s="9"/>
      <c r="L714" s="9"/>
      <c r="M714" s="9"/>
    </row>
    <row r="715" spans="1:15">
      <c r="C715" s="9"/>
      <c r="D715" s="9"/>
      <c r="E715" s="9"/>
      <c r="F715" s="10"/>
      <c r="G715" s="10" t="s">
        <v>7</v>
      </c>
      <c r="H715" s="9"/>
      <c r="I715" s="10" t="s">
        <v>7</v>
      </c>
      <c r="J715" s="9"/>
      <c r="K715" s="9"/>
      <c r="L715" s="9"/>
      <c r="M715" s="9"/>
    </row>
    <row r="716" spans="1:15">
      <c r="C716" s="8" t="s">
        <v>165</v>
      </c>
      <c r="D716" s="15"/>
      <c r="E716" s="15"/>
      <c r="F716" s="10"/>
      <c r="G716" s="10" t="s">
        <v>12</v>
      </c>
      <c r="H716" s="9"/>
      <c r="I716" s="10" t="s">
        <v>12</v>
      </c>
      <c r="J716" s="9"/>
      <c r="K716" s="11" t="s">
        <v>8</v>
      </c>
      <c r="L716" s="11"/>
      <c r="M716" s="12"/>
      <c r="N716" s="57"/>
    </row>
    <row r="717" spans="1:15">
      <c r="A717" s="10" t="s">
        <v>9</v>
      </c>
      <c r="C717" s="8" t="s">
        <v>166</v>
      </c>
      <c r="D717" s="8"/>
      <c r="E717" s="8" t="s">
        <v>167</v>
      </c>
      <c r="F717" s="8"/>
      <c r="G717" s="8" t="s">
        <v>168</v>
      </c>
      <c r="H717" s="9"/>
      <c r="I717" s="8" t="s">
        <v>168</v>
      </c>
      <c r="J717" s="9"/>
      <c r="K717" s="14" t="s">
        <v>13</v>
      </c>
      <c r="L717" s="15"/>
      <c r="M717" s="14" t="s">
        <v>14</v>
      </c>
      <c r="N717" s="35"/>
      <c r="O717" s="10" t="s">
        <v>9</v>
      </c>
    </row>
    <row r="718" spans="1:15">
      <c r="A718" s="16" t="s">
        <v>169</v>
      </c>
      <c r="B718" s="32"/>
      <c r="C718" s="37" t="s">
        <v>170</v>
      </c>
      <c r="D718" s="32"/>
      <c r="E718" s="36" t="s">
        <v>17</v>
      </c>
      <c r="F718" s="128"/>
      <c r="G718" s="38" t="s">
        <v>18</v>
      </c>
      <c r="I718" s="59" t="s">
        <v>19</v>
      </c>
      <c r="K718" s="59" t="s">
        <v>20</v>
      </c>
      <c r="M718" s="59" t="s">
        <v>21</v>
      </c>
      <c r="N718" s="129"/>
      <c r="O718" s="16" t="s">
        <v>169</v>
      </c>
    </row>
    <row r="720" spans="1:15">
      <c r="A720" s="57">
        <v>1</v>
      </c>
      <c r="C720" s="56" t="s">
        <v>171</v>
      </c>
      <c r="L720" s="75"/>
      <c r="M720" s="75"/>
      <c r="N720" s="75"/>
      <c r="O720" s="57">
        <v>1</v>
      </c>
    </row>
    <row r="721" spans="1:15">
      <c r="A721" s="57">
        <v>2</v>
      </c>
      <c r="C721" s="56">
        <v>175</v>
      </c>
      <c r="E721" s="56">
        <v>7000</v>
      </c>
      <c r="F721" s="88"/>
      <c r="G721" s="88">
        <v>11.96</v>
      </c>
      <c r="H721" s="88"/>
      <c r="I721" s="88">
        <f>'UNBUNDLED RATE TABLE'!AA711</f>
        <v>13.55</v>
      </c>
      <c r="K721" s="89">
        <f>I721-G721</f>
        <v>1.5899999999999999</v>
      </c>
      <c r="L721" s="69"/>
      <c r="M721" s="71">
        <f>IF(G721&lt;=0, "--       ",K721/G721)</f>
        <v>0.132943143812709</v>
      </c>
      <c r="N721" s="75"/>
      <c r="O721" s="57">
        <v>2</v>
      </c>
    </row>
    <row r="722" spans="1:15">
      <c r="A722" s="57">
        <v>3</v>
      </c>
      <c r="C722" s="56">
        <v>400</v>
      </c>
      <c r="E722" s="56">
        <v>20000</v>
      </c>
      <c r="F722" s="102"/>
      <c r="G722" s="103">
        <v>22.99</v>
      </c>
      <c r="H722" s="102"/>
      <c r="I722" s="103">
        <f>'UNBUNDLED RATE TABLE'!AA712</f>
        <v>26.65</v>
      </c>
      <c r="J722" s="102"/>
      <c r="K722" s="101">
        <f>I722-G722</f>
        <v>3.66</v>
      </c>
      <c r="L722" s="69"/>
      <c r="M722" s="71">
        <f t="shared" ref="M722:M759" si="62">IF(G722&lt;=0, "--       ",K722/G722)</f>
        <v>0.15919965202261854</v>
      </c>
      <c r="N722" s="75"/>
      <c r="O722" s="57">
        <v>3</v>
      </c>
    </row>
    <row r="723" spans="1:15">
      <c r="A723" s="57">
        <v>4</v>
      </c>
      <c r="C723" s="56" t="s">
        <v>172</v>
      </c>
      <c r="F723" s="118"/>
      <c r="G723" s="103"/>
      <c r="H723" s="118"/>
      <c r="I723" s="103"/>
      <c r="K723" s="101"/>
      <c r="L723" s="69"/>
      <c r="M723" s="71"/>
      <c r="N723" s="75"/>
      <c r="O723" s="57">
        <v>4</v>
      </c>
    </row>
    <row r="724" spans="1:15">
      <c r="A724" s="57">
        <v>5</v>
      </c>
      <c r="C724" s="56">
        <v>400</v>
      </c>
      <c r="E724" s="56">
        <v>20000</v>
      </c>
      <c r="F724" s="102"/>
      <c r="G724" s="103">
        <v>29.17</v>
      </c>
      <c r="H724" s="102"/>
      <c r="I724" s="103">
        <f>'UNBUNDLED RATE TABLE'!AA714</f>
        <v>32.830000000000005</v>
      </c>
      <c r="J724" s="102"/>
      <c r="K724" s="101">
        <f t="shared" ref="K724:K759" si="63">I724-G724</f>
        <v>3.6600000000000037</v>
      </c>
      <c r="L724" s="69"/>
      <c r="M724" s="71">
        <f t="shared" si="62"/>
        <v>0.12547137470003439</v>
      </c>
      <c r="N724" s="75"/>
      <c r="O724" s="57">
        <v>5</v>
      </c>
    </row>
    <row r="725" spans="1:15">
      <c r="A725" s="57">
        <v>6</v>
      </c>
      <c r="C725" s="56" t="s">
        <v>173</v>
      </c>
      <c r="F725" s="118"/>
      <c r="G725" s="103"/>
      <c r="H725" s="118"/>
      <c r="I725" s="103"/>
      <c r="K725" s="101"/>
      <c r="L725" s="69"/>
      <c r="M725" s="71"/>
      <c r="N725" s="75"/>
      <c r="O725" s="57">
        <v>6</v>
      </c>
    </row>
    <row r="726" spans="1:15">
      <c r="A726" s="57">
        <v>7</v>
      </c>
      <c r="C726" s="56">
        <v>70</v>
      </c>
      <c r="E726" s="56">
        <v>5800</v>
      </c>
      <c r="F726" s="102"/>
      <c r="G726" s="103">
        <v>5.99</v>
      </c>
      <c r="H726" s="102"/>
      <c r="I726" s="103">
        <f>'UNBUNDLED RATE TABLE'!AA716</f>
        <v>6.7899999999999983</v>
      </c>
      <c r="J726" s="102"/>
      <c r="K726" s="101">
        <f t="shared" si="63"/>
        <v>0.79999999999999805</v>
      </c>
      <c r="L726" s="69"/>
      <c r="M726" s="71">
        <f t="shared" si="62"/>
        <v>0.13355592654424006</v>
      </c>
      <c r="N726" s="75"/>
      <c r="O726" s="57">
        <v>7</v>
      </c>
    </row>
    <row r="727" spans="1:15">
      <c r="A727" s="57">
        <v>8</v>
      </c>
      <c r="C727" s="56">
        <v>100</v>
      </c>
      <c r="E727" s="56">
        <v>9500</v>
      </c>
      <c r="F727" s="102"/>
      <c r="G727" s="103">
        <v>6.88</v>
      </c>
      <c r="H727" s="102"/>
      <c r="I727" s="103">
        <f>'UNBUNDLED RATE TABLE'!AA717</f>
        <v>8</v>
      </c>
      <c r="J727" s="102"/>
      <c r="K727" s="101">
        <f t="shared" si="63"/>
        <v>1.1200000000000001</v>
      </c>
      <c r="L727" s="69"/>
      <c r="M727" s="71">
        <f t="shared" si="62"/>
        <v>0.16279069767441862</v>
      </c>
      <c r="N727" s="75"/>
      <c r="O727" s="57">
        <v>8</v>
      </c>
    </row>
    <row r="728" spans="1:15">
      <c r="A728" s="57">
        <v>9</v>
      </c>
      <c r="C728" s="56">
        <v>150</v>
      </c>
      <c r="E728" s="56">
        <v>16000</v>
      </c>
      <c r="F728" s="102"/>
      <c r="G728" s="103">
        <v>7.86</v>
      </c>
      <c r="H728" s="102"/>
      <c r="I728" s="103">
        <f>'UNBUNDLED RATE TABLE'!AA718</f>
        <v>9.4</v>
      </c>
      <c r="J728" s="102"/>
      <c r="K728" s="101">
        <f t="shared" si="63"/>
        <v>1.54</v>
      </c>
      <c r="L728" s="69"/>
      <c r="M728" s="71">
        <f t="shared" si="62"/>
        <v>0.19592875318066158</v>
      </c>
      <c r="N728" s="75"/>
      <c r="O728" s="57">
        <v>9</v>
      </c>
    </row>
    <row r="729" spans="1:15">
      <c r="A729" s="57">
        <v>10</v>
      </c>
      <c r="C729" s="56">
        <v>200</v>
      </c>
      <c r="E729" s="56">
        <v>22000</v>
      </c>
      <c r="F729" s="102"/>
      <c r="G729" s="103">
        <v>9.99</v>
      </c>
      <c r="H729" s="102"/>
      <c r="I729" s="103">
        <f>'UNBUNDLED RATE TABLE'!AA719</f>
        <v>11.95</v>
      </c>
      <c r="J729" s="102"/>
      <c r="K729" s="101">
        <f t="shared" si="63"/>
        <v>1.9599999999999991</v>
      </c>
      <c r="L729" s="69"/>
      <c r="M729" s="71">
        <f t="shared" si="62"/>
        <v>0.1961961961961961</v>
      </c>
      <c r="N729" s="75"/>
      <c r="O729" s="57">
        <v>10</v>
      </c>
    </row>
    <row r="730" spans="1:15">
      <c r="A730" s="57">
        <v>11</v>
      </c>
      <c r="C730" s="56">
        <v>250</v>
      </c>
      <c r="E730" s="56">
        <v>30000</v>
      </c>
      <c r="F730" s="102"/>
      <c r="G730" s="103">
        <v>11.22</v>
      </c>
      <c r="H730" s="102"/>
      <c r="I730" s="103">
        <f>'UNBUNDLED RATE TABLE'!AA720</f>
        <v>13.71</v>
      </c>
      <c r="J730" s="102"/>
      <c r="K730" s="101">
        <f t="shared" si="63"/>
        <v>2.4900000000000002</v>
      </c>
      <c r="L730" s="69"/>
      <c r="M730" s="71">
        <f t="shared" si="62"/>
        <v>0.22192513368983957</v>
      </c>
      <c r="N730" s="75"/>
      <c r="O730" s="57">
        <v>11</v>
      </c>
    </row>
    <row r="731" spans="1:15">
      <c r="A731" s="57">
        <v>12</v>
      </c>
      <c r="C731" s="56">
        <v>400</v>
      </c>
      <c r="E731" s="56">
        <v>50000</v>
      </c>
      <c r="F731" s="102"/>
      <c r="G731" s="103">
        <v>14.61</v>
      </c>
      <c r="H731" s="102"/>
      <c r="I731" s="103">
        <f>'UNBUNDLED RATE TABLE'!AA721</f>
        <v>18.399999999999999</v>
      </c>
      <c r="J731" s="102"/>
      <c r="K731" s="101">
        <f t="shared" si="63"/>
        <v>3.7899999999999991</v>
      </c>
      <c r="L731" s="69"/>
      <c r="M731" s="71">
        <f t="shared" si="62"/>
        <v>0.25941136208076654</v>
      </c>
      <c r="N731" s="75"/>
      <c r="O731" s="57">
        <v>12</v>
      </c>
    </row>
    <row r="732" spans="1:15">
      <c r="A732" s="57">
        <v>13</v>
      </c>
      <c r="C732" s="56" t="s">
        <v>174</v>
      </c>
      <c r="F732" s="118"/>
      <c r="G732" s="103"/>
      <c r="H732" s="118"/>
      <c r="I732" s="103"/>
      <c r="K732" s="101"/>
      <c r="L732" s="69"/>
      <c r="M732" s="71"/>
      <c r="N732" s="75"/>
      <c r="O732" s="57">
        <v>13</v>
      </c>
    </row>
    <row r="733" spans="1:15">
      <c r="A733" s="57">
        <v>14</v>
      </c>
      <c r="C733" s="56">
        <v>70</v>
      </c>
      <c r="E733" s="56">
        <v>5800</v>
      </c>
      <c r="F733" s="102"/>
      <c r="G733" s="103">
        <v>6.37</v>
      </c>
      <c r="H733" s="102"/>
      <c r="I733" s="103">
        <f>'UNBUNDLED RATE TABLE'!AA723</f>
        <v>7.1699999999999982</v>
      </c>
      <c r="J733" s="102"/>
      <c r="K733" s="101">
        <f t="shared" si="63"/>
        <v>0.79999999999999805</v>
      </c>
      <c r="L733" s="69"/>
      <c r="M733" s="71">
        <f t="shared" si="62"/>
        <v>0.12558869701726813</v>
      </c>
      <c r="N733" s="75"/>
      <c r="O733" s="57">
        <v>14</v>
      </c>
    </row>
    <row r="734" spans="1:15">
      <c r="A734" s="57">
        <v>15</v>
      </c>
      <c r="C734" s="56">
        <v>100</v>
      </c>
      <c r="E734" s="56">
        <v>9500</v>
      </c>
      <c r="F734" s="102"/>
      <c r="G734" s="103">
        <v>7.25</v>
      </c>
      <c r="H734" s="102"/>
      <c r="I734" s="103">
        <f>'UNBUNDLED RATE TABLE'!AA724</f>
        <v>8.370000000000001</v>
      </c>
      <c r="J734" s="102"/>
      <c r="K734" s="101">
        <f t="shared" si="63"/>
        <v>1.120000000000001</v>
      </c>
      <c r="L734" s="69"/>
      <c r="M734" s="71">
        <f t="shared" si="62"/>
        <v>0.1544827586206898</v>
      </c>
      <c r="N734" s="75"/>
      <c r="O734" s="57">
        <v>15</v>
      </c>
    </row>
    <row r="735" spans="1:15">
      <c r="A735" s="57">
        <v>16</v>
      </c>
      <c r="C735" s="56">
        <v>150</v>
      </c>
      <c r="E735" s="56">
        <v>16000</v>
      </c>
      <c r="F735" s="102"/>
      <c r="G735" s="103">
        <v>8.23</v>
      </c>
      <c r="H735" s="102"/>
      <c r="I735" s="103">
        <f>'UNBUNDLED RATE TABLE'!AA725</f>
        <v>9.77</v>
      </c>
      <c r="J735" s="102"/>
      <c r="K735" s="101">
        <f t="shared" si="63"/>
        <v>1.5399999999999991</v>
      </c>
      <c r="L735" s="69"/>
      <c r="M735" s="71">
        <f t="shared" si="62"/>
        <v>0.18712029161603877</v>
      </c>
      <c r="N735" s="75"/>
      <c r="O735" s="57">
        <v>16</v>
      </c>
    </row>
    <row r="736" spans="1:15">
      <c r="A736" s="57">
        <v>17</v>
      </c>
      <c r="C736" s="56">
        <v>200</v>
      </c>
      <c r="E736" s="56">
        <v>22000</v>
      </c>
      <c r="F736" s="102"/>
      <c r="G736" s="103">
        <v>10.46</v>
      </c>
      <c r="H736" s="102"/>
      <c r="I736" s="103">
        <f>'UNBUNDLED RATE TABLE'!AA726</f>
        <v>12.420000000000002</v>
      </c>
      <c r="J736" s="102"/>
      <c r="K736" s="101">
        <f t="shared" si="63"/>
        <v>1.9600000000000009</v>
      </c>
      <c r="L736" s="69"/>
      <c r="M736" s="71">
        <f t="shared" si="62"/>
        <v>0.18738049713193122</v>
      </c>
      <c r="N736" s="75"/>
      <c r="O736" s="57">
        <v>17</v>
      </c>
    </row>
    <row r="737" spans="1:15">
      <c r="A737" s="57">
        <v>18</v>
      </c>
      <c r="C737" s="56">
        <v>250</v>
      </c>
      <c r="E737" s="56">
        <v>30000</v>
      </c>
      <c r="F737" s="102"/>
      <c r="G737" s="103">
        <v>11.69</v>
      </c>
      <c r="H737" s="102"/>
      <c r="I737" s="103">
        <f>'UNBUNDLED RATE TABLE'!AA727</f>
        <v>14.180000000000001</v>
      </c>
      <c r="J737" s="102"/>
      <c r="K737" s="101">
        <f t="shared" si="63"/>
        <v>2.490000000000002</v>
      </c>
      <c r="L737" s="69"/>
      <c r="M737" s="71">
        <f t="shared" si="62"/>
        <v>0.21300256629597966</v>
      </c>
      <c r="N737" s="75"/>
      <c r="O737" s="57">
        <v>18</v>
      </c>
    </row>
    <row r="738" spans="1:15">
      <c r="A738" s="57">
        <v>19</v>
      </c>
      <c r="C738" s="56">
        <v>400</v>
      </c>
      <c r="E738" s="56">
        <v>50000</v>
      </c>
      <c r="F738" s="102"/>
      <c r="G738" s="103">
        <v>15.27</v>
      </c>
      <c r="H738" s="102"/>
      <c r="I738" s="103">
        <f>'UNBUNDLED RATE TABLE'!AA728</f>
        <v>19.059999999999999</v>
      </c>
      <c r="J738" s="102"/>
      <c r="K738" s="101">
        <f t="shared" si="63"/>
        <v>3.7899999999999991</v>
      </c>
      <c r="L738" s="69"/>
      <c r="M738" s="71">
        <f t="shared" si="62"/>
        <v>0.24819908316961356</v>
      </c>
      <c r="N738" s="75"/>
      <c r="O738" s="57">
        <v>19</v>
      </c>
    </row>
    <row r="739" spans="1:15">
      <c r="A739" s="57">
        <v>20</v>
      </c>
      <c r="C739" s="56" t="s">
        <v>175</v>
      </c>
      <c r="F739" s="118"/>
      <c r="G739" s="103"/>
      <c r="H739" s="118"/>
      <c r="I739" s="103"/>
      <c r="K739" s="101"/>
      <c r="L739" s="69"/>
      <c r="M739" s="71"/>
      <c r="N739" s="75"/>
      <c r="O739" s="57">
        <v>20</v>
      </c>
    </row>
    <row r="740" spans="1:15">
      <c r="A740" s="57">
        <v>21</v>
      </c>
      <c r="C740" s="56">
        <v>70</v>
      </c>
      <c r="E740" s="56">
        <v>5800</v>
      </c>
      <c r="F740" s="102"/>
      <c r="G740" s="103">
        <v>11.38</v>
      </c>
      <c r="H740" s="102"/>
      <c r="I740" s="103">
        <f>'UNBUNDLED RATE TABLE'!AA730</f>
        <v>12.989999999999998</v>
      </c>
      <c r="J740" s="102"/>
      <c r="K740" s="101">
        <f t="shared" si="63"/>
        <v>1.6099999999999977</v>
      </c>
      <c r="L740" s="69"/>
      <c r="M740" s="71">
        <f t="shared" si="62"/>
        <v>0.14147627416520189</v>
      </c>
      <c r="N740" s="75"/>
      <c r="O740" s="57">
        <v>21</v>
      </c>
    </row>
    <row r="741" spans="1:15">
      <c r="A741" s="57">
        <v>22</v>
      </c>
      <c r="C741" s="56">
        <v>100</v>
      </c>
      <c r="E741" s="56">
        <v>9500</v>
      </c>
      <c r="F741" s="102"/>
      <c r="G741" s="103">
        <v>13.13</v>
      </c>
      <c r="H741" s="102"/>
      <c r="I741" s="103">
        <f>'UNBUNDLED RATE TABLE'!AA731</f>
        <v>15.379999999999999</v>
      </c>
      <c r="J741" s="102"/>
      <c r="K741" s="101">
        <f t="shared" si="63"/>
        <v>2.2499999999999982</v>
      </c>
      <c r="L741" s="69"/>
      <c r="M741" s="71">
        <f t="shared" si="62"/>
        <v>0.17136329017517121</v>
      </c>
      <c r="N741" s="75"/>
      <c r="O741" s="57">
        <v>22</v>
      </c>
    </row>
    <row r="742" spans="1:15">
      <c r="A742" s="57">
        <v>23</v>
      </c>
      <c r="C742" s="56">
        <v>150</v>
      </c>
      <c r="E742" s="56">
        <v>16000</v>
      </c>
      <c r="F742" s="102"/>
      <c r="G742" s="103">
        <v>15.09</v>
      </c>
      <c r="H742" s="102"/>
      <c r="I742" s="103">
        <f>'UNBUNDLED RATE TABLE'!AA732</f>
        <v>18.16</v>
      </c>
      <c r="J742" s="102"/>
      <c r="K742" s="101">
        <f t="shared" si="63"/>
        <v>3.0700000000000003</v>
      </c>
      <c r="L742" s="69"/>
      <c r="M742" s="71">
        <f t="shared" si="62"/>
        <v>0.20344599072233269</v>
      </c>
      <c r="N742" s="75"/>
      <c r="O742" s="57">
        <v>23</v>
      </c>
    </row>
    <row r="743" spans="1:15">
      <c r="A743" s="57">
        <v>24</v>
      </c>
      <c r="C743" s="56">
        <v>200</v>
      </c>
      <c r="E743" s="56">
        <v>22000</v>
      </c>
      <c r="F743" s="102"/>
      <c r="G743" s="103">
        <v>19.59</v>
      </c>
      <c r="H743" s="102"/>
      <c r="I743" s="103">
        <f>'UNBUNDLED RATE TABLE'!AA733</f>
        <v>23.509999999999998</v>
      </c>
      <c r="J743" s="102"/>
      <c r="K743" s="101">
        <f t="shared" si="63"/>
        <v>3.9199999999999982</v>
      </c>
      <c r="L743" s="69"/>
      <c r="M743" s="71">
        <f t="shared" si="62"/>
        <v>0.20010209290454303</v>
      </c>
      <c r="N743" s="75"/>
      <c r="O743" s="57">
        <v>24</v>
      </c>
    </row>
    <row r="744" spans="1:15">
      <c r="A744" s="57">
        <v>25</v>
      </c>
      <c r="C744" s="56">
        <v>250</v>
      </c>
      <c r="E744" s="56">
        <v>30000</v>
      </c>
      <c r="F744" s="102"/>
      <c r="G744" s="103">
        <v>22.05</v>
      </c>
      <c r="H744" s="102"/>
      <c r="I744" s="103">
        <f>'UNBUNDLED RATE TABLE'!AA734</f>
        <v>27.03</v>
      </c>
      <c r="J744" s="102"/>
      <c r="K744" s="101">
        <f t="shared" si="63"/>
        <v>4.9800000000000004</v>
      </c>
      <c r="L744" s="69"/>
      <c r="M744" s="71">
        <f t="shared" si="62"/>
        <v>0.22585034013605443</v>
      </c>
      <c r="N744" s="75"/>
      <c r="O744" s="57">
        <v>25</v>
      </c>
    </row>
    <row r="745" spans="1:15">
      <c r="A745" s="57">
        <v>26</v>
      </c>
      <c r="C745" s="56">
        <v>400</v>
      </c>
      <c r="E745" s="56">
        <v>50000</v>
      </c>
      <c r="F745" s="102"/>
      <c r="G745" s="103">
        <v>29.04</v>
      </c>
      <c r="H745" s="102"/>
      <c r="I745" s="103">
        <f>'UNBUNDLED RATE TABLE'!AA735</f>
        <v>36.620000000000005</v>
      </c>
      <c r="J745" s="102"/>
      <c r="K745" s="101">
        <f t="shared" si="63"/>
        <v>7.5800000000000054</v>
      </c>
      <c r="L745" s="69"/>
      <c r="M745" s="71">
        <f t="shared" si="62"/>
        <v>0.26101928374655664</v>
      </c>
      <c r="N745" s="75"/>
      <c r="O745" s="57">
        <v>26</v>
      </c>
    </row>
    <row r="746" spans="1:15">
      <c r="A746" s="57">
        <v>27</v>
      </c>
      <c r="C746" s="56" t="s">
        <v>176</v>
      </c>
      <c r="F746" s="118"/>
      <c r="G746" s="103"/>
      <c r="H746" s="118"/>
      <c r="I746" s="103"/>
      <c r="K746" s="101"/>
      <c r="L746" s="69"/>
      <c r="M746" s="71"/>
      <c r="N746" s="75"/>
      <c r="O746" s="57">
        <v>27</v>
      </c>
    </row>
    <row r="747" spans="1:15">
      <c r="A747" s="57">
        <v>28</v>
      </c>
      <c r="C747" s="56">
        <v>70</v>
      </c>
      <c r="E747" s="56">
        <v>5800</v>
      </c>
      <c r="F747" s="102"/>
      <c r="G747" s="103">
        <v>15.31</v>
      </c>
      <c r="H747" s="102"/>
      <c r="I747" s="103">
        <f>'UNBUNDLED RATE TABLE'!AA737</f>
        <v>16.11</v>
      </c>
      <c r="J747" s="102"/>
      <c r="K747" s="101">
        <f t="shared" si="63"/>
        <v>0.79999999999999893</v>
      </c>
      <c r="L747" s="69"/>
      <c r="M747" s="71">
        <f t="shared" si="62"/>
        <v>5.2253429131286666E-2</v>
      </c>
      <c r="N747" s="75"/>
      <c r="O747" s="57">
        <v>28</v>
      </c>
    </row>
    <row r="748" spans="1:15">
      <c r="A748" s="57">
        <v>29</v>
      </c>
      <c r="C748" s="56">
        <v>100</v>
      </c>
      <c r="E748" s="56">
        <v>9500</v>
      </c>
      <c r="F748" s="102"/>
      <c r="G748" s="103">
        <v>16.2</v>
      </c>
      <c r="H748" s="102"/>
      <c r="I748" s="103">
        <f>'UNBUNDLED RATE TABLE'!AA738</f>
        <v>17.32</v>
      </c>
      <c r="J748" s="102"/>
      <c r="K748" s="101">
        <f t="shared" si="63"/>
        <v>1.120000000000001</v>
      </c>
      <c r="L748" s="69"/>
      <c r="M748" s="71">
        <f t="shared" si="62"/>
        <v>6.9135802469135865E-2</v>
      </c>
      <c r="N748" s="75"/>
      <c r="O748" s="57">
        <v>29</v>
      </c>
    </row>
    <row r="749" spans="1:15">
      <c r="A749" s="57">
        <v>30</v>
      </c>
      <c r="C749" s="56">
        <v>150</v>
      </c>
      <c r="E749" s="56">
        <v>16000</v>
      </c>
      <c r="F749" s="102"/>
      <c r="G749" s="103">
        <v>17.21</v>
      </c>
      <c r="H749" s="102"/>
      <c r="I749" s="103">
        <f>'UNBUNDLED RATE TABLE'!AA739</f>
        <v>18.749999999999996</v>
      </c>
      <c r="J749" s="102"/>
      <c r="K749" s="101">
        <f t="shared" si="63"/>
        <v>1.5399999999999956</v>
      </c>
      <c r="L749" s="69"/>
      <c r="M749" s="71">
        <f t="shared" si="62"/>
        <v>8.9482858803021245E-2</v>
      </c>
      <c r="N749" s="75"/>
      <c r="O749" s="57">
        <v>30</v>
      </c>
    </row>
    <row r="750" spans="1:15">
      <c r="A750" s="57">
        <v>31</v>
      </c>
      <c r="C750" s="56">
        <v>200</v>
      </c>
      <c r="E750" s="56">
        <v>22000</v>
      </c>
      <c r="F750" s="102"/>
      <c r="G750" s="103">
        <v>20.75</v>
      </c>
      <c r="H750" s="102"/>
      <c r="I750" s="103">
        <f>'UNBUNDLED RATE TABLE'!AA740</f>
        <v>22.71</v>
      </c>
      <c r="J750" s="102"/>
      <c r="K750" s="101">
        <f t="shared" si="63"/>
        <v>1.9600000000000009</v>
      </c>
      <c r="L750" s="69"/>
      <c r="M750" s="71">
        <f t="shared" si="62"/>
        <v>9.445783132530125E-2</v>
      </c>
      <c r="N750" s="75"/>
      <c r="O750" s="57">
        <v>31</v>
      </c>
    </row>
    <row r="751" spans="1:15">
      <c r="A751" s="57">
        <v>32</v>
      </c>
      <c r="C751" s="56">
        <v>250</v>
      </c>
      <c r="E751" s="56">
        <v>30000</v>
      </c>
      <c r="F751" s="102"/>
      <c r="G751" s="103">
        <v>21.99</v>
      </c>
      <c r="H751" s="102"/>
      <c r="I751" s="103">
        <f>'UNBUNDLED RATE TABLE'!AA741</f>
        <v>24.480000000000004</v>
      </c>
      <c r="J751" s="102"/>
      <c r="K751" s="101">
        <f t="shared" si="63"/>
        <v>2.4900000000000055</v>
      </c>
      <c r="L751" s="69"/>
      <c r="M751" s="71">
        <f t="shared" si="62"/>
        <v>0.11323328785811759</v>
      </c>
      <c r="N751" s="75"/>
      <c r="O751" s="57">
        <v>32</v>
      </c>
    </row>
    <row r="752" spans="1:15">
      <c r="A752" s="57">
        <v>33</v>
      </c>
      <c r="C752" s="56">
        <v>400</v>
      </c>
      <c r="E752" s="56">
        <v>50000</v>
      </c>
      <c r="F752" s="102"/>
      <c r="G752" s="103">
        <v>28.14</v>
      </c>
      <c r="H752" s="102"/>
      <c r="I752" s="103">
        <f>'UNBUNDLED RATE TABLE'!AA742</f>
        <v>31.929999999999996</v>
      </c>
      <c r="J752" s="102"/>
      <c r="K752" s="101">
        <f t="shared" si="63"/>
        <v>3.7899999999999956</v>
      </c>
      <c r="L752" s="69"/>
      <c r="M752" s="71">
        <f t="shared" si="62"/>
        <v>0.13468372423596289</v>
      </c>
      <c r="N752" s="75"/>
      <c r="O752" s="57">
        <v>33</v>
      </c>
    </row>
    <row r="753" spans="1:15">
      <c r="A753" s="57">
        <v>34</v>
      </c>
      <c r="C753" s="56" t="s">
        <v>177</v>
      </c>
      <c r="F753" s="118"/>
      <c r="G753" s="103"/>
      <c r="H753" s="118"/>
      <c r="I753" s="103"/>
      <c r="K753" s="101"/>
      <c r="L753" s="69"/>
      <c r="M753" s="71"/>
      <c r="N753" s="75"/>
      <c r="O753" s="57">
        <v>34</v>
      </c>
    </row>
    <row r="754" spans="1:15">
      <c r="A754" s="57">
        <v>35</v>
      </c>
      <c r="C754" s="56">
        <v>70</v>
      </c>
      <c r="E754" s="56">
        <v>5800</v>
      </c>
      <c r="F754" s="102"/>
      <c r="G754" s="103">
        <v>20.52</v>
      </c>
      <c r="H754" s="102"/>
      <c r="I754" s="103">
        <f>'UNBUNDLED RATE TABLE'!AA744</f>
        <v>22.13</v>
      </c>
      <c r="J754" s="102"/>
      <c r="K754" s="101">
        <f t="shared" si="63"/>
        <v>1.6099999999999994</v>
      </c>
      <c r="L754" s="69"/>
      <c r="M754" s="71">
        <f t="shared" si="62"/>
        <v>7.8460038986354744E-2</v>
      </c>
      <c r="N754" s="75"/>
      <c r="O754" s="57">
        <v>35</v>
      </c>
    </row>
    <row r="755" spans="1:15">
      <c r="A755" s="57">
        <v>36</v>
      </c>
      <c r="C755" s="56">
        <v>100</v>
      </c>
      <c r="E755" s="56">
        <v>9500</v>
      </c>
      <c r="F755" s="102"/>
      <c r="G755" s="103">
        <v>22.27</v>
      </c>
      <c r="H755" s="102"/>
      <c r="I755" s="103">
        <f>'UNBUNDLED RATE TABLE'!AA745</f>
        <v>24.52</v>
      </c>
      <c r="J755" s="102"/>
      <c r="K755" s="101">
        <f t="shared" si="63"/>
        <v>2.25</v>
      </c>
      <c r="L755" s="69"/>
      <c r="M755" s="71">
        <f t="shared" si="62"/>
        <v>0.10103277952402336</v>
      </c>
      <c r="N755" s="75"/>
      <c r="O755" s="57">
        <v>36</v>
      </c>
    </row>
    <row r="756" spans="1:15">
      <c r="A756" s="57">
        <v>37</v>
      </c>
      <c r="C756" s="56">
        <v>150</v>
      </c>
      <c r="E756" s="56">
        <v>16000</v>
      </c>
      <c r="F756" s="102"/>
      <c r="G756" s="103">
        <v>24.27</v>
      </c>
      <c r="H756" s="102"/>
      <c r="I756" s="103">
        <f>'UNBUNDLED RATE TABLE'!AA746</f>
        <v>27.34</v>
      </c>
      <c r="J756" s="102"/>
      <c r="K756" s="101">
        <f t="shared" si="63"/>
        <v>3.0700000000000003</v>
      </c>
      <c r="L756" s="69"/>
      <c r="M756" s="71">
        <f t="shared" si="62"/>
        <v>0.12649361351462712</v>
      </c>
      <c r="N756" s="75"/>
      <c r="O756" s="57">
        <v>37</v>
      </c>
    </row>
    <row r="757" spans="1:15">
      <c r="A757" s="57">
        <v>38</v>
      </c>
      <c r="C757" s="56">
        <v>200</v>
      </c>
      <c r="E757" s="56">
        <v>22000</v>
      </c>
      <c r="F757" s="102"/>
      <c r="G757" s="103">
        <v>31.57</v>
      </c>
      <c r="H757" s="102"/>
      <c r="I757" s="103">
        <f>'UNBUNDLED RATE TABLE'!AA747</f>
        <v>35.49</v>
      </c>
      <c r="J757" s="102"/>
      <c r="K757" s="101">
        <f t="shared" si="63"/>
        <v>3.9200000000000017</v>
      </c>
      <c r="L757" s="69"/>
      <c r="M757" s="71">
        <f t="shared" si="62"/>
        <v>0.1241685144124169</v>
      </c>
      <c r="N757" s="75"/>
      <c r="O757" s="57">
        <v>38</v>
      </c>
    </row>
    <row r="758" spans="1:15">
      <c r="A758" s="57">
        <v>39</v>
      </c>
      <c r="C758" s="56">
        <v>250</v>
      </c>
      <c r="E758" s="56">
        <v>30000</v>
      </c>
      <c r="F758" s="102"/>
      <c r="G758" s="103">
        <v>34.03</v>
      </c>
      <c r="H758" s="102"/>
      <c r="I758" s="103">
        <f>'UNBUNDLED RATE TABLE'!AA748</f>
        <v>39.010000000000005</v>
      </c>
      <c r="J758" s="102"/>
      <c r="K758" s="101">
        <f t="shared" si="63"/>
        <v>4.980000000000004</v>
      </c>
      <c r="L758" s="69"/>
      <c r="M758" s="71">
        <f t="shared" si="62"/>
        <v>0.14634146341463425</v>
      </c>
      <c r="N758" s="75"/>
      <c r="O758" s="57">
        <v>39</v>
      </c>
    </row>
    <row r="759" spans="1:15">
      <c r="A759" s="57">
        <v>40</v>
      </c>
      <c r="C759" s="56">
        <v>400</v>
      </c>
      <c r="E759" s="56">
        <v>50000</v>
      </c>
      <c r="F759" s="102"/>
      <c r="G759" s="103">
        <v>44.2</v>
      </c>
      <c r="H759" s="102"/>
      <c r="I759" s="103">
        <f>'UNBUNDLED RATE TABLE'!AA749</f>
        <v>51.78</v>
      </c>
      <c r="J759" s="102"/>
      <c r="K759" s="101">
        <f t="shared" si="63"/>
        <v>7.5799999999999983</v>
      </c>
      <c r="L759" s="69"/>
      <c r="M759" s="71">
        <f t="shared" si="62"/>
        <v>0.1714932126696832</v>
      </c>
      <c r="O759" s="57">
        <v>40</v>
      </c>
    </row>
    <row r="761" spans="1:15">
      <c r="O761" s="127" t="s">
        <v>178</v>
      </c>
    </row>
    <row r="763" spans="1:15">
      <c r="G763" s="2" t="str">
        <f>G708</f>
        <v>SAN DIEGO GAS &amp; ELECTRIC COMPANY - ELECTRIC DEPARTMENT</v>
      </c>
      <c r="O763" s="56"/>
    </row>
    <row r="764" spans="1:15">
      <c r="G764" s="2" t="str">
        <f>G709</f>
        <v>FILING TO IMPLEMENT AN ELECTRIC RATE SURCHARGE TO MANAGE THE ENERGY RATE CEILING REVENUE SHORTFALL ACCOUNT</v>
      </c>
      <c r="O764" s="127"/>
    </row>
    <row r="765" spans="1:15">
      <c r="A765" s="2"/>
      <c r="B765" s="2"/>
      <c r="C765" s="2"/>
      <c r="D765" s="2"/>
      <c r="E765" s="2"/>
      <c r="F765" s="2"/>
      <c r="G765" s="2" t="str">
        <f>G710</f>
        <v>EFFECTIVE RATES FOR CUSTOMERS UNDER 6.5 CENTS/KWH RATE CEILING PX PRICE (AB 265 AND D.00-09-040)</v>
      </c>
      <c r="H765" s="2"/>
      <c r="I765" s="2"/>
      <c r="J765" s="2"/>
      <c r="K765" s="2"/>
      <c r="L765" s="2"/>
      <c r="M765" s="2"/>
      <c r="N765" s="2"/>
      <c r="O765" s="2"/>
    </row>
    <row r="766" spans="1: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>
      <c r="A767" s="2"/>
      <c r="B767" s="2"/>
      <c r="C767" s="2"/>
      <c r="D767" s="2"/>
      <c r="E767" s="2"/>
      <c r="F767" s="2"/>
      <c r="G767" s="2" t="str">
        <f>G712</f>
        <v>LIGHTING -- PRESENT &amp; PROPOSED TOTAL UDC RATES</v>
      </c>
      <c r="H767" s="2"/>
      <c r="I767" s="2"/>
      <c r="J767" s="2"/>
      <c r="K767" s="2"/>
      <c r="L767" s="2"/>
      <c r="M767" s="2"/>
      <c r="N767" s="2"/>
      <c r="O767" s="2"/>
    </row>
    <row r="768" spans="1:15">
      <c r="F768" s="30"/>
      <c r="G768" s="30"/>
      <c r="H768" s="30"/>
      <c r="I768" s="30"/>
      <c r="J768" s="30"/>
      <c r="K768" s="30"/>
      <c r="L768" s="30"/>
      <c r="M768" s="30"/>
    </row>
    <row r="769" spans="1:15">
      <c r="C769" s="9"/>
      <c r="D769" s="9"/>
      <c r="E769" s="9"/>
      <c r="F769" s="10"/>
      <c r="G769" s="10" t="s">
        <v>5</v>
      </c>
      <c r="H769" s="9"/>
      <c r="I769" s="10" t="s">
        <v>6</v>
      </c>
      <c r="J769" s="9"/>
      <c r="K769" s="9"/>
      <c r="L769" s="9"/>
      <c r="M769" s="9"/>
    </row>
    <row r="770" spans="1:15">
      <c r="C770" s="8"/>
      <c r="D770" s="9"/>
      <c r="E770" s="9"/>
      <c r="F770" s="10"/>
      <c r="G770" s="10" t="s">
        <v>7</v>
      </c>
      <c r="H770" s="9"/>
      <c r="I770" s="10" t="s">
        <v>7</v>
      </c>
      <c r="J770" s="9"/>
      <c r="K770" s="9"/>
      <c r="L770" s="9"/>
      <c r="M770" s="9"/>
    </row>
    <row r="771" spans="1:15">
      <c r="C771" s="8" t="s">
        <v>165</v>
      </c>
      <c r="D771" s="15"/>
      <c r="E771" s="15"/>
      <c r="F771" s="10"/>
      <c r="G771" s="10" t="s">
        <v>12</v>
      </c>
      <c r="H771" s="9"/>
      <c r="I771" s="10" t="s">
        <v>12</v>
      </c>
      <c r="J771" s="9"/>
      <c r="K771" s="11" t="s">
        <v>8</v>
      </c>
      <c r="L771" s="11"/>
      <c r="M771" s="12"/>
      <c r="N771" s="57"/>
    </row>
    <row r="772" spans="1:15">
      <c r="A772" s="10" t="s">
        <v>9</v>
      </c>
      <c r="C772" s="8" t="s">
        <v>166</v>
      </c>
      <c r="D772" s="8"/>
      <c r="E772" s="8" t="s">
        <v>167</v>
      </c>
      <c r="F772" s="8"/>
      <c r="G772" s="8" t="s">
        <v>168</v>
      </c>
      <c r="H772" s="9"/>
      <c r="I772" s="8" t="s">
        <v>168</v>
      </c>
      <c r="J772" s="9"/>
      <c r="K772" s="14" t="s">
        <v>13</v>
      </c>
      <c r="L772" s="15"/>
      <c r="M772" s="14" t="s">
        <v>14</v>
      </c>
      <c r="N772" s="35"/>
      <c r="O772" s="10" t="s">
        <v>9</v>
      </c>
    </row>
    <row r="773" spans="1:15">
      <c r="A773" s="16" t="s">
        <v>169</v>
      </c>
      <c r="B773" s="32"/>
      <c r="C773" s="37" t="s">
        <v>170</v>
      </c>
      <c r="D773" s="32"/>
      <c r="E773" s="36" t="s">
        <v>17</v>
      </c>
      <c r="F773" s="128"/>
      <c r="G773" s="38" t="s">
        <v>18</v>
      </c>
      <c r="I773" s="59" t="s">
        <v>19</v>
      </c>
      <c r="K773" s="59" t="s">
        <v>20</v>
      </c>
      <c r="M773" s="59" t="s">
        <v>21</v>
      </c>
      <c r="N773" s="129"/>
      <c r="O773" s="16" t="s">
        <v>169</v>
      </c>
    </row>
    <row r="774" spans="1:15">
      <c r="F774" s="118"/>
      <c r="G774" s="118"/>
      <c r="H774" s="118"/>
      <c r="I774" s="118"/>
      <c r="L774" s="75"/>
      <c r="M774" s="75"/>
      <c r="N774" s="75"/>
    </row>
    <row r="775" spans="1:15">
      <c r="A775" s="57">
        <v>1</v>
      </c>
      <c r="C775" s="56" t="s">
        <v>179</v>
      </c>
      <c r="F775" s="118"/>
      <c r="G775" s="118"/>
      <c r="H775" s="118"/>
      <c r="I775" s="118"/>
      <c r="L775" s="75"/>
      <c r="M775" s="75"/>
      <c r="N775" s="75"/>
      <c r="O775" s="57">
        <v>1</v>
      </c>
    </row>
    <row r="776" spans="1:15">
      <c r="A776" s="57">
        <v>2</v>
      </c>
      <c r="C776" s="56">
        <v>55</v>
      </c>
      <c r="E776" s="56">
        <v>8000</v>
      </c>
      <c r="F776" s="88"/>
      <c r="G776" s="88">
        <v>11.35</v>
      </c>
      <c r="H776" s="88"/>
      <c r="I776" s="88">
        <f>'UNBUNDLED RATE TABLE'!AA769</f>
        <v>12.049999999999999</v>
      </c>
      <c r="K776" s="89">
        <f>I776-G776</f>
        <v>0.69999999999999929</v>
      </c>
      <c r="L776" s="69"/>
      <c r="M776" s="71">
        <f>IF(G776&lt;=0, "--       ",K776/G776)</f>
        <v>6.1674008810572625E-2</v>
      </c>
      <c r="N776" s="75"/>
      <c r="O776" s="57">
        <v>2</v>
      </c>
    </row>
    <row r="777" spans="1:15">
      <c r="A777" s="57">
        <v>3</v>
      </c>
      <c r="C777" s="56">
        <v>90</v>
      </c>
      <c r="E777" s="56">
        <v>13500</v>
      </c>
      <c r="F777" s="102"/>
      <c r="G777" s="102">
        <v>13.71</v>
      </c>
      <c r="H777" s="102"/>
      <c r="I777" s="102">
        <f>'UNBUNDLED RATE TABLE'!AA770</f>
        <v>14.859999999999998</v>
      </c>
      <c r="J777" s="102"/>
      <c r="K777" s="130">
        <f t="shared" ref="K777:K814" si="64">I777-G777</f>
        <v>1.1499999999999968</v>
      </c>
      <c r="L777" s="69"/>
      <c r="M777" s="71">
        <f>IF(G777&lt;=0, "--       ",K777/G777)</f>
        <v>8.3880379285193055E-2</v>
      </c>
      <c r="N777" s="75"/>
      <c r="O777" s="57">
        <v>3</v>
      </c>
    </row>
    <row r="778" spans="1:15">
      <c r="A778" s="57">
        <v>4</v>
      </c>
      <c r="C778" s="56">
        <v>135</v>
      </c>
      <c r="E778" s="56">
        <v>22500</v>
      </c>
      <c r="F778" s="102"/>
      <c r="G778" s="102">
        <v>16.91</v>
      </c>
      <c r="H778" s="102"/>
      <c r="I778" s="102">
        <f>'UNBUNDLED RATE TABLE'!AA771</f>
        <v>18.549999999999997</v>
      </c>
      <c r="J778" s="102"/>
      <c r="K778" s="130">
        <f t="shared" si="64"/>
        <v>1.639999999999997</v>
      </c>
      <c r="L778" s="69"/>
      <c r="M778" s="71">
        <f>IF(G778&lt;=0, "--       ",K778/G778)</f>
        <v>9.6984033116498933E-2</v>
      </c>
      <c r="N778" s="75"/>
      <c r="O778" s="57">
        <v>4</v>
      </c>
    </row>
    <row r="779" spans="1:15">
      <c r="A779" s="57">
        <v>5</v>
      </c>
      <c r="C779" s="56">
        <v>180</v>
      </c>
      <c r="E779" s="56">
        <v>33000</v>
      </c>
      <c r="F779" s="102"/>
      <c r="G779" s="102">
        <v>18.53</v>
      </c>
      <c r="H779" s="102"/>
      <c r="I779" s="102">
        <f>'UNBUNDLED RATE TABLE'!AA772</f>
        <v>20.400000000000002</v>
      </c>
      <c r="J779" s="102"/>
      <c r="K779" s="130">
        <f t="shared" si="64"/>
        <v>1.870000000000001</v>
      </c>
      <c r="L779" s="69"/>
      <c r="M779" s="71">
        <f>IF(G779&lt;=0, "--       ",K779/G779)</f>
        <v>0.1009174311926606</v>
      </c>
      <c r="N779" s="75"/>
      <c r="O779" s="57">
        <v>5</v>
      </c>
    </row>
    <row r="780" spans="1:15">
      <c r="A780" s="57">
        <v>6</v>
      </c>
      <c r="C780" s="56" t="s">
        <v>180</v>
      </c>
      <c r="F780" s="118"/>
      <c r="G780" s="102"/>
      <c r="H780" s="118"/>
      <c r="I780" s="102"/>
      <c r="K780" s="130"/>
      <c r="L780" s="75"/>
      <c r="M780" s="71"/>
      <c r="N780" s="75"/>
      <c r="O780" s="57">
        <v>6</v>
      </c>
    </row>
    <row r="781" spans="1:15">
      <c r="A781" s="57">
        <v>7</v>
      </c>
      <c r="C781" s="56">
        <v>55</v>
      </c>
      <c r="E781" s="56">
        <v>8000</v>
      </c>
      <c r="F781" s="102"/>
      <c r="G781" s="102">
        <v>11.77</v>
      </c>
      <c r="H781" s="102"/>
      <c r="I781" s="102">
        <f>'UNBUNDLED RATE TABLE'!AA774</f>
        <v>12.469999999999999</v>
      </c>
      <c r="J781" s="102"/>
      <c r="K781" s="130">
        <f t="shared" si="64"/>
        <v>0.69999999999999929</v>
      </c>
      <c r="L781" s="69"/>
      <c r="M781" s="71">
        <f t="shared" ref="M781:M814" si="65">IF(G781&lt;=0, "--       ",K781/G781)</f>
        <v>5.9473237043330442E-2</v>
      </c>
      <c r="N781" s="75"/>
      <c r="O781" s="57">
        <v>7</v>
      </c>
    </row>
    <row r="782" spans="1:15">
      <c r="A782" s="57">
        <v>8</v>
      </c>
      <c r="C782" s="56">
        <v>90</v>
      </c>
      <c r="E782" s="56">
        <v>13500</v>
      </c>
      <c r="F782" s="102"/>
      <c r="G782" s="102">
        <v>14.11</v>
      </c>
      <c r="H782" s="102"/>
      <c r="I782" s="102">
        <f>'UNBUNDLED RATE TABLE'!AA775</f>
        <v>15.259999999999998</v>
      </c>
      <c r="J782" s="102"/>
      <c r="K782" s="130">
        <f t="shared" si="64"/>
        <v>1.1499999999999986</v>
      </c>
      <c r="L782" s="69"/>
      <c r="M782" s="71">
        <f t="shared" si="65"/>
        <v>8.1502480510276296E-2</v>
      </c>
      <c r="N782" s="75"/>
      <c r="O782" s="57">
        <v>8</v>
      </c>
    </row>
    <row r="783" spans="1:15">
      <c r="A783" s="57">
        <v>9</v>
      </c>
      <c r="C783" s="56">
        <v>135</v>
      </c>
      <c r="E783" s="56">
        <v>22500</v>
      </c>
      <c r="F783" s="102"/>
      <c r="G783" s="102">
        <v>17.399999999999999</v>
      </c>
      <c r="H783" s="102"/>
      <c r="I783" s="102">
        <f>'UNBUNDLED RATE TABLE'!AA776</f>
        <v>19.04</v>
      </c>
      <c r="J783" s="102"/>
      <c r="K783" s="130">
        <f t="shared" si="64"/>
        <v>1.6400000000000006</v>
      </c>
      <c r="L783" s="69"/>
      <c r="M783" s="71">
        <f t="shared" si="65"/>
        <v>9.4252873563218431E-2</v>
      </c>
      <c r="N783" s="75"/>
      <c r="O783" s="57">
        <v>9</v>
      </c>
    </row>
    <row r="784" spans="1:15">
      <c r="A784" s="57">
        <v>10</v>
      </c>
      <c r="C784" s="56">
        <v>180</v>
      </c>
      <c r="E784" s="56">
        <v>33000</v>
      </c>
      <c r="F784" s="102"/>
      <c r="G784" s="102">
        <v>19.03</v>
      </c>
      <c r="H784" s="102"/>
      <c r="I784" s="102">
        <f>'UNBUNDLED RATE TABLE'!AA777</f>
        <v>20.900000000000002</v>
      </c>
      <c r="J784" s="102"/>
      <c r="K784" s="130">
        <f t="shared" si="64"/>
        <v>1.870000000000001</v>
      </c>
      <c r="L784" s="69"/>
      <c r="M784" s="71">
        <f t="shared" si="65"/>
        <v>9.8265895953757273E-2</v>
      </c>
      <c r="N784" s="75"/>
      <c r="O784" s="57">
        <v>10</v>
      </c>
    </row>
    <row r="785" spans="1:15">
      <c r="A785" s="57">
        <v>11</v>
      </c>
      <c r="C785" s="56" t="s">
        <v>181</v>
      </c>
      <c r="F785" s="118"/>
      <c r="G785" s="102"/>
      <c r="H785" s="118"/>
      <c r="I785" s="102"/>
      <c r="K785" s="130"/>
      <c r="L785" s="75"/>
      <c r="M785" s="71"/>
      <c r="N785" s="75"/>
      <c r="O785" s="57">
        <v>11</v>
      </c>
    </row>
    <row r="786" spans="1:15">
      <c r="A786" s="57">
        <v>12</v>
      </c>
      <c r="C786" s="56">
        <v>55</v>
      </c>
      <c r="E786" s="56">
        <v>8000</v>
      </c>
      <c r="F786" s="102"/>
      <c r="G786" s="102">
        <v>22.14</v>
      </c>
      <c r="H786" s="102"/>
      <c r="I786" s="102">
        <f>'UNBUNDLED RATE TABLE'!AA779</f>
        <v>23.540000000000003</v>
      </c>
      <c r="J786" s="102"/>
      <c r="K786" s="130">
        <f t="shared" si="64"/>
        <v>1.4000000000000021</v>
      </c>
      <c r="L786" s="69"/>
      <c r="M786" s="71">
        <f t="shared" si="65"/>
        <v>6.3233965672990153E-2</v>
      </c>
      <c r="N786" s="75"/>
      <c r="O786" s="57">
        <v>12</v>
      </c>
    </row>
    <row r="787" spans="1:15">
      <c r="A787" s="57">
        <v>13</v>
      </c>
      <c r="C787" s="56">
        <v>90</v>
      </c>
      <c r="E787" s="56">
        <v>13500</v>
      </c>
      <c r="F787" s="102"/>
      <c r="G787" s="102">
        <v>26.85</v>
      </c>
      <c r="H787" s="102"/>
      <c r="I787" s="102">
        <f>'UNBUNDLED RATE TABLE'!AA780</f>
        <v>29.159999999999997</v>
      </c>
      <c r="J787" s="102"/>
      <c r="K787" s="130">
        <f t="shared" si="64"/>
        <v>2.3099999999999952</v>
      </c>
      <c r="L787" s="69"/>
      <c r="M787" s="71">
        <f t="shared" si="65"/>
        <v>8.6033519553072438E-2</v>
      </c>
      <c r="N787" s="75"/>
      <c r="O787" s="57">
        <v>13</v>
      </c>
    </row>
    <row r="788" spans="1:15">
      <c r="A788" s="57">
        <v>14</v>
      </c>
      <c r="C788" s="56">
        <v>135</v>
      </c>
      <c r="E788" s="56">
        <v>22500</v>
      </c>
      <c r="F788" s="102"/>
      <c r="G788" s="102">
        <v>33.4</v>
      </c>
      <c r="H788" s="102"/>
      <c r="I788" s="102">
        <f>'UNBUNDLED RATE TABLE'!AA781</f>
        <v>36.679999999999993</v>
      </c>
      <c r="J788" s="102"/>
      <c r="K788" s="130">
        <f t="shared" si="64"/>
        <v>3.279999999999994</v>
      </c>
      <c r="L788" s="69"/>
      <c r="M788" s="71">
        <f t="shared" si="65"/>
        <v>9.8203592814371077E-2</v>
      </c>
      <c r="N788" s="75"/>
      <c r="O788" s="57">
        <v>14</v>
      </c>
    </row>
    <row r="789" spans="1:15">
      <c r="A789" s="57">
        <v>15</v>
      </c>
      <c r="C789" s="56">
        <v>180</v>
      </c>
      <c r="E789" s="56">
        <v>33000</v>
      </c>
      <c r="F789" s="102"/>
      <c r="G789" s="102">
        <v>36.69</v>
      </c>
      <c r="H789" s="102"/>
      <c r="I789" s="102">
        <f>'UNBUNDLED RATE TABLE'!AA782</f>
        <v>40.43</v>
      </c>
      <c r="J789" s="102"/>
      <c r="K789" s="130">
        <f t="shared" si="64"/>
        <v>3.740000000000002</v>
      </c>
      <c r="L789" s="69"/>
      <c r="M789" s="71">
        <f t="shared" si="65"/>
        <v>0.10193513218860731</v>
      </c>
      <c r="N789" s="75"/>
      <c r="O789" s="57">
        <v>15</v>
      </c>
    </row>
    <row r="790" spans="1:15">
      <c r="A790" s="57">
        <v>16</v>
      </c>
      <c r="C790" s="56" t="s">
        <v>182</v>
      </c>
      <c r="F790" s="118"/>
      <c r="G790" s="102"/>
      <c r="H790" s="118"/>
      <c r="I790" s="102"/>
      <c r="K790" s="130"/>
      <c r="L790" s="75"/>
      <c r="M790" s="71"/>
      <c r="N790" s="75"/>
      <c r="O790" s="57">
        <v>16</v>
      </c>
    </row>
    <row r="791" spans="1:15">
      <c r="A791" s="57">
        <v>17</v>
      </c>
      <c r="C791" s="56">
        <v>55</v>
      </c>
      <c r="E791" s="56">
        <v>8000</v>
      </c>
      <c r="F791" s="102"/>
      <c r="G791" s="102">
        <v>20.8</v>
      </c>
      <c r="H791" s="102"/>
      <c r="I791" s="102">
        <f>'UNBUNDLED RATE TABLE'!AA784</f>
        <v>21.5</v>
      </c>
      <c r="J791" s="102"/>
      <c r="K791" s="130">
        <f t="shared" si="64"/>
        <v>0.69999999999999929</v>
      </c>
      <c r="L791" s="69"/>
      <c r="M791" s="71">
        <f t="shared" si="65"/>
        <v>3.3653846153846118E-2</v>
      </c>
      <c r="N791" s="75"/>
      <c r="O791" s="57">
        <v>17</v>
      </c>
    </row>
    <row r="792" spans="1:15">
      <c r="A792" s="57">
        <v>18</v>
      </c>
      <c r="C792" s="56">
        <v>90</v>
      </c>
      <c r="E792" s="56">
        <v>13500</v>
      </c>
      <c r="F792" s="102"/>
      <c r="G792" s="102">
        <v>23.18</v>
      </c>
      <c r="H792" s="102"/>
      <c r="I792" s="102">
        <f>'UNBUNDLED RATE TABLE'!AA785</f>
        <v>24.33</v>
      </c>
      <c r="J792" s="102"/>
      <c r="K792" s="130">
        <f t="shared" si="64"/>
        <v>1.1499999999999986</v>
      </c>
      <c r="L792" s="69"/>
      <c r="M792" s="71">
        <f t="shared" si="65"/>
        <v>4.9611734253666891E-2</v>
      </c>
      <c r="N792" s="75"/>
      <c r="O792" s="57">
        <v>18</v>
      </c>
    </row>
    <row r="793" spans="1:15">
      <c r="A793" s="57">
        <v>19</v>
      </c>
      <c r="C793" s="56">
        <v>135</v>
      </c>
      <c r="E793" s="56">
        <v>22500</v>
      </c>
      <c r="F793" s="102"/>
      <c r="G793" s="102">
        <v>27.81</v>
      </c>
      <c r="H793" s="102"/>
      <c r="I793" s="102">
        <f>'UNBUNDLED RATE TABLE'!AA786</f>
        <v>29.450000000000003</v>
      </c>
      <c r="J793" s="102"/>
      <c r="K793" s="130">
        <f t="shared" si="64"/>
        <v>1.6400000000000041</v>
      </c>
      <c r="L793" s="69"/>
      <c r="M793" s="71">
        <f t="shared" si="65"/>
        <v>5.8971592952175626E-2</v>
      </c>
      <c r="N793" s="75"/>
      <c r="O793" s="57">
        <v>19</v>
      </c>
    </row>
    <row r="794" spans="1:15">
      <c r="A794" s="57">
        <v>20</v>
      </c>
      <c r="C794" s="56">
        <v>180</v>
      </c>
      <c r="E794" s="56">
        <v>33000</v>
      </c>
      <c r="F794" s="102"/>
      <c r="G794" s="102">
        <v>29.42</v>
      </c>
      <c r="H794" s="102"/>
      <c r="I794" s="102">
        <f>'UNBUNDLED RATE TABLE'!AA787</f>
        <v>31.29</v>
      </c>
      <c r="J794" s="102"/>
      <c r="K794" s="130">
        <f t="shared" si="64"/>
        <v>1.8699999999999974</v>
      </c>
      <c r="L794" s="69"/>
      <c r="M794" s="71">
        <f t="shared" si="65"/>
        <v>6.3562202583276592E-2</v>
      </c>
      <c r="N794" s="75"/>
      <c r="O794" s="57">
        <v>20</v>
      </c>
    </row>
    <row r="795" spans="1:15">
      <c r="A795" s="57">
        <v>21</v>
      </c>
      <c r="C795" s="56" t="s">
        <v>183</v>
      </c>
      <c r="F795" s="118"/>
      <c r="G795" s="102"/>
      <c r="H795" s="118"/>
      <c r="I795" s="102"/>
      <c r="K795" s="130"/>
      <c r="L795" s="75"/>
      <c r="M795" s="71"/>
      <c r="N795" s="75"/>
      <c r="O795" s="57">
        <v>21</v>
      </c>
    </row>
    <row r="796" spans="1:15">
      <c r="A796" s="57">
        <v>22</v>
      </c>
      <c r="C796" s="56">
        <v>55</v>
      </c>
      <c r="E796" s="56">
        <v>8000</v>
      </c>
      <c r="F796" s="102"/>
      <c r="G796" s="102">
        <v>31.46</v>
      </c>
      <c r="H796" s="102"/>
      <c r="I796" s="102">
        <f>'UNBUNDLED RATE TABLE'!AA789</f>
        <v>32.86</v>
      </c>
      <c r="J796" s="102"/>
      <c r="K796" s="130">
        <f t="shared" si="64"/>
        <v>1.3999999999999986</v>
      </c>
      <c r="L796" s="69"/>
      <c r="M796" s="71">
        <f t="shared" si="65"/>
        <v>4.4500953591862638E-2</v>
      </c>
      <c r="N796" s="75"/>
      <c r="O796" s="57">
        <v>22</v>
      </c>
    </row>
    <row r="797" spans="1:15">
      <c r="A797" s="57">
        <v>23</v>
      </c>
      <c r="C797" s="56">
        <v>90</v>
      </c>
      <c r="E797" s="56">
        <v>13500</v>
      </c>
      <c r="F797" s="102"/>
      <c r="G797" s="102">
        <v>36.21</v>
      </c>
      <c r="H797" s="102"/>
      <c r="I797" s="102">
        <f>'UNBUNDLED RATE TABLE'!AA790</f>
        <v>38.519999999999996</v>
      </c>
      <c r="J797" s="102"/>
      <c r="K797" s="130">
        <f t="shared" si="64"/>
        <v>2.3099999999999952</v>
      </c>
      <c r="L797" s="69"/>
      <c r="M797" s="71">
        <f t="shared" si="65"/>
        <v>6.3794531897265819E-2</v>
      </c>
      <c r="N797" s="75"/>
      <c r="O797" s="57">
        <v>23</v>
      </c>
    </row>
    <row r="798" spans="1:15">
      <c r="A798" s="57">
        <v>24</v>
      </c>
      <c r="C798" s="56">
        <v>135</v>
      </c>
      <c r="E798" s="56">
        <v>22500</v>
      </c>
      <c r="F798" s="102"/>
      <c r="G798" s="102">
        <v>45.58</v>
      </c>
      <c r="H798" s="102"/>
      <c r="I798" s="102">
        <f>'UNBUNDLED RATE TABLE'!AA791</f>
        <v>48.860000000000007</v>
      </c>
      <c r="J798" s="102"/>
      <c r="K798" s="130">
        <f t="shared" si="64"/>
        <v>3.2800000000000082</v>
      </c>
      <c r="L798" s="69"/>
      <c r="M798" s="71">
        <f t="shared" si="65"/>
        <v>7.1961386573058547E-2</v>
      </c>
      <c r="N798" s="75"/>
      <c r="O798" s="57">
        <v>24</v>
      </c>
    </row>
    <row r="799" spans="1:15">
      <c r="A799" s="57">
        <v>25</v>
      </c>
      <c r="C799" s="56">
        <v>180</v>
      </c>
      <c r="E799" s="56">
        <v>33000</v>
      </c>
      <c r="F799" s="102"/>
      <c r="G799" s="102">
        <v>48.86</v>
      </c>
      <c r="H799" s="102"/>
      <c r="I799" s="102">
        <f>'UNBUNDLED RATE TABLE'!AA792</f>
        <v>52.6</v>
      </c>
      <c r="J799" s="102"/>
      <c r="K799" s="130">
        <f t="shared" si="64"/>
        <v>3.740000000000002</v>
      </c>
      <c r="L799" s="69"/>
      <c r="M799" s="71">
        <f t="shared" si="65"/>
        <v>7.6545231273025011E-2</v>
      </c>
      <c r="N799" s="75"/>
      <c r="O799" s="57">
        <v>25</v>
      </c>
    </row>
    <row r="800" spans="1:15">
      <c r="A800" s="57">
        <v>26</v>
      </c>
      <c r="C800" s="56" t="s">
        <v>184</v>
      </c>
      <c r="F800" s="118"/>
      <c r="G800" s="102"/>
      <c r="H800" s="118"/>
      <c r="I800" s="102"/>
      <c r="K800" s="130"/>
      <c r="L800" s="75"/>
      <c r="M800" s="71"/>
      <c r="N800" s="75"/>
      <c r="O800" s="57">
        <v>26</v>
      </c>
    </row>
    <row r="801" spans="1:15">
      <c r="A801" s="57">
        <v>27</v>
      </c>
      <c r="C801" s="56">
        <v>100</v>
      </c>
      <c r="E801" s="56">
        <v>8500</v>
      </c>
      <c r="G801" s="102">
        <v>13.82</v>
      </c>
      <c r="I801" s="102">
        <f>'UNBUNDLED RATE TABLE'!AA794</f>
        <v>14.87</v>
      </c>
      <c r="K801" s="130">
        <f t="shared" si="64"/>
        <v>1.0499999999999989</v>
      </c>
      <c r="L801" s="69"/>
      <c r="M801" s="71">
        <f t="shared" si="65"/>
        <v>7.5976845151953618E-2</v>
      </c>
      <c r="N801" s="75"/>
      <c r="O801" s="57">
        <v>27</v>
      </c>
    </row>
    <row r="802" spans="1:15">
      <c r="A802" s="57">
        <v>28</v>
      </c>
      <c r="C802" s="56">
        <v>175</v>
      </c>
      <c r="E802" s="56">
        <v>12000</v>
      </c>
      <c r="F802" s="102"/>
      <c r="G802" s="102">
        <v>15.96</v>
      </c>
      <c r="H802" s="102"/>
      <c r="I802" s="102">
        <f>'UNBUNDLED RATE TABLE'!AA795</f>
        <v>17.61</v>
      </c>
      <c r="J802" s="102"/>
      <c r="K802" s="130">
        <f t="shared" si="64"/>
        <v>1.6499999999999986</v>
      </c>
      <c r="L802" s="69"/>
      <c r="M802" s="71">
        <f t="shared" si="65"/>
        <v>0.10338345864661645</v>
      </c>
      <c r="N802" s="75"/>
      <c r="O802" s="57">
        <v>28</v>
      </c>
    </row>
    <row r="803" spans="1:15">
      <c r="A803" s="57">
        <v>29</v>
      </c>
      <c r="C803" s="56">
        <v>250</v>
      </c>
      <c r="E803" s="56">
        <v>18000</v>
      </c>
      <c r="F803" s="102"/>
      <c r="G803" s="102">
        <v>17.57</v>
      </c>
      <c r="H803" s="102"/>
      <c r="I803" s="102">
        <f>'UNBUNDLED RATE TABLE'!AA796</f>
        <v>19.86</v>
      </c>
      <c r="J803" s="102"/>
      <c r="K803" s="130">
        <f t="shared" si="64"/>
        <v>2.2899999999999991</v>
      </c>
      <c r="L803" s="69"/>
      <c r="M803" s="71">
        <f t="shared" si="65"/>
        <v>0.13033579965850878</v>
      </c>
      <c r="N803" s="75"/>
      <c r="O803" s="57">
        <v>29</v>
      </c>
    </row>
    <row r="804" spans="1:15">
      <c r="A804" s="57">
        <v>30</v>
      </c>
      <c r="C804" s="56">
        <v>400</v>
      </c>
      <c r="E804" s="56">
        <v>32000</v>
      </c>
      <c r="F804" s="102"/>
      <c r="G804" s="102">
        <v>21.68</v>
      </c>
      <c r="H804" s="102"/>
      <c r="I804" s="102">
        <f>'UNBUNDLED RATE TABLE'!AA797</f>
        <v>25.22</v>
      </c>
      <c r="J804" s="102"/>
      <c r="K804" s="130">
        <f t="shared" si="64"/>
        <v>3.5399999999999991</v>
      </c>
      <c r="L804" s="69"/>
      <c r="M804" s="71">
        <f t="shared" si="65"/>
        <v>0.16328413284132837</v>
      </c>
      <c r="N804" s="75"/>
      <c r="O804" s="57">
        <v>30</v>
      </c>
    </row>
    <row r="805" spans="1:15">
      <c r="A805" s="57">
        <v>31</v>
      </c>
      <c r="C805" s="56" t="s">
        <v>185</v>
      </c>
      <c r="F805" s="131"/>
      <c r="G805" s="102"/>
      <c r="H805" s="131"/>
      <c r="I805" s="102"/>
      <c r="K805" s="130"/>
      <c r="L805" s="75"/>
      <c r="M805" s="71"/>
      <c r="N805" s="75"/>
      <c r="O805" s="57">
        <v>31</v>
      </c>
    </row>
    <row r="806" spans="1:15">
      <c r="A806" s="57">
        <v>32</v>
      </c>
      <c r="C806" s="56">
        <v>100</v>
      </c>
      <c r="E806" s="56">
        <v>8500</v>
      </c>
      <c r="G806" s="102">
        <v>11.6</v>
      </c>
      <c r="I806" s="102">
        <f>'UNBUNDLED RATE TABLE'!AA799</f>
        <v>12.65</v>
      </c>
      <c r="K806" s="130">
        <f t="shared" si="64"/>
        <v>1.0500000000000007</v>
      </c>
      <c r="L806" s="69"/>
      <c r="M806" s="71">
        <f t="shared" si="65"/>
        <v>9.0517241379310415E-2</v>
      </c>
      <c r="N806" s="75"/>
      <c r="O806" s="57">
        <v>32</v>
      </c>
    </row>
    <row r="807" spans="1:15">
      <c r="A807" s="57">
        <v>33</v>
      </c>
      <c r="C807" s="56">
        <v>175</v>
      </c>
      <c r="E807" s="56">
        <v>12000</v>
      </c>
      <c r="F807" s="102"/>
      <c r="G807" s="102">
        <v>16.34</v>
      </c>
      <c r="H807" s="102"/>
      <c r="I807" s="102">
        <f>'UNBUNDLED RATE TABLE'!AA800</f>
        <v>17.989999999999998</v>
      </c>
      <c r="J807" s="102"/>
      <c r="K807" s="130">
        <f t="shared" si="64"/>
        <v>1.6499999999999986</v>
      </c>
      <c r="L807" s="69"/>
      <c r="M807" s="71">
        <f t="shared" si="65"/>
        <v>0.10097919216646259</v>
      </c>
      <c r="N807" s="75"/>
      <c r="O807" s="57">
        <v>33</v>
      </c>
    </row>
    <row r="808" spans="1:15">
      <c r="A808" s="57">
        <v>34</v>
      </c>
      <c r="C808" s="56">
        <v>250</v>
      </c>
      <c r="E808" s="56">
        <v>18000</v>
      </c>
      <c r="F808" s="102"/>
      <c r="G808" s="102">
        <v>17.940000000000001</v>
      </c>
      <c r="H808" s="102"/>
      <c r="I808" s="102">
        <f>'UNBUNDLED RATE TABLE'!AA801</f>
        <v>20.23</v>
      </c>
      <c r="J808" s="102"/>
      <c r="K808" s="130">
        <f t="shared" si="64"/>
        <v>2.2899999999999991</v>
      </c>
      <c r="L808" s="69"/>
      <c r="M808" s="71">
        <f t="shared" si="65"/>
        <v>0.1276477146042363</v>
      </c>
      <c r="N808" s="75"/>
      <c r="O808" s="57">
        <v>34</v>
      </c>
    </row>
    <row r="809" spans="1:15">
      <c r="A809" s="57">
        <v>35</v>
      </c>
      <c r="C809" s="56">
        <v>400</v>
      </c>
      <c r="E809" s="56">
        <v>32000</v>
      </c>
      <c r="F809" s="102"/>
      <c r="G809" s="102">
        <v>22.04</v>
      </c>
      <c r="H809" s="102"/>
      <c r="I809" s="102">
        <f>'UNBUNDLED RATE TABLE'!AA802</f>
        <v>25.58</v>
      </c>
      <c r="J809" s="102"/>
      <c r="K809" s="130">
        <f t="shared" si="64"/>
        <v>3.5399999999999991</v>
      </c>
      <c r="L809" s="69"/>
      <c r="M809" s="71">
        <f t="shared" si="65"/>
        <v>0.16061705989110706</v>
      </c>
      <c r="N809" s="75"/>
      <c r="O809" s="57">
        <v>35</v>
      </c>
    </row>
    <row r="810" spans="1:15">
      <c r="A810" s="57">
        <v>36</v>
      </c>
      <c r="C810" s="56" t="s">
        <v>186</v>
      </c>
      <c r="F810" s="131"/>
      <c r="G810" s="102"/>
      <c r="H810" s="131"/>
      <c r="I810" s="102"/>
      <c r="K810" s="130"/>
      <c r="L810" s="75"/>
      <c r="M810" s="71"/>
      <c r="N810" s="75"/>
      <c r="O810" s="57">
        <v>36</v>
      </c>
    </row>
    <row r="811" spans="1:15">
      <c r="A811" s="57">
        <v>37</v>
      </c>
      <c r="C811" s="56">
        <v>100</v>
      </c>
      <c r="E811" s="56">
        <v>8500</v>
      </c>
      <c r="G811" s="102">
        <v>22.75</v>
      </c>
      <c r="I811" s="102">
        <f>'UNBUNDLED RATE TABLE'!AA804</f>
        <v>23.800000000000004</v>
      </c>
      <c r="K811" s="130">
        <f t="shared" si="64"/>
        <v>1.0500000000000043</v>
      </c>
      <c r="L811" s="69"/>
      <c r="M811" s="71">
        <f t="shared" si="65"/>
        <v>4.6153846153846344E-2</v>
      </c>
      <c r="N811" s="75"/>
      <c r="O811" s="57">
        <v>37</v>
      </c>
    </row>
    <row r="812" spans="1:15">
      <c r="A812" s="57">
        <v>38</v>
      </c>
      <c r="C812" s="56">
        <v>175</v>
      </c>
      <c r="E812" s="56">
        <v>12000</v>
      </c>
      <c r="F812" s="102"/>
      <c r="G812" s="102">
        <v>25.28</v>
      </c>
      <c r="H812" s="102"/>
      <c r="I812" s="102">
        <f>'UNBUNDLED RATE TABLE'!AA805</f>
        <v>26.930000000000007</v>
      </c>
      <c r="J812" s="102"/>
      <c r="K812" s="130">
        <f t="shared" si="64"/>
        <v>1.6500000000000057</v>
      </c>
      <c r="L812" s="69"/>
      <c r="M812" s="71">
        <f t="shared" si="65"/>
        <v>6.5268987341772375E-2</v>
      </c>
      <c r="N812" s="75"/>
      <c r="O812" s="57">
        <v>38</v>
      </c>
    </row>
    <row r="813" spans="1:15">
      <c r="A813" s="57">
        <v>39</v>
      </c>
      <c r="C813" s="56">
        <v>250</v>
      </c>
      <c r="E813" s="56">
        <v>18000</v>
      </c>
      <c r="F813" s="102"/>
      <c r="G813" s="102">
        <v>26.78</v>
      </c>
      <c r="H813" s="102"/>
      <c r="I813" s="102">
        <f>'UNBUNDLED RATE TABLE'!AA806</f>
        <v>29.069999999999997</v>
      </c>
      <c r="J813" s="102"/>
      <c r="K813" s="130">
        <f t="shared" si="64"/>
        <v>2.2899999999999956</v>
      </c>
      <c r="L813" s="69"/>
      <c r="M813" s="71">
        <f t="shared" si="65"/>
        <v>8.5511575802837775E-2</v>
      </c>
      <c r="N813" s="75"/>
      <c r="O813" s="57">
        <v>39</v>
      </c>
    </row>
    <row r="814" spans="1:15">
      <c r="A814" s="57">
        <v>40</v>
      </c>
      <c r="C814" s="56">
        <v>400</v>
      </c>
      <c r="E814" s="56">
        <v>32000</v>
      </c>
      <c r="F814" s="102"/>
      <c r="G814" s="102">
        <v>30.9</v>
      </c>
      <c r="H814" s="102"/>
      <c r="I814" s="102">
        <f>'UNBUNDLED RATE TABLE'!AA807</f>
        <v>34.44</v>
      </c>
      <c r="J814" s="102"/>
      <c r="K814" s="130">
        <f t="shared" si="64"/>
        <v>3.5399999999999991</v>
      </c>
      <c r="L814" s="69"/>
      <c r="M814" s="71">
        <f t="shared" si="65"/>
        <v>0.11456310679611648</v>
      </c>
      <c r="O814" s="57">
        <v>40</v>
      </c>
    </row>
    <row r="816" spans="1:15">
      <c r="O816" s="127" t="s">
        <v>187</v>
      </c>
    </row>
    <row r="817" spans="1:15">
      <c r="O817" s="127"/>
    </row>
    <row r="818" spans="1:15">
      <c r="G818" s="2" t="str">
        <f>G763</f>
        <v>SAN DIEGO GAS &amp; ELECTRIC COMPANY - ELECTRIC DEPARTMENT</v>
      </c>
      <c r="O818" s="56"/>
    </row>
    <row r="819" spans="1:15">
      <c r="G819" s="2" t="str">
        <f>G764</f>
        <v>FILING TO IMPLEMENT AN ELECTRIC RATE SURCHARGE TO MANAGE THE ENERGY RATE CEILING REVENUE SHORTFALL ACCOUNT</v>
      </c>
      <c r="O819" s="127"/>
    </row>
    <row r="820" spans="1:15">
      <c r="A820" s="2"/>
      <c r="B820" s="2"/>
      <c r="C820" s="2"/>
      <c r="D820" s="2"/>
      <c r="E820" s="2"/>
      <c r="F820" s="2"/>
      <c r="G820" s="2" t="str">
        <f>G765</f>
        <v>EFFECTIVE RATES FOR CUSTOMERS UNDER 6.5 CENTS/KWH RATE CEILING PX PRICE (AB 265 AND D.00-09-040)</v>
      </c>
      <c r="H820" s="2"/>
      <c r="I820" s="2"/>
      <c r="J820" s="2"/>
      <c r="K820" s="2"/>
      <c r="L820" s="2"/>
      <c r="M820" s="2"/>
      <c r="N820" s="2"/>
      <c r="O820" s="2"/>
    </row>
    <row r="821" spans="1: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>
      <c r="A822" s="2"/>
      <c r="B822" s="2"/>
      <c r="C822" s="2"/>
      <c r="D822" s="2"/>
      <c r="E822" s="2"/>
      <c r="F822" s="2"/>
      <c r="G822" s="2" t="str">
        <f>G767</f>
        <v>LIGHTING -- PRESENT &amp; PROPOSED TOTAL UDC RATES</v>
      </c>
      <c r="H822" s="2"/>
      <c r="I822" s="2"/>
      <c r="J822" s="2"/>
      <c r="K822" s="2"/>
      <c r="L822" s="2"/>
      <c r="M822" s="2"/>
      <c r="N822" s="2"/>
      <c r="O822" s="2"/>
    </row>
    <row r="823" spans="1:15">
      <c r="F823" s="30"/>
      <c r="G823" s="30"/>
      <c r="H823" s="30"/>
      <c r="I823" s="30"/>
      <c r="J823" s="30"/>
      <c r="K823" s="30"/>
      <c r="L823" s="30"/>
      <c r="M823" s="30"/>
    </row>
    <row r="824" spans="1:15">
      <c r="C824" s="9"/>
      <c r="D824" s="9"/>
      <c r="E824" s="9"/>
      <c r="F824" s="10"/>
      <c r="G824" s="10" t="s">
        <v>5</v>
      </c>
      <c r="H824" s="9"/>
      <c r="I824" s="10" t="s">
        <v>6</v>
      </c>
      <c r="J824" s="9"/>
      <c r="K824" s="9"/>
      <c r="L824" s="9"/>
      <c r="M824" s="9"/>
    </row>
    <row r="825" spans="1:15">
      <c r="C825" s="8"/>
      <c r="D825" s="9"/>
      <c r="E825" s="9"/>
      <c r="F825" s="10"/>
      <c r="G825" s="10" t="s">
        <v>7</v>
      </c>
      <c r="H825" s="9"/>
      <c r="I825" s="10" t="s">
        <v>7</v>
      </c>
      <c r="J825" s="9"/>
      <c r="K825" s="9"/>
      <c r="L825" s="9"/>
      <c r="M825" s="9"/>
    </row>
    <row r="826" spans="1:15">
      <c r="C826" s="8" t="s">
        <v>165</v>
      </c>
      <c r="D826" s="15"/>
      <c r="E826" s="15"/>
      <c r="F826" s="10"/>
      <c r="G826" s="10" t="s">
        <v>12</v>
      </c>
      <c r="H826" s="9"/>
      <c r="I826" s="10" t="s">
        <v>12</v>
      </c>
      <c r="J826" s="9"/>
      <c r="K826" s="11" t="s">
        <v>8</v>
      </c>
      <c r="L826" s="11"/>
      <c r="M826" s="12"/>
      <c r="N826" s="57"/>
    </row>
    <row r="827" spans="1:15">
      <c r="A827" s="10" t="s">
        <v>9</v>
      </c>
      <c r="C827" s="8" t="s">
        <v>166</v>
      </c>
      <c r="D827" s="8"/>
      <c r="E827" s="8" t="s">
        <v>167</v>
      </c>
      <c r="F827" s="8"/>
      <c r="G827" s="8" t="s">
        <v>168</v>
      </c>
      <c r="H827" s="9"/>
      <c r="I827" s="8" t="s">
        <v>168</v>
      </c>
      <c r="J827" s="9"/>
      <c r="K827" s="14" t="s">
        <v>13</v>
      </c>
      <c r="L827" s="15"/>
      <c r="M827" s="14" t="s">
        <v>14</v>
      </c>
      <c r="N827" s="35"/>
      <c r="O827" s="10" t="s">
        <v>9</v>
      </c>
    </row>
    <row r="828" spans="1:15">
      <c r="A828" s="16" t="s">
        <v>169</v>
      </c>
      <c r="B828" s="32"/>
      <c r="C828" s="37" t="s">
        <v>170</v>
      </c>
      <c r="D828" s="32"/>
      <c r="E828" s="36" t="s">
        <v>17</v>
      </c>
      <c r="F828" s="128"/>
      <c r="G828" s="38" t="s">
        <v>18</v>
      </c>
      <c r="I828" s="59" t="s">
        <v>19</v>
      </c>
      <c r="K828" s="59" t="s">
        <v>20</v>
      </c>
      <c r="M828" s="59" t="s">
        <v>21</v>
      </c>
      <c r="N828" s="129"/>
      <c r="O828" s="16" t="s">
        <v>169</v>
      </c>
    </row>
    <row r="829" spans="1:15">
      <c r="B829" s="32"/>
      <c r="L829" s="129"/>
      <c r="M829" s="129"/>
      <c r="N829" s="129"/>
    </row>
    <row r="830" spans="1:15">
      <c r="A830" s="57">
        <v>1</v>
      </c>
      <c r="C830" s="56" t="s">
        <v>188</v>
      </c>
      <c r="F830" s="118"/>
      <c r="G830" s="118"/>
      <c r="H830" s="118"/>
      <c r="I830" s="118"/>
      <c r="J830" s="32"/>
      <c r="L830" s="75"/>
      <c r="M830" s="75"/>
      <c r="N830" s="75"/>
      <c r="O830" s="57">
        <v>1</v>
      </c>
    </row>
    <row r="831" spans="1:15">
      <c r="A831" s="57">
        <v>2</v>
      </c>
      <c r="C831" s="56" t="s">
        <v>189</v>
      </c>
      <c r="F831" s="88"/>
      <c r="G831" s="88">
        <v>4.7699999999999996</v>
      </c>
      <c r="H831" s="88"/>
      <c r="I831" s="88">
        <f>'UNBUNDLED RATE TABLE'!AA827</f>
        <v>4.7699999999999996</v>
      </c>
      <c r="J831" s="88"/>
      <c r="K831" s="89">
        <f>I831-G831</f>
        <v>0</v>
      </c>
      <c r="L831" s="69"/>
      <c r="M831" s="71">
        <f>IF(G831&lt;=0, "--       ",K831/G831)</f>
        <v>0</v>
      </c>
      <c r="N831" s="75"/>
      <c r="O831" s="57">
        <v>2</v>
      </c>
    </row>
    <row r="832" spans="1:15">
      <c r="A832" s="57">
        <v>3</v>
      </c>
      <c r="C832" s="56" t="s">
        <v>190</v>
      </c>
      <c r="F832" s="102"/>
      <c r="G832" s="102"/>
      <c r="H832" s="102"/>
      <c r="I832" s="102"/>
      <c r="K832" s="130"/>
      <c r="L832" s="69"/>
      <c r="M832" s="71"/>
      <c r="N832" s="75"/>
      <c r="O832" s="57">
        <v>3</v>
      </c>
    </row>
    <row r="833" spans="1:15">
      <c r="A833" s="57">
        <v>4</v>
      </c>
      <c r="C833" s="56" t="s">
        <v>191</v>
      </c>
      <c r="F833" s="102"/>
      <c r="G833" s="102">
        <v>2.39</v>
      </c>
      <c r="H833" s="102"/>
      <c r="I833" s="102">
        <f>'UNBUNDLED RATE TABLE'!AA829</f>
        <v>2.39</v>
      </c>
      <c r="J833" s="102"/>
      <c r="K833" s="130">
        <f t="shared" ref="K833:K871" si="66">I833-G833</f>
        <v>0</v>
      </c>
      <c r="L833" s="69"/>
      <c r="M833" s="71">
        <f>IF(G833&lt;=0, "--       ",K833/G833)</f>
        <v>0</v>
      </c>
      <c r="N833" s="75"/>
      <c r="O833" s="57">
        <v>4</v>
      </c>
    </row>
    <row r="834" spans="1:15">
      <c r="A834" s="57">
        <v>5</v>
      </c>
      <c r="C834" s="56" t="s">
        <v>192</v>
      </c>
      <c r="F834" s="102"/>
      <c r="G834" s="102">
        <v>2.69</v>
      </c>
      <c r="H834" s="102"/>
      <c r="I834" s="102">
        <f>'UNBUNDLED RATE TABLE'!AA830</f>
        <v>2.69</v>
      </c>
      <c r="J834" s="102"/>
      <c r="K834" s="130">
        <f t="shared" si="66"/>
        <v>0</v>
      </c>
      <c r="L834" s="69"/>
      <c r="M834" s="71">
        <f>IF(G834&lt;=0, "--       ",K834/G834)</f>
        <v>0</v>
      </c>
      <c r="N834" s="75"/>
      <c r="O834" s="57">
        <v>5</v>
      </c>
    </row>
    <row r="835" spans="1:15">
      <c r="A835" s="57">
        <v>6</v>
      </c>
      <c r="C835" s="56" t="s">
        <v>193</v>
      </c>
      <c r="F835" s="118"/>
      <c r="G835" s="102"/>
      <c r="H835" s="118"/>
      <c r="I835" s="102"/>
      <c r="K835" s="130"/>
      <c r="L835" s="75"/>
      <c r="M835" s="71"/>
      <c r="N835" s="75"/>
      <c r="O835" s="57">
        <v>6</v>
      </c>
    </row>
    <row r="836" spans="1:15">
      <c r="A836" s="57">
        <v>7</v>
      </c>
      <c r="C836" s="56">
        <v>175</v>
      </c>
      <c r="F836" s="102"/>
      <c r="G836" s="102">
        <v>-0.98</v>
      </c>
      <c r="H836" s="102"/>
      <c r="I836" s="102">
        <f>'UNBUNDLED RATE TABLE'!AA832</f>
        <v>-0.98</v>
      </c>
      <c r="J836" s="102"/>
      <c r="K836" s="130">
        <f t="shared" si="66"/>
        <v>0</v>
      </c>
      <c r="L836" s="69"/>
      <c r="M836" s="71">
        <f>IF(G836=0, "--       ",K836/G836)</f>
        <v>0</v>
      </c>
      <c r="N836" s="75"/>
      <c r="O836" s="57">
        <v>7</v>
      </c>
    </row>
    <row r="837" spans="1:15">
      <c r="A837" s="57">
        <v>8</v>
      </c>
      <c r="C837" s="56" t="s">
        <v>194</v>
      </c>
      <c r="F837" s="118"/>
      <c r="G837" s="102"/>
      <c r="H837" s="118"/>
      <c r="I837" s="102"/>
      <c r="K837" s="130"/>
      <c r="L837" s="75"/>
      <c r="M837" s="71"/>
      <c r="N837" s="75"/>
      <c r="O837" s="57">
        <v>8</v>
      </c>
    </row>
    <row r="838" spans="1:15">
      <c r="A838" s="57">
        <v>9</v>
      </c>
      <c r="C838" s="56">
        <v>175</v>
      </c>
      <c r="E838" s="56">
        <v>7000</v>
      </c>
      <c r="F838" s="102"/>
      <c r="G838" s="102">
        <v>6.68</v>
      </c>
      <c r="H838" s="102"/>
      <c r="I838" s="102">
        <f>'UNBUNDLED RATE TABLE'!AA834</f>
        <v>8.27</v>
      </c>
      <c r="J838" s="102"/>
      <c r="K838" s="130">
        <f t="shared" si="66"/>
        <v>1.5899999999999999</v>
      </c>
      <c r="L838" s="69"/>
      <c r="M838" s="71">
        <f t="shared" ref="M838:M871" si="67">IF(G838=0, "--       ",K838/G838)</f>
        <v>0.23802395209580837</v>
      </c>
      <c r="N838" s="75"/>
      <c r="O838" s="57">
        <v>9</v>
      </c>
    </row>
    <row r="839" spans="1:15">
      <c r="A839" s="57">
        <v>10</v>
      </c>
      <c r="C839" s="56">
        <v>250</v>
      </c>
      <c r="E839" s="56">
        <v>10000</v>
      </c>
      <c r="F839" s="102"/>
      <c r="G839" s="102">
        <v>9.18</v>
      </c>
      <c r="H839" s="102"/>
      <c r="I839" s="102">
        <f>'UNBUNDLED RATE TABLE'!AA835</f>
        <v>11.370000000000001</v>
      </c>
      <c r="J839" s="102"/>
      <c r="K839" s="130">
        <f t="shared" si="66"/>
        <v>2.1900000000000013</v>
      </c>
      <c r="L839" s="69"/>
      <c r="M839" s="71">
        <f t="shared" si="67"/>
        <v>0.23856209150326813</v>
      </c>
      <c r="N839" s="75"/>
      <c r="O839" s="57">
        <v>10</v>
      </c>
    </row>
    <row r="840" spans="1:15">
      <c r="A840" s="57">
        <v>11</v>
      </c>
      <c r="C840" s="56">
        <v>400</v>
      </c>
      <c r="E840" s="56">
        <v>20000</v>
      </c>
      <c r="F840" s="102"/>
      <c r="G840" s="102">
        <v>15.38</v>
      </c>
      <c r="H840" s="102"/>
      <c r="I840" s="102">
        <f>'UNBUNDLED RATE TABLE'!AA836</f>
        <v>19.04</v>
      </c>
      <c r="J840" s="102"/>
      <c r="K840" s="130">
        <f t="shared" si="66"/>
        <v>3.6599999999999984</v>
      </c>
      <c r="L840" s="69"/>
      <c r="M840" s="71">
        <f t="shared" si="67"/>
        <v>0.2379713914174251</v>
      </c>
      <c r="N840" s="75"/>
      <c r="O840" s="57">
        <v>11</v>
      </c>
    </row>
    <row r="841" spans="1:15">
      <c r="A841" s="57">
        <v>12</v>
      </c>
      <c r="C841" s="56">
        <v>700</v>
      </c>
      <c r="E841" s="56">
        <v>35000</v>
      </c>
      <c r="F841" s="102"/>
      <c r="G841" s="102">
        <v>26.08</v>
      </c>
      <c r="H841" s="102"/>
      <c r="I841" s="102">
        <f>'UNBUNDLED RATE TABLE'!AA837</f>
        <v>32.29</v>
      </c>
      <c r="J841" s="102"/>
      <c r="K841" s="130">
        <f t="shared" si="66"/>
        <v>6.2100000000000009</v>
      </c>
      <c r="L841" s="69"/>
      <c r="M841" s="71">
        <f t="shared" si="67"/>
        <v>0.23811349693251538</v>
      </c>
      <c r="N841" s="75"/>
      <c r="O841" s="57">
        <v>12</v>
      </c>
    </row>
    <row r="842" spans="1:15">
      <c r="A842" s="57">
        <v>13</v>
      </c>
      <c r="C842" s="56">
        <v>1000</v>
      </c>
      <c r="E842" s="56">
        <v>55000</v>
      </c>
      <c r="F842" s="102"/>
      <c r="G842" s="102">
        <v>36.85</v>
      </c>
      <c r="H842" s="102"/>
      <c r="I842" s="102">
        <f>'UNBUNDLED RATE TABLE'!AA838</f>
        <v>45.62</v>
      </c>
      <c r="J842" s="102"/>
      <c r="K842" s="130">
        <f t="shared" si="66"/>
        <v>8.769999999999996</v>
      </c>
      <c r="L842" s="69"/>
      <c r="M842" s="71">
        <f t="shared" si="67"/>
        <v>0.23799185888738117</v>
      </c>
      <c r="N842" s="75"/>
      <c r="O842" s="57">
        <v>13</v>
      </c>
    </row>
    <row r="843" spans="1:15">
      <c r="A843" s="57">
        <v>14</v>
      </c>
      <c r="C843" s="56" t="s">
        <v>195</v>
      </c>
      <c r="F843" s="118"/>
      <c r="G843" s="102"/>
      <c r="H843" s="118"/>
      <c r="I843" s="102"/>
      <c r="K843" s="130"/>
      <c r="L843" s="75"/>
      <c r="M843" s="71"/>
      <c r="N843" s="75"/>
      <c r="O843" s="57">
        <v>14</v>
      </c>
    </row>
    <row r="844" spans="1:15">
      <c r="A844" s="57">
        <v>15</v>
      </c>
      <c r="C844" s="56">
        <v>175</v>
      </c>
      <c r="E844" s="56">
        <v>7000</v>
      </c>
      <c r="F844" s="102"/>
      <c r="G844" s="102">
        <v>7.55</v>
      </c>
      <c r="H844" s="102"/>
      <c r="I844" s="102">
        <f>'UNBUNDLED RATE TABLE'!AA840</f>
        <v>9.1399999999999988</v>
      </c>
      <c r="J844" s="102"/>
      <c r="K844" s="130">
        <f t="shared" si="66"/>
        <v>1.589999999999999</v>
      </c>
      <c r="L844" s="69"/>
      <c r="M844" s="71">
        <f t="shared" si="67"/>
        <v>0.21059602649006609</v>
      </c>
      <c r="N844" s="75"/>
      <c r="O844" s="57">
        <v>15</v>
      </c>
    </row>
    <row r="845" spans="1:15">
      <c r="A845" s="57">
        <v>16</v>
      </c>
      <c r="C845" s="56">
        <v>250</v>
      </c>
      <c r="E845" s="56">
        <v>10000</v>
      </c>
      <c r="F845" s="102"/>
      <c r="G845" s="102">
        <v>10.050000000000001</v>
      </c>
      <c r="H845" s="102"/>
      <c r="I845" s="102">
        <f>'UNBUNDLED RATE TABLE'!AA841</f>
        <v>12.239999999999998</v>
      </c>
      <c r="J845" s="102"/>
      <c r="K845" s="130">
        <f t="shared" si="66"/>
        <v>2.1899999999999977</v>
      </c>
      <c r="L845" s="69"/>
      <c r="M845" s="71">
        <f t="shared" si="67"/>
        <v>0.21791044776119378</v>
      </c>
      <c r="N845" s="75"/>
      <c r="O845" s="57">
        <v>16</v>
      </c>
    </row>
    <row r="846" spans="1:15">
      <c r="A846" s="57">
        <v>17</v>
      </c>
      <c r="C846" s="56">
        <v>400</v>
      </c>
      <c r="E846" s="56">
        <v>20000</v>
      </c>
      <c r="F846" s="102"/>
      <c r="G846" s="102">
        <v>16.27</v>
      </c>
      <c r="H846" s="102"/>
      <c r="I846" s="102">
        <f>'UNBUNDLED RATE TABLE'!AA842</f>
        <v>19.93</v>
      </c>
      <c r="J846" s="102"/>
      <c r="K846" s="130">
        <f t="shared" si="66"/>
        <v>3.66</v>
      </c>
      <c r="L846" s="69"/>
      <c r="M846" s="71">
        <f t="shared" si="67"/>
        <v>0.22495390288875233</v>
      </c>
      <c r="N846" s="75"/>
      <c r="O846" s="57">
        <v>17</v>
      </c>
    </row>
    <row r="847" spans="1:15">
      <c r="A847" s="57">
        <v>18</v>
      </c>
      <c r="C847" s="56" t="s">
        <v>196</v>
      </c>
      <c r="F847" s="118"/>
      <c r="G847" s="102"/>
      <c r="H847" s="118"/>
      <c r="I847" s="102"/>
      <c r="K847" s="130"/>
      <c r="L847" s="75"/>
      <c r="M847" s="71"/>
      <c r="N847" s="75"/>
      <c r="O847" s="57">
        <v>18</v>
      </c>
    </row>
    <row r="848" spans="1:15">
      <c r="A848" s="57">
        <v>19</v>
      </c>
      <c r="C848" s="56">
        <v>175</v>
      </c>
      <c r="E848" s="56">
        <v>7000</v>
      </c>
      <c r="F848" s="102"/>
      <c r="G848" s="102">
        <v>0.4</v>
      </c>
      <c r="H848" s="102"/>
      <c r="I848" s="102">
        <f>'UNBUNDLED RATE TABLE'!AA844</f>
        <v>0.4</v>
      </c>
      <c r="J848" s="102"/>
      <c r="K848" s="130">
        <f t="shared" si="66"/>
        <v>0</v>
      </c>
      <c r="L848" s="69"/>
      <c r="M848" s="71">
        <f t="shared" si="67"/>
        <v>0</v>
      </c>
      <c r="N848" s="75"/>
      <c r="O848" s="57">
        <v>19</v>
      </c>
    </row>
    <row r="849" spans="1:15">
      <c r="A849" s="57">
        <v>20</v>
      </c>
      <c r="C849" s="56">
        <v>250</v>
      </c>
      <c r="E849" s="56">
        <v>10000</v>
      </c>
      <c r="F849" s="102"/>
      <c r="G849" s="102">
        <v>0.51</v>
      </c>
      <c r="H849" s="102"/>
      <c r="I849" s="102">
        <f>'UNBUNDLED RATE TABLE'!AA845</f>
        <v>0.51</v>
      </c>
      <c r="J849" s="102"/>
      <c r="K849" s="130">
        <f t="shared" si="66"/>
        <v>0</v>
      </c>
      <c r="L849" s="69"/>
      <c r="M849" s="71">
        <f t="shared" si="67"/>
        <v>0</v>
      </c>
      <c r="N849" s="75"/>
      <c r="O849" s="57">
        <v>20</v>
      </c>
    </row>
    <row r="850" spans="1:15">
      <c r="A850" s="57">
        <v>21</v>
      </c>
      <c r="C850" s="56">
        <v>400</v>
      </c>
      <c r="E850" s="56">
        <v>20000</v>
      </c>
      <c r="F850" s="102"/>
      <c r="G850" s="102">
        <v>0.73</v>
      </c>
      <c r="H850" s="102"/>
      <c r="I850" s="102">
        <f>'UNBUNDLED RATE TABLE'!AA846</f>
        <v>0.73</v>
      </c>
      <c r="J850" s="102"/>
      <c r="K850" s="130">
        <f t="shared" si="66"/>
        <v>0</v>
      </c>
      <c r="L850" s="69"/>
      <c r="M850" s="71">
        <f t="shared" si="67"/>
        <v>0</v>
      </c>
      <c r="N850" s="75"/>
      <c r="O850" s="57">
        <v>21</v>
      </c>
    </row>
    <row r="851" spans="1:15">
      <c r="A851" s="57">
        <v>22</v>
      </c>
      <c r="C851" s="56">
        <v>700</v>
      </c>
      <c r="E851" s="56">
        <v>35000</v>
      </c>
      <c r="F851" s="102"/>
      <c r="G851" s="102">
        <v>1.32</v>
      </c>
      <c r="H851" s="102"/>
      <c r="I851" s="102">
        <f>'UNBUNDLED RATE TABLE'!AA847</f>
        <v>1.32</v>
      </c>
      <c r="J851" s="102"/>
      <c r="K851" s="130">
        <f t="shared" si="66"/>
        <v>0</v>
      </c>
      <c r="L851" s="69"/>
      <c r="M851" s="71">
        <f t="shared" si="67"/>
        <v>0</v>
      </c>
      <c r="N851" s="75"/>
      <c r="O851" s="57">
        <v>22</v>
      </c>
    </row>
    <row r="852" spans="1:15">
      <c r="A852" s="57">
        <v>23</v>
      </c>
      <c r="C852" s="56" t="s">
        <v>197</v>
      </c>
      <c r="F852" s="118"/>
      <c r="G852" s="102"/>
      <c r="H852" s="118"/>
      <c r="I852" s="102"/>
      <c r="K852" s="130"/>
      <c r="L852" s="75"/>
      <c r="M852" s="71"/>
      <c r="N852" s="75"/>
      <c r="O852" s="57">
        <v>23</v>
      </c>
    </row>
    <row r="853" spans="1:15">
      <c r="A853" s="57">
        <v>24</v>
      </c>
      <c r="C853" s="56">
        <v>50</v>
      </c>
      <c r="E853" s="56">
        <v>4000</v>
      </c>
      <c r="F853" s="102"/>
      <c r="G853" s="102">
        <v>1.93</v>
      </c>
      <c r="H853" s="102"/>
      <c r="I853" s="102">
        <f>'UNBUNDLED RATE TABLE'!AA849</f>
        <v>2.39</v>
      </c>
      <c r="J853" s="102"/>
      <c r="K853" s="130">
        <f t="shared" si="66"/>
        <v>0.46000000000000019</v>
      </c>
      <c r="L853" s="69"/>
      <c r="M853" s="71">
        <f t="shared" si="67"/>
        <v>0.2383419689119172</v>
      </c>
      <c r="N853" s="75"/>
      <c r="O853" s="57">
        <v>24</v>
      </c>
    </row>
    <row r="854" spans="1:15">
      <c r="A854" s="57">
        <v>25</v>
      </c>
      <c r="C854" s="56">
        <v>70</v>
      </c>
      <c r="E854" s="56">
        <v>5800</v>
      </c>
      <c r="F854" s="102"/>
      <c r="G854" s="102">
        <v>3.37</v>
      </c>
      <c r="H854" s="102"/>
      <c r="I854" s="102">
        <f>'UNBUNDLED RATE TABLE'!AA850</f>
        <v>4.17</v>
      </c>
      <c r="J854" s="102"/>
      <c r="K854" s="130">
        <f t="shared" si="66"/>
        <v>0.79999999999999982</v>
      </c>
      <c r="L854" s="69"/>
      <c r="M854" s="71">
        <f t="shared" si="67"/>
        <v>0.23738872403560826</v>
      </c>
      <c r="N854" s="75"/>
      <c r="O854" s="57">
        <v>25</v>
      </c>
    </row>
    <row r="855" spans="1:15">
      <c r="A855" s="57">
        <v>26</v>
      </c>
      <c r="C855" s="56">
        <v>100</v>
      </c>
      <c r="E855" s="56">
        <v>9500</v>
      </c>
      <c r="F855" s="102"/>
      <c r="G855" s="102">
        <v>4.71</v>
      </c>
      <c r="H855" s="102"/>
      <c r="I855" s="102">
        <f>'UNBUNDLED RATE TABLE'!AA851</f>
        <v>5.83</v>
      </c>
      <c r="J855" s="102"/>
      <c r="K855" s="130">
        <f t="shared" si="66"/>
        <v>1.1200000000000001</v>
      </c>
      <c r="L855" s="69"/>
      <c r="M855" s="71">
        <f t="shared" si="67"/>
        <v>0.23779193205944801</v>
      </c>
      <c r="N855" s="75"/>
      <c r="O855" s="57">
        <v>26</v>
      </c>
    </row>
    <row r="856" spans="1:15">
      <c r="A856" s="57">
        <v>27</v>
      </c>
      <c r="C856" s="56">
        <v>150</v>
      </c>
      <c r="E856" s="56">
        <v>16000</v>
      </c>
      <c r="F856" s="102"/>
      <c r="G856" s="102">
        <v>6.44</v>
      </c>
      <c r="H856" s="102"/>
      <c r="I856" s="102">
        <f>'UNBUNDLED RATE TABLE'!AA852</f>
        <v>7.9799999999999986</v>
      </c>
      <c r="J856" s="102"/>
      <c r="K856" s="130">
        <f t="shared" si="66"/>
        <v>1.5399999999999983</v>
      </c>
      <c r="L856" s="69"/>
      <c r="M856" s="71">
        <f t="shared" si="67"/>
        <v>0.2391304347826084</v>
      </c>
      <c r="N856" s="75"/>
      <c r="O856" s="57">
        <v>27</v>
      </c>
    </row>
    <row r="857" spans="1:15">
      <c r="A857" s="57">
        <v>28</v>
      </c>
      <c r="C857" s="56">
        <v>200</v>
      </c>
      <c r="E857" s="56">
        <v>22000</v>
      </c>
      <c r="F857" s="102"/>
      <c r="G857" s="102">
        <v>8.2100000000000009</v>
      </c>
      <c r="H857" s="102"/>
      <c r="I857" s="102">
        <f>'UNBUNDLED RATE TABLE'!AA853</f>
        <v>10.169999999999998</v>
      </c>
      <c r="J857" s="102"/>
      <c r="K857" s="130">
        <f t="shared" si="66"/>
        <v>1.9599999999999973</v>
      </c>
      <c r="L857" s="69"/>
      <c r="M857" s="71">
        <f t="shared" si="67"/>
        <v>0.23873325213154653</v>
      </c>
      <c r="N857" s="75"/>
      <c r="O857" s="57">
        <v>28</v>
      </c>
    </row>
    <row r="858" spans="1:15">
      <c r="A858" s="57">
        <v>29</v>
      </c>
      <c r="C858" s="56">
        <v>250</v>
      </c>
      <c r="E858" s="56">
        <v>30000</v>
      </c>
      <c r="F858" s="102"/>
      <c r="G858" s="102">
        <v>10.46</v>
      </c>
      <c r="H858" s="102"/>
      <c r="I858" s="102">
        <f>'UNBUNDLED RATE TABLE'!AA854</f>
        <v>12.95</v>
      </c>
      <c r="J858" s="102"/>
      <c r="K858" s="130">
        <f t="shared" si="66"/>
        <v>2.4899999999999984</v>
      </c>
      <c r="L858" s="69"/>
      <c r="M858" s="71">
        <f t="shared" si="67"/>
        <v>0.23804971319311646</v>
      </c>
      <c r="N858" s="75"/>
      <c r="O858" s="57">
        <v>29</v>
      </c>
    </row>
    <row r="859" spans="1:15">
      <c r="A859" s="57">
        <v>30</v>
      </c>
      <c r="C859" s="56">
        <v>310</v>
      </c>
      <c r="E859" s="56">
        <v>37000</v>
      </c>
      <c r="F859" s="102"/>
      <c r="G859" s="102">
        <v>12.79</v>
      </c>
      <c r="H859" s="102"/>
      <c r="I859" s="102">
        <f>'UNBUNDLED RATE TABLE'!AA855</f>
        <v>15.84</v>
      </c>
      <c r="J859" s="102"/>
      <c r="K859" s="130">
        <f t="shared" si="66"/>
        <v>3.0500000000000007</v>
      </c>
      <c r="L859" s="69"/>
      <c r="M859" s="71">
        <f t="shared" si="67"/>
        <v>0.23846755277560602</v>
      </c>
      <c r="N859" s="75"/>
      <c r="O859" s="57">
        <v>30</v>
      </c>
    </row>
    <row r="860" spans="1:15">
      <c r="A860" s="57">
        <v>31</v>
      </c>
      <c r="C860" s="56">
        <v>400</v>
      </c>
      <c r="E860" s="56">
        <v>50000</v>
      </c>
      <c r="F860" s="102"/>
      <c r="G860" s="102">
        <v>15.92</v>
      </c>
      <c r="H860" s="102"/>
      <c r="I860" s="102">
        <f>'UNBUNDLED RATE TABLE'!AA856</f>
        <v>19.71</v>
      </c>
      <c r="J860" s="102"/>
      <c r="K860" s="130">
        <f t="shared" si="66"/>
        <v>3.7900000000000009</v>
      </c>
      <c r="L860" s="69"/>
      <c r="M860" s="71">
        <f t="shared" si="67"/>
        <v>0.23806532663316587</v>
      </c>
      <c r="N860" s="75"/>
      <c r="O860" s="57">
        <v>31</v>
      </c>
    </row>
    <row r="861" spans="1:15">
      <c r="A861" s="57">
        <v>32</v>
      </c>
      <c r="C861" s="56">
        <v>1000</v>
      </c>
      <c r="E861" s="56">
        <v>140000</v>
      </c>
      <c r="F861" s="102"/>
      <c r="G861" s="102">
        <v>36.840000000000003</v>
      </c>
      <c r="H861" s="102"/>
      <c r="I861" s="102">
        <f>'UNBUNDLED RATE TABLE'!AA857</f>
        <v>45.61</v>
      </c>
      <c r="J861" s="102"/>
      <c r="K861" s="130">
        <f t="shared" si="66"/>
        <v>8.769999999999996</v>
      </c>
      <c r="L861" s="69"/>
      <c r="M861" s="71">
        <f t="shared" si="67"/>
        <v>0.23805646036916384</v>
      </c>
      <c r="N861" s="75"/>
      <c r="O861" s="57">
        <v>32</v>
      </c>
    </row>
    <row r="862" spans="1:15">
      <c r="A862" s="57">
        <v>33</v>
      </c>
      <c r="C862" s="56" t="s">
        <v>198</v>
      </c>
      <c r="F862" s="118"/>
      <c r="G862" s="102"/>
      <c r="H862" s="118"/>
      <c r="I862" s="102"/>
      <c r="K862" s="130"/>
      <c r="L862" s="75"/>
      <c r="M862" s="71"/>
      <c r="N862" s="75"/>
      <c r="O862" s="57">
        <v>33</v>
      </c>
    </row>
    <row r="863" spans="1:15">
      <c r="A863" s="57">
        <v>34</v>
      </c>
      <c r="C863" s="56">
        <v>50</v>
      </c>
      <c r="E863" s="56">
        <v>4000</v>
      </c>
      <c r="F863" s="102"/>
      <c r="G863" s="102">
        <v>2.8</v>
      </c>
      <c r="H863" s="102"/>
      <c r="I863" s="102">
        <f>'UNBUNDLED RATE TABLE'!AA859</f>
        <v>3.2600000000000002</v>
      </c>
      <c r="J863" s="102"/>
      <c r="K863" s="130">
        <f t="shared" si="66"/>
        <v>0.46000000000000041</v>
      </c>
      <c r="L863" s="69"/>
      <c r="M863" s="71">
        <f t="shared" si="67"/>
        <v>0.16428571428571445</v>
      </c>
      <c r="N863" s="75"/>
      <c r="O863" s="57">
        <v>34</v>
      </c>
    </row>
    <row r="864" spans="1:15">
      <c r="A864" s="57">
        <v>35</v>
      </c>
      <c r="C864" s="56">
        <v>70</v>
      </c>
      <c r="E864" s="56">
        <v>5800</v>
      </c>
      <c r="F864" s="102"/>
      <c r="G864" s="102">
        <v>4.24</v>
      </c>
      <c r="H864" s="102"/>
      <c r="I864" s="102">
        <f>'UNBUNDLED RATE TABLE'!AA860</f>
        <v>5.04</v>
      </c>
      <c r="J864" s="102"/>
      <c r="K864" s="130">
        <f t="shared" si="66"/>
        <v>0.79999999999999982</v>
      </c>
      <c r="L864" s="69"/>
      <c r="M864" s="71">
        <f t="shared" si="67"/>
        <v>0.18867924528301883</v>
      </c>
      <c r="N864" s="75"/>
      <c r="O864" s="57">
        <v>35</v>
      </c>
    </row>
    <row r="865" spans="1:15">
      <c r="A865" s="57">
        <v>36</v>
      </c>
      <c r="C865" s="56">
        <v>100</v>
      </c>
      <c r="E865" s="56">
        <v>9500</v>
      </c>
      <c r="F865" s="102"/>
      <c r="G865" s="102">
        <v>5.58</v>
      </c>
      <c r="H865" s="102"/>
      <c r="I865" s="102">
        <f>'UNBUNDLED RATE TABLE'!AA861</f>
        <v>6.6999999999999993</v>
      </c>
      <c r="J865" s="102"/>
      <c r="K865" s="130">
        <f t="shared" si="66"/>
        <v>1.1199999999999992</v>
      </c>
      <c r="L865" s="69"/>
      <c r="M865" s="71">
        <f t="shared" si="67"/>
        <v>0.20071684587813607</v>
      </c>
      <c r="N865" s="75"/>
      <c r="O865" s="57">
        <v>36</v>
      </c>
    </row>
    <row r="866" spans="1:15">
      <c r="A866" s="57">
        <v>37</v>
      </c>
      <c r="C866" s="56">
        <v>150</v>
      </c>
      <c r="E866" s="56">
        <v>16000</v>
      </c>
      <c r="F866" s="102"/>
      <c r="G866" s="102">
        <v>7.32</v>
      </c>
      <c r="H866" s="102"/>
      <c r="I866" s="102">
        <f>'UNBUNDLED RATE TABLE'!AA862</f>
        <v>8.86</v>
      </c>
      <c r="J866" s="102"/>
      <c r="K866" s="130">
        <f t="shared" si="66"/>
        <v>1.5399999999999991</v>
      </c>
      <c r="L866" s="69"/>
      <c r="M866" s="71">
        <f t="shared" si="67"/>
        <v>0.21038251366120206</v>
      </c>
      <c r="N866" s="75"/>
      <c r="O866" s="57">
        <v>37</v>
      </c>
    </row>
    <row r="867" spans="1:15">
      <c r="A867" s="57">
        <v>38</v>
      </c>
      <c r="C867" s="56">
        <v>200</v>
      </c>
      <c r="E867" s="56">
        <v>22000</v>
      </c>
      <c r="F867" s="102"/>
      <c r="G867" s="102">
        <v>9.09</v>
      </c>
      <c r="H867" s="102"/>
      <c r="I867" s="102">
        <f>'UNBUNDLED RATE TABLE'!AA863</f>
        <v>11.05</v>
      </c>
      <c r="J867" s="102"/>
      <c r="K867" s="130">
        <f t="shared" si="66"/>
        <v>1.9600000000000009</v>
      </c>
      <c r="L867" s="69"/>
      <c r="M867" s="71">
        <f t="shared" si="67"/>
        <v>0.21562156215621572</v>
      </c>
      <c r="N867" s="75"/>
      <c r="O867" s="57">
        <v>38</v>
      </c>
    </row>
    <row r="868" spans="1:15">
      <c r="A868" s="57">
        <v>39</v>
      </c>
      <c r="C868" s="56">
        <v>250</v>
      </c>
      <c r="E868" s="56">
        <v>30000</v>
      </c>
      <c r="F868" s="102"/>
      <c r="G868" s="102">
        <v>11.34</v>
      </c>
      <c r="H868" s="102"/>
      <c r="I868" s="102">
        <f>'UNBUNDLED RATE TABLE'!AA864</f>
        <v>13.829999999999998</v>
      </c>
      <c r="J868" s="102"/>
      <c r="K868" s="130">
        <f t="shared" si="66"/>
        <v>2.4899999999999984</v>
      </c>
      <c r="L868" s="69"/>
      <c r="M868" s="71">
        <f t="shared" si="67"/>
        <v>0.21957671957671945</v>
      </c>
      <c r="N868" s="75"/>
      <c r="O868" s="57">
        <v>39</v>
      </c>
    </row>
    <row r="869" spans="1:15">
      <c r="A869" s="57">
        <v>40</v>
      </c>
      <c r="C869" s="56">
        <v>310</v>
      </c>
      <c r="E869" s="56">
        <v>37000</v>
      </c>
      <c r="F869" s="102"/>
      <c r="G869" s="102">
        <v>13.69</v>
      </c>
      <c r="H869" s="102"/>
      <c r="I869" s="102">
        <f>'UNBUNDLED RATE TABLE'!AA865</f>
        <v>16.740000000000002</v>
      </c>
      <c r="J869" s="102"/>
      <c r="K869" s="130">
        <f t="shared" si="66"/>
        <v>3.0500000000000025</v>
      </c>
      <c r="L869" s="69"/>
      <c r="M869" s="71">
        <f t="shared" si="67"/>
        <v>0.22279035792549326</v>
      </c>
      <c r="O869" s="57">
        <v>40</v>
      </c>
    </row>
    <row r="870" spans="1:15">
      <c r="A870" s="57">
        <v>41</v>
      </c>
      <c r="C870" s="56">
        <v>400</v>
      </c>
      <c r="E870" s="56">
        <v>50000</v>
      </c>
      <c r="F870" s="102"/>
      <c r="G870" s="102">
        <v>16.8</v>
      </c>
      <c r="H870" s="102"/>
      <c r="I870" s="102">
        <f>'UNBUNDLED RATE TABLE'!AA866</f>
        <v>20.590000000000003</v>
      </c>
      <c r="J870" s="102"/>
      <c r="K870" s="130">
        <f t="shared" si="66"/>
        <v>3.7900000000000027</v>
      </c>
      <c r="L870" s="69"/>
      <c r="M870" s="71">
        <f t="shared" si="67"/>
        <v>0.22559523809523824</v>
      </c>
      <c r="O870" s="57">
        <v>41</v>
      </c>
    </row>
    <row r="871" spans="1:15">
      <c r="A871" s="57">
        <v>42</v>
      </c>
      <c r="C871" s="56">
        <v>1000</v>
      </c>
      <c r="E871" s="56">
        <v>140000</v>
      </c>
      <c r="F871" s="102"/>
      <c r="G871" s="102">
        <v>37.950000000000003</v>
      </c>
      <c r="H871" s="102"/>
      <c r="I871" s="102">
        <f>'UNBUNDLED RATE TABLE'!AA867</f>
        <v>46.72</v>
      </c>
      <c r="J871" s="102"/>
      <c r="K871" s="130">
        <f t="shared" si="66"/>
        <v>8.769999999999996</v>
      </c>
      <c r="L871" s="69"/>
      <c r="M871" s="71">
        <f t="shared" si="67"/>
        <v>0.23109354413702227</v>
      </c>
      <c r="O871" s="57">
        <v>42</v>
      </c>
    </row>
    <row r="873" spans="1:15">
      <c r="O873" s="127" t="s">
        <v>199</v>
      </c>
    </row>
    <row r="874" spans="1:15">
      <c r="O874" s="127"/>
    </row>
    <row r="875" spans="1:15">
      <c r="G875" s="2" t="str">
        <f>G708</f>
        <v>SAN DIEGO GAS &amp; ELECTRIC COMPANY - ELECTRIC DEPARTMENT</v>
      </c>
      <c r="O875" s="56"/>
    </row>
    <row r="876" spans="1:15">
      <c r="G876" s="2" t="str">
        <f>G709</f>
        <v>FILING TO IMPLEMENT AN ELECTRIC RATE SURCHARGE TO MANAGE THE ENERGY RATE CEILING REVENUE SHORTFALL ACCOUNT</v>
      </c>
      <c r="O876" s="127"/>
    </row>
    <row r="877" spans="1:15">
      <c r="A877" s="2"/>
      <c r="B877" s="2"/>
      <c r="C877" s="2"/>
      <c r="D877" s="2"/>
      <c r="E877" s="2"/>
      <c r="F877" s="2"/>
      <c r="G877" s="2" t="str">
        <f>G710</f>
        <v>EFFECTIVE RATES FOR CUSTOMERS UNDER 6.5 CENTS/KWH RATE CEILING PX PRICE (AB 265 AND D.00-09-040)</v>
      </c>
      <c r="H877" s="2"/>
      <c r="I877" s="2"/>
      <c r="J877" s="2"/>
      <c r="K877" s="2"/>
      <c r="L877" s="2"/>
      <c r="M877" s="2"/>
      <c r="N877" s="2"/>
      <c r="O877" s="2"/>
    </row>
    <row r="878" spans="1: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>
      <c r="A879" s="2"/>
      <c r="B879" s="2"/>
      <c r="C879" s="2"/>
      <c r="D879" s="2"/>
      <c r="E879" s="2"/>
      <c r="F879" s="2"/>
      <c r="G879" s="2" t="str">
        <f>G712</f>
        <v>LIGHTING -- PRESENT &amp; PROPOSED TOTAL UDC RATES</v>
      </c>
      <c r="H879" s="2"/>
      <c r="I879" s="2"/>
      <c r="J879" s="2"/>
      <c r="K879" s="2"/>
      <c r="L879" s="2"/>
      <c r="M879" s="2"/>
      <c r="N879" s="2"/>
      <c r="O879" s="2"/>
    </row>
    <row r="880" spans="1:15">
      <c r="F880" s="30"/>
      <c r="G880" s="30"/>
      <c r="H880" s="30"/>
      <c r="I880" s="30"/>
      <c r="J880" s="30"/>
      <c r="K880" s="30"/>
      <c r="L880" s="30"/>
      <c r="M880" s="30"/>
    </row>
    <row r="881" spans="1:15">
      <c r="C881" s="9"/>
      <c r="D881" s="9"/>
      <c r="E881" s="9"/>
      <c r="F881" s="10"/>
      <c r="G881" s="10" t="s">
        <v>5</v>
      </c>
      <c r="H881" s="9"/>
      <c r="I881" s="10" t="s">
        <v>6</v>
      </c>
      <c r="J881" s="9"/>
      <c r="K881" s="9"/>
      <c r="L881" s="9"/>
      <c r="M881" s="9"/>
    </row>
    <row r="882" spans="1:15">
      <c r="C882" s="9"/>
      <c r="D882" s="9"/>
      <c r="E882" s="9"/>
      <c r="F882" s="10"/>
      <c r="G882" s="10" t="s">
        <v>7</v>
      </c>
      <c r="H882" s="9"/>
      <c r="I882" s="10" t="s">
        <v>7</v>
      </c>
      <c r="J882" s="9"/>
      <c r="K882" s="9"/>
      <c r="L882" s="9"/>
      <c r="M882" s="9"/>
    </row>
    <row r="883" spans="1:15">
      <c r="C883" s="8" t="s">
        <v>165</v>
      </c>
      <c r="D883" s="15"/>
      <c r="E883" s="15"/>
      <c r="F883" s="10"/>
      <c r="G883" s="10" t="s">
        <v>12</v>
      </c>
      <c r="H883" s="9"/>
      <c r="I883" s="10" t="s">
        <v>12</v>
      </c>
      <c r="J883" s="9"/>
      <c r="K883" s="11" t="s">
        <v>8</v>
      </c>
      <c r="L883" s="11"/>
      <c r="M883" s="12"/>
      <c r="N883" s="57"/>
    </row>
    <row r="884" spans="1:15">
      <c r="A884" s="10" t="s">
        <v>9</v>
      </c>
      <c r="C884" s="8" t="s">
        <v>166</v>
      </c>
      <c r="D884" s="8"/>
      <c r="E884" s="8" t="s">
        <v>167</v>
      </c>
      <c r="F884" s="8"/>
      <c r="G884" s="8" t="s">
        <v>168</v>
      </c>
      <c r="H884" s="9"/>
      <c r="I884" s="8" t="s">
        <v>168</v>
      </c>
      <c r="J884" s="9"/>
      <c r="K884" s="14" t="s">
        <v>13</v>
      </c>
      <c r="L884" s="15"/>
      <c r="M884" s="14" t="s">
        <v>14</v>
      </c>
      <c r="N884" s="35"/>
      <c r="O884" s="10" t="s">
        <v>9</v>
      </c>
    </row>
    <row r="885" spans="1:15">
      <c r="A885" s="16" t="s">
        <v>169</v>
      </c>
      <c r="B885" s="32"/>
      <c r="C885" s="37" t="s">
        <v>170</v>
      </c>
      <c r="D885" s="32"/>
      <c r="E885" s="36" t="s">
        <v>17</v>
      </c>
      <c r="F885" s="128"/>
      <c r="G885" s="38" t="s">
        <v>18</v>
      </c>
      <c r="I885" s="59" t="s">
        <v>19</v>
      </c>
      <c r="K885" s="59" t="s">
        <v>20</v>
      </c>
      <c r="M885" s="59" t="s">
        <v>21</v>
      </c>
      <c r="N885" s="129"/>
      <c r="O885" s="16" t="s">
        <v>169</v>
      </c>
    </row>
    <row r="886" spans="1:15">
      <c r="B886" s="32"/>
      <c r="L886" s="75"/>
      <c r="M886" s="75"/>
      <c r="N886" s="75"/>
    </row>
    <row r="887" spans="1:15">
      <c r="A887" s="57">
        <v>1</v>
      </c>
      <c r="C887" s="56" t="s">
        <v>200</v>
      </c>
      <c r="F887" s="118"/>
      <c r="G887" s="118"/>
      <c r="H887" s="118"/>
      <c r="I887" s="118"/>
      <c r="L887" s="75"/>
      <c r="M887" s="75"/>
      <c r="N887" s="75"/>
      <c r="O887" s="57">
        <v>1</v>
      </c>
    </row>
    <row r="888" spans="1:15">
      <c r="A888" s="57">
        <v>2</v>
      </c>
      <c r="C888" s="56">
        <v>70</v>
      </c>
      <c r="E888" s="56">
        <v>5800</v>
      </c>
      <c r="F888" s="88"/>
      <c r="G888" s="88">
        <v>-0.4</v>
      </c>
      <c r="H888" s="88"/>
      <c r="I888" s="88">
        <f>'UNBUNDLED RATE TABLE'!AA886</f>
        <v>-0.4</v>
      </c>
      <c r="J888" s="88"/>
      <c r="K888" s="89">
        <f>I888-G888</f>
        <v>0</v>
      </c>
      <c r="L888" s="69"/>
      <c r="M888" s="71">
        <f>IF(G888=0, "--       ",K888/G888)</f>
        <v>0</v>
      </c>
      <c r="N888" s="75"/>
      <c r="O888" s="57">
        <v>2</v>
      </c>
    </row>
    <row r="889" spans="1:15">
      <c r="A889" s="57">
        <v>3</v>
      </c>
      <c r="C889" s="56">
        <v>100</v>
      </c>
      <c r="E889" s="56">
        <v>9500</v>
      </c>
      <c r="F889" s="102"/>
      <c r="G889" s="103">
        <v>-0.54</v>
      </c>
      <c r="H889" s="102"/>
      <c r="I889" s="102">
        <f>'UNBUNDLED RATE TABLE'!AA887</f>
        <v>-0.54</v>
      </c>
      <c r="J889" s="102"/>
      <c r="K889" s="130">
        <f>I889-G889</f>
        <v>0</v>
      </c>
      <c r="L889" s="69"/>
      <c r="M889" s="71">
        <f>IF(G889=0, "--       ",K889/G889)</f>
        <v>0</v>
      </c>
      <c r="N889" s="75"/>
      <c r="O889" s="57">
        <v>3</v>
      </c>
    </row>
    <row r="890" spans="1:15">
      <c r="A890" s="57">
        <v>4</v>
      </c>
      <c r="C890" s="56">
        <v>150</v>
      </c>
      <c r="E890" s="56">
        <v>16000</v>
      </c>
      <c r="F890" s="102"/>
      <c r="G890" s="103">
        <v>-0.5</v>
      </c>
      <c r="H890" s="102"/>
      <c r="I890" s="102">
        <f>'UNBUNDLED RATE TABLE'!AA888</f>
        <v>-0.5</v>
      </c>
      <c r="J890" s="102"/>
      <c r="K890" s="130">
        <f t="shared" ref="K890:K896" si="68">I890-G890</f>
        <v>0</v>
      </c>
      <c r="L890" s="69"/>
      <c r="M890" s="71">
        <f t="shared" ref="M890:M896" si="69">IF(G890=0, "--       ",K890/G890)</f>
        <v>0</v>
      </c>
      <c r="N890" s="75"/>
      <c r="O890" s="57">
        <v>4</v>
      </c>
    </row>
    <row r="891" spans="1:15">
      <c r="A891" s="57">
        <v>5</v>
      </c>
      <c r="C891" s="56" t="s">
        <v>201</v>
      </c>
      <c r="F891" s="118"/>
      <c r="G891" s="103"/>
      <c r="H891" s="118"/>
      <c r="I891" s="102"/>
      <c r="K891" s="130"/>
      <c r="L891" s="69"/>
      <c r="M891" s="71"/>
      <c r="N891" s="75"/>
      <c r="O891" s="57">
        <v>5</v>
      </c>
    </row>
    <row r="892" spans="1:15">
      <c r="A892" s="57">
        <v>6</v>
      </c>
      <c r="C892" s="56">
        <v>50</v>
      </c>
      <c r="E892" s="56">
        <v>3300</v>
      </c>
      <c r="F892" s="102"/>
      <c r="G892" s="103">
        <v>0.46</v>
      </c>
      <c r="H892" s="102"/>
      <c r="I892" s="102">
        <f>'UNBUNDLED RATE TABLE'!AA890</f>
        <v>0.46</v>
      </c>
      <c r="J892" s="102"/>
      <c r="K892" s="130">
        <f t="shared" si="68"/>
        <v>0</v>
      </c>
      <c r="L892" s="69"/>
      <c r="M892" s="71">
        <f t="shared" si="69"/>
        <v>0</v>
      </c>
      <c r="N892" s="75"/>
      <c r="O892" s="57">
        <v>6</v>
      </c>
    </row>
    <row r="893" spans="1:15">
      <c r="A893" s="57">
        <v>7</v>
      </c>
      <c r="C893" s="56">
        <v>70</v>
      </c>
      <c r="E893" s="56">
        <v>5800</v>
      </c>
      <c r="F893" s="102"/>
      <c r="G893" s="103">
        <v>-0.22</v>
      </c>
      <c r="H893" s="102"/>
      <c r="I893" s="102">
        <f>'UNBUNDLED RATE TABLE'!AA891</f>
        <v>-0.22</v>
      </c>
      <c r="J893" s="102"/>
      <c r="K893" s="130">
        <f t="shared" si="68"/>
        <v>0</v>
      </c>
      <c r="L893" s="69"/>
      <c r="M893" s="71">
        <f t="shared" si="69"/>
        <v>0</v>
      </c>
      <c r="N893" s="75"/>
      <c r="O893" s="57">
        <v>7</v>
      </c>
    </row>
    <row r="894" spans="1:15">
      <c r="A894" s="57">
        <v>8</v>
      </c>
      <c r="C894" s="56">
        <v>100</v>
      </c>
      <c r="E894" s="56">
        <v>9500</v>
      </c>
      <c r="F894" s="102"/>
      <c r="G894" s="103">
        <v>-0.23</v>
      </c>
      <c r="H894" s="102"/>
      <c r="I894" s="102">
        <f>'UNBUNDLED RATE TABLE'!AA892</f>
        <v>-0.23</v>
      </c>
      <c r="J894" s="102"/>
      <c r="K894" s="130">
        <f t="shared" si="68"/>
        <v>0</v>
      </c>
      <c r="L894" s="69"/>
      <c r="M894" s="71">
        <f t="shared" si="69"/>
        <v>0</v>
      </c>
      <c r="N894" s="75"/>
      <c r="O894" s="57">
        <v>8</v>
      </c>
    </row>
    <row r="895" spans="1:15">
      <c r="A895" s="57">
        <v>9</v>
      </c>
      <c r="C895" s="56">
        <v>150</v>
      </c>
      <c r="E895" s="56">
        <v>16000</v>
      </c>
      <c r="F895" s="102"/>
      <c r="G895" s="103">
        <v>0.02</v>
      </c>
      <c r="H895" s="102"/>
      <c r="I895" s="102">
        <f>'UNBUNDLED RATE TABLE'!AA893</f>
        <v>0.02</v>
      </c>
      <c r="J895" s="102"/>
      <c r="K895" s="130">
        <f t="shared" si="68"/>
        <v>0</v>
      </c>
      <c r="L895" s="69"/>
      <c r="M895" s="71">
        <f t="shared" si="69"/>
        <v>0</v>
      </c>
      <c r="N895" s="75"/>
      <c r="O895" s="57">
        <v>9</v>
      </c>
    </row>
    <row r="896" spans="1:15">
      <c r="A896" s="57">
        <v>10</v>
      </c>
      <c r="C896" s="56">
        <v>200</v>
      </c>
      <c r="E896" s="56">
        <v>22000</v>
      </c>
      <c r="F896" s="102"/>
      <c r="G896" s="103">
        <v>0.48</v>
      </c>
      <c r="H896" s="102"/>
      <c r="I896" s="102">
        <f>'UNBUNDLED RATE TABLE'!AA894</f>
        <v>0.48</v>
      </c>
      <c r="J896" s="102"/>
      <c r="K896" s="130">
        <f t="shared" si="68"/>
        <v>0</v>
      </c>
      <c r="L896" s="69"/>
      <c r="M896" s="71">
        <f t="shared" si="69"/>
        <v>0</v>
      </c>
      <c r="N896" s="75"/>
      <c r="O896" s="57">
        <v>10</v>
      </c>
    </row>
    <row r="897" spans="1:15">
      <c r="A897" s="57">
        <v>11</v>
      </c>
      <c r="C897" s="56" t="s">
        <v>202</v>
      </c>
      <c r="F897" s="118"/>
      <c r="G897" s="103"/>
      <c r="H897" s="118"/>
      <c r="I897" s="102"/>
      <c r="K897" s="130"/>
      <c r="L897" s="69"/>
      <c r="M897" s="71"/>
      <c r="N897" s="75"/>
      <c r="O897" s="57">
        <v>11</v>
      </c>
    </row>
    <row r="898" spans="1:15">
      <c r="A898" s="57">
        <v>12</v>
      </c>
      <c r="C898" s="56">
        <v>35</v>
      </c>
      <c r="E898" s="56">
        <v>4800</v>
      </c>
      <c r="F898" s="102"/>
      <c r="G898" s="103">
        <v>2.23</v>
      </c>
      <c r="H898" s="102"/>
      <c r="I898" s="102">
        <f>'UNBUNDLED RATE TABLE'!AA896</f>
        <v>2.76</v>
      </c>
      <c r="J898" s="102"/>
      <c r="K898" s="130">
        <f>I898-G898</f>
        <v>0.5299999999999998</v>
      </c>
      <c r="L898" s="69"/>
      <c r="M898" s="71">
        <f>IF(G898=0, "--       ",K898/G898)</f>
        <v>0.23766816143497749</v>
      </c>
      <c r="N898" s="75"/>
      <c r="O898" s="57">
        <v>12</v>
      </c>
    </row>
    <row r="899" spans="1:15">
      <c r="A899" s="57">
        <v>13</v>
      </c>
      <c r="C899" s="56">
        <v>55</v>
      </c>
      <c r="E899" s="56">
        <v>8000</v>
      </c>
      <c r="F899" s="102"/>
      <c r="G899" s="103">
        <v>2.94</v>
      </c>
      <c r="H899" s="102"/>
      <c r="I899" s="102">
        <f>'UNBUNDLED RATE TABLE'!AA897</f>
        <v>3.6399999999999997</v>
      </c>
      <c r="J899" s="102"/>
      <c r="K899" s="130">
        <f>I899-G899</f>
        <v>0.69999999999999973</v>
      </c>
      <c r="L899" s="69"/>
      <c r="M899" s="71">
        <f>IF(G899=0, "--       ",K899/G899)</f>
        <v>0.238095238095238</v>
      </c>
      <c r="N899" s="75"/>
      <c r="O899" s="57">
        <v>13</v>
      </c>
    </row>
    <row r="900" spans="1:15">
      <c r="A900" s="57">
        <v>14</v>
      </c>
      <c r="C900" s="56">
        <v>90</v>
      </c>
      <c r="E900" s="56">
        <v>13500</v>
      </c>
      <c r="F900" s="102"/>
      <c r="G900" s="103">
        <v>4.82</v>
      </c>
      <c r="H900" s="102"/>
      <c r="I900" s="102">
        <f>'UNBUNDLED RATE TABLE'!AA898</f>
        <v>5.9700000000000006</v>
      </c>
      <c r="J900" s="102"/>
      <c r="K900" s="130">
        <f>I900-G900</f>
        <v>1.1500000000000004</v>
      </c>
      <c r="L900" s="69"/>
      <c r="M900" s="71">
        <f>IF(G900=0, "--       ",K900/G900)</f>
        <v>0.23858921161825733</v>
      </c>
      <c r="N900" s="75"/>
      <c r="O900" s="57">
        <v>14</v>
      </c>
    </row>
    <row r="901" spans="1:15">
      <c r="A901" s="57">
        <v>15</v>
      </c>
      <c r="C901" s="56">
        <v>135</v>
      </c>
      <c r="E901" s="56">
        <v>22500</v>
      </c>
      <c r="F901" s="102"/>
      <c r="G901" s="103">
        <v>6.9</v>
      </c>
      <c r="H901" s="102"/>
      <c r="I901" s="102">
        <f>'UNBUNDLED RATE TABLE'!AA899</f>
        <v>8.5399999999999991</v>
      </c>
      <c r="J901" s="102"/>
      <c r="K901" s="130">
        <f>I901-G901</f>
        <v>1.6399999999999988</v>
      </c>
      <c r="L901" s="69"/>
      <c r="M901" s="71">
        <f>IF(G901=0, "--       ",K901/G901)</f>
        <v>0.23768115942028967</v>
      </c>
      <c r="N901" s="75"/>
      <c r="O901" s="57">
        <v>15</v>
      </c>
    </row>
    <row r="902" spans="1:15">
      <c r="A902" s="57">
        <v>16</v>
      </c>
      <c r="C902" s="56">
        <v>180</v>
      </c>
      <c r="E902" s="56">
        <v>33000</v>
      </c>
      <c r="F902" s="102"/>
      <c r="G902" s="103">
        <v>7.85</v>
      </c>
      <c r="H902" s="102"/>
      <c r="I902" s="102">
        <f>'UNBUNDLED RATE TABLE'!AA900</f>
        <v>9.7199999999999989</v>
      </c>
      <c r="J902" s="102"/>
      <c r="K902" s="130">
        <f>I902-G902</f>
        <v>1.8699999999999992</v>
      </c>
      <c r="L902" s="69"/>
      <c r="M902" s="71">
        <f>IF(G902=0, "--       ",K902/G902)</f>
        <v>0.23821656050955406</v>
      </c>
      <c r="N902" s="75"/>
      <c r="O902" s="57">
        <v>16</v>
      </c>
    </row>
    <row r="903" spans="1:15">
      <c r="A903" s="57">
        <v>17</v>
      </c>
      <c r="C903" s="56" t="s">
        <v>203</v>
      </c>
      <c r="F903" s="118"/>
      <c r="G903" s="103"/>
      <c r="H903" s="118"/>
      <c r="I903" s="102"/>
      <c r="K903" s="130"/>
      <c r="L903" s="69"/>
      <c r="M903" s="71"/>
      <c r="N903" s="75"/>
      <c r="O903" s="57">
        <v>17</v>
      </c>
    </row>
    <row r="904" spans="1:15">
      <c r="A904" s="57">
        <v>18</v>
      </c>
      <c r="C904" s="56">
        <v>35</v>
      </c>
      <c r="E904" s="56">
        <v>4800</v>
      </c>
      <c r="F904" s="102"/>
      <c r="G904" s="103">
        <v>-0.23</v>
      </c>
      <c r="H904" s="102"/>
      <c r="I904" s="102">
        <f>'UNBUNDLED RATE TABLE'!AA902</f>
        <v>-0.23</v>
      </c>
      <c r="J904" s="102"/>
      <c r="K904" s="130">
        <f>I904-G904</f>
        <v>0</v>
      </c>
      <c r="L904" s="69"/>
      <c r="M904" s="71">
        <f>IF(G904=0, "--       ",K904/G904)</f>
        <v>0</v>
      </c>
      <c r="N904" s="75"/>
      <c r="O904" s="57">
        <v>18</v>
      </c>
    </row>
    <row r="905" spans="1:15">
      <c r="A905" s="57">
        <v>19</v>
      </c>
      <c r="C905" s="56">
        <v>55</v>
      </c>
      <c r="E905" s="56">
        <v>8000</v>
      </c>
      <c r="F905" s="102"/>
      <c r="G905" s="103">
        <v>-0.13</v>
      </c>
      <c r="H905" s="102"/>
      <c r="I905" s="102">
        <f>'UNBUNDLED RATE TABLE'!AA903</f>
        <v>-0.13</v>
      </c>
      <c r="J905" s="102"/>
      <c r="K905" s="130">
        <f>I905-G905</f>
        <v>0</v>
      </c>
      <c r="L905" s="69"/>
      <c r="M905" s="71">
        <f>IF(G905=0, "--       ",K905/G905)</f>
        <v>0</v>
      </c>
      <c r="N905" s="75"/>
      <c r="O905" s="57">
        <v>19</v>
      </c>
    </row>
    <row r="906" spans="1:15">
      <c r="A906" s="57">
        <v>20</v>
      </c>
      <c r="C906" s="56">
        <v>90</v>
      </c>
      <c r="E906" s="56">
        <v>13500</v>
      </c>
      <c r="F906" s="102"/>
      <c r="G906" s="103">
        <v>0.46</v>
      </c>
      <c r="H906" s="102"/>
      <c r="I906" s="102">
        <f>'UNBUNDLED RATE TABLE'!AA904</f>
        <v>0.46</v>
      </c>
      <c r="J906" s="102"/>
      <c r="K906" s="130">
        <f>I906-G906</f>
        <v>0</v>
      </c>
      <c r="L906" s="69"/>
      <c r="M906" s="71">
        <f>IF(G906=0, "--       ",K906/G906)</f>
        <v>0</v>
      </c>
      <c r="N906" s="75"/>
      <c r="O906" s="57">
        <v>20</v>
      </c>
    </row>
    <row r="907" spans="1:15">
      <c r="A907" s="57">
        <v>21</v>
      </c>
      <c r="C907" s="56">
        <v>135</v>
      </c>
      <c r="E907" s="56">
        <v>22500</v>
      </c>
      <c r="F907" s="102"/>
      <c r="G907" s="103">
        <v>0.81</v>
      </c>
      <c r="H907" s="102"/>
      <c r="I907" s="102">
        <f>'UNBUNDLED RATE TABLE'!AA905</f>
        <v>0.81</v>
      </c>
      <c r="J907" s="102"/>
      <c r="K907" s="130">
        <f>I907-G907</f>
        <v>0</v>
      </c>
      <c r="L907" s="69"/>
      <c r="M907" s="71">
        <f>IF(G907=0, "--       ",K907/G907)</f>
        <v>0</v>
      </c>
      <c r="N907" s="75"/>
      <c r="O907" s="57">
        <v>21</v>
      </c>
    </row>
    <row r="908" spans="1:15">
      <c r="A908" s="57">
        <v>22</v>
      </c>
      <c r="C908" s="56">
        <v>180</v>
      </c>
      <c r="E908" s="56">
        <v>33000</v>
      </c>
      <c r="F908" s="102"/>
      <c r="G908" s="103">
        <v>0.52</v>
      </c>
      <c r="H908" s="102"/>
      <c r="I908" s="102">
        <f>'UNBUNDLED RATE TABLE'!AA906</f>
        <v>0.52</v>
      </c>
      <c r="J908" s="102"/>
      <c r="K908" s="130">
        <f>I908-G908</f>
        <v>0</v>
      </c>
      <c r="L908" s="69"/>
      <c r="M908" s="71">
        <f>IF(G908=0, "--       ",K908/G908)</f>
        <v>0</v>
      </c>
      <c r="N908" s="75"/>
      <c r="O908" s="57">
        <v>22</v>
      </c>
    </row>
    <row r="909" spans="1:15">
      <c r="A909" s="57">
        <v>23</v>
      </c>
      <c r="C909" s="56" t="s">
        <v>204</v>
      </c>
      <c r="F909" s="118"/>
      <c r="G909" s="118"/>
      <c r="H909" s="118"/>
      <c r="I909" s="102"/>
      <c r="K909" s="130"/>
      <c r="L909" s="69"/>
      <c r="M909" s="71"/>
      <c r="N909" s="75"/>
      <c r="O909" s="57">
        <v>23</v>
      </c>
    </row>
    <row r="910" spans="1:15">
      <c r="A910" s="57">
        <v>24</v>
      </c>
      <c r="E910" s="56">
        <v>1000</v>
      </c>
      <c r="F910" s="102"/>
      <c r="G910" s="103">
        <v>3.08</v>
      </c>
      <c r="H910" s="102"/>
      <c r="I910" s="102">
        <f>'UNBUNDLED RATE TABLE'!AA908</f>
        <v>3.81</v>
      </c>
      <c r="J910" s="102"/>
      <c r="K910" s="130">
        <f>I910-G910</f>
        <v>0.73</v>
      </c>
      <c r="L910" s="69"/>
      <c r="M910" s="71">
        <f>IF(G910=0, "--       ",K910/G910)</f>
        <v>0.23701298701298701</v>
      </c>
      <c r="N910" s="75"/>
      <c r="O910" s="57">
        <v>24</v>
      </c>
    </row>
    <row r="911" spans="1:15">
      <c r="A911" s="57">
        <v>25</v>
      </c>
      <c r="E911" s="56">
        <v>2500</v>
      </c>
      <c r="F911" s="102"/>
      <c r="G911" s="103">
        <v>6.32</v>
      </c>
      <c r="H911" s="102"/>
      <c r="I911" s="102">
        <f>'UNBUNDLED RATE TABLE'!AA909</f>
        <v>7.8199999999999994</v>
      </c>
      <c r="J911" s="102"/>
      <c r="K911" s="130">
        <f>I911-G911</f>
        <v>1.4999999999999991</v>
      </c>
      <c r="L911" s="69"/>
      <c r="M911" s="71">
        <f>IF(G911=0, "--       ",K911/G911)</f>
        <v>0.23734177215189858</v>
      </c>
      <c r="N911" s="75"/>
      <c r="O911" s="57">
        <v>25</v>
      </c>
    </row>
    <row r="912" spans="1:15">
      <c r="A912" s="57">
        <v>26</v>
      </c>
      <c r="E912" s="56">
        <v>4000</v>
      </c>
      <c r="F912" s="102"/>
      <c r="G912" s="103">
        <v>9.85</v>
      </c>
      <c r="H912" s="102"/>
      <c r="I912" s="102">
        <f>'UNBUNDLED RATE TABLE'!AA910</f>
        <v>12.2</v>
      </c>
      <c r="J912" s="102"/>
      <c r="K912" s="130">
        <f>I912-G912</f>
        <v>2.3499999999999996</v>
      </c>
      <c r="L912" s="69"/>
      <c r="M912" s="71">
        <f>IF(G912=0, "--       ",K912/G912)</f>
        <v>0.23857868020304565</v>
      </c>
      <c r="N912" s="75"/>
      <c r="O912" s="57">
        <v>26</v>
      </c>
    </row>
    <row r="913" spans="1:15">
      <c r="A913" s="57">
        <v>27</v>
      </c>
      <c r="E913" s="56">
        <v>6000</v>
      </c>
      <c r="F913" s="102"/>
      <c r="G913" s="103">
        <v>13.56</v>
      </c>
      <c r="H913" s="102"/>
      <c r="I913" s="102">
        <f>'UNBUNDLED RATE TABLE'!AA911</f>
        <v>16.78</v>
      </c>
      <c r="J913" s="102"/>
      <c r="K913" s="130">
        <f>I913-G913</f>
        <v>3.2200000000000006</v>
      </c>
      <c r="L913" s="69"/>
      <c r="M913" s="71">
        <f>IF(G913=0, "--       ",K913/G913)</f>
        <v>0.23746312684365786</v>
      </c>
      <c r="N913" s="75"/>
      <c r="O913" s="57">
        <v>27</v>
      </c>
    </row>
    <row r="914" spans="1:15">
      <c r="A914" s="57">
        <v>28</v>
      </c>
      <c r="E914" s="56">
        <v>10000</v>
      </c>
      <c r="F914" s="102"/>
      <c r="G914" s="103">
        <v>20.76</v>
      </c>
      <c r="H914" s="102"/>
      <c r="I914" s="102">
        <f>'UNBUNDLED RATE TABLE'!AA912</f>
        <v>25.7</v>
      </c>
      <c r="J914" s="102"/>
      <c r="K914" s="130">
        <f>I914-G914</f>
        <v>4.9399999999999977</v>
      </c>
      <c r="L914" s="69"/>
      <c r="M914" s="71">
        <f>IF(G914=0, "--       ",K914/G914)</f>
        <v>0.23795761078998059</v>
      </c>
      <c r="N914" s="75"/>
      <c r="O914" s="57">
        <v>28</v>
      </c>
    </row>
    <row r="915" spans="1:15">
      <c r="A915" s="57">
        <v>29</v>
      </c>
      <c r="C915" s="56" t="s">
        <v>205</v>
      </c>
      <c r="F915" s="118"/>
      <c r="G915" s="103"/>
      <c r="H915" s="118"/>
      <c r="I915" s="102"/>
      <c r="K915" s="130"/>
      <c r="L915" s="69"/>
      <c r="M915" s="71"/>
      <c r="N915" s="75"/>
      <c r="O915" s="57">
        <v>29</v>
      </c>
    </row>
    <row r="916" spans="1:15">
      <c r="A916" s="57">
        <v>30</v>
      </c>
      <c r="E916" s="56">
        <v>6000</v>
      </c>
      <c r="F916" s="102"/>
      <c r="G916" s="103">
        <v>14.75</v>
      </c>
      <c r="H916" s="102"/>
      <c r="I916" s="102">
        <f>'UNBUNDLED RATE TABLE'!AA914</f>
        <v>17.97</v>
      </c>
      <c r="J916" s="102"/>
      <c r="K916" s="130">
        <f>I916-G916</f>
        <v>3.2199999999999989</v>
      </c>
      <c r="L916" s="69"/>
      <c r="M916" s="71">
        <f>IF(G916=0, "--       ",K916/G916)</f>
        <v>0.21830508474576263</v>
      </c>
      <c r="N916" s="75"/>
      <c r="O916" s="57">
        <v>30</v>
      </c>
    </row>
    <row r="917" spans="1:15">
      <c r="A917" s="57">
        <v>31</v>
      </c>
      <c r="C917" s="56" t="s">
        <v>206</v>
      </c>
      <c r="F917" s="102"/>
      <c r="G917" s="103"/>
      <c r="H917" s="102"/>
      <c r="I917" s="102"/>
      <c r="K917" s="130"/>
      <c r="L917" s="69"/>
      <c r="M917" s="71"/>
      <c r="N917" s="75"/>
      <c r="O917" s="57">
        <v>31</v>
      </c>
    </row>
    <row r="918" spans="1:15">
      <c r="A918" s="57">
        <v>32</v>
      </c>
      <c r="C918" s="56">
        <v>100</v>
      </c>
      <c r="E918" s="56">
        <v>8500</v>
      </c>
      <c r="F918" s="102"/>
      <c r="G918" s="103">
        <v>4.43</v>
      </c>
      <c r="H918" s="102"/>
      <c r="I918" s="102">
        <f>'UNBUNDLED RATE TABLE'!AA916</f>
        <v>5.48</v>
      </c>
      <c r="K918" s="130">
        <f>I918-G918</f>
        <v>1.0500000000000007</v>
      </c>
      <c r="L918" s="69"/>
      <c r="M918" s="71">
        <f>IF(G918=0, "--       ",K918/G918)</f>
        <v>0.2370203160270882</v>
      </c>
      <c r="N918" s="75"/>
      <c r="O918" s="57">
        <v>32</v>
      </c>
    </row>
    <row r="919" spans="1:15">
      <c r="A919" s="57">
        <v>33</v>
      </c>
      <c r="C919" s="56">
        <v>175</v>
      </c>
      <c r="E919" s="56">
        <v>12000</v>
      </c>
      <c r="F919" s="102"/>
      <c r="G919" s="103">
        <v>6.94</v>
      </c>
      <c r="H919" s="102"/>
      <c r="I919" s="102">
        <f>'UNBUNDLED RATE TABLE'!AA917</f>
        <v>8.59</v>
      </c>
      <c r="J919" s="102"/>
      <c r="K919" s="130">
        <f>I919-G919</f>
        <v>1.6499999999999995</v>
      </c>
      <c r="L919" s="69"/>
      <c r="M919" s="71">
        <f>IF(G919=0, "--       ",K919/G919)</f>
        <v>0.2377521613832852</v>
      </c>
      <c r="N919" s="75"/>
      <c r="O919" s="57">
        <v>33</v>
      </c>
    </row>
    <row r="920" spans="1:15">
      <c r="A920" s="57">
        <v>34</v>
      </c>
      <c r="C920" s="56">
        <v>250</v>
      </c>
      <c r="E920" s="56">
        <v>18000</v>
      </c>
      <c r="F920" s="102"/>
      <c r="G920" s="103">
        <v>9.6199999999999992</v>
      </c>
      <c r="H920" s="102"/>
      <c r="I920" s="102">
        <f>'UNBUNDLED RATE TABLE'!AA918</f>
        <v>11.91</v>
      </c>
      <c r="J920" s="102"/>
      <c r="K920" s="130">
        <f>I920-G920</f>
        <v>2.2900000000000009</v>
      </c>
      <c r="L920" s="69"/>
      <c r="M920" s="71">
        <f>IF(G920=0, "--       ",K920/G920)</f>
        <v>0.23804573804573817</v>
      </c>
      <c r="N920" s="75"/>
      <c r="O920" s="57">
        <v>34</v>
      </c>
    </row>
    <row r="921" spans="1:15">
      <c r="A921" s="57">
        <v>35</v>
      </c>
      <c r="C921" s="56">
        <v>400</v>
      </c>
      <c r="E921" s="56">
        <v>32000</v>
      </c>
      <c r="F921" s="102"/>
      <c r="G921" s="103">
        <v>14.86</v>
      </c>
      <c r="H921" s="102"/>
      <c r="I921" s="102">
        <f>'UNBUNDLED RATE TABLE'!AA919</f>
        <v>18.399999999999999</v>
      </c>
      <c r="J921" s="102"/>
      <c r="K921" s="130">
        <f>I921-G921</f>
        <v>3.5399999999999991</v>
      </c>
      <c r="L921" s="69"/>
      <c r="M921" s="71">
        <f>IF(G921=0, "--       ",K921/G921)</f>
        <v>0.23822341857335122</v>
      </c>
      <c r="N921" s="75"/>
      <c r="O921" s="57">
        <v>35</v>
      </c>
    </row>
    <row r="922" spans="1:15">
      <c r="A922" s="57">
        <v>36</v>
      </c>
      <c r="C922" s="56" t="s">
        <v>207</v>
      </c>
      <c r="F922" s="131"/>
      <c r="G922" s="103"/>
      <c r="H922" s="131"/>
      <c r="I922" s="102"/>
      <c r="K922" s="130"/>
      <c r="L922" s="69"/>
      <c r="M922" s="71"/>
      <c r="N922" s="75"/>
      <c r="O922" s="57">
        <v>36</v>
      </c>
    </row>
    <row r="923" spans="1:15">
      <c r="A923" s="57">
        <v>37</v>
      </c>
      <c r="C923" s="56">
        <v>100</v>
      </c>
      <c r="E923" s="56">
        <v>8500</v>
      </c>
      <c r="F923" s="106"/>
      <c r="G923" s="103">
        <v>7.89</v>
      </c>
      <c r="H923" s="106"/>
      <c r="I923" s="102">
        <f>'UNBUNDLED RATE TABLE'!AA921</f>
        <v>8.94</v>
      </c>
      <c r="K923" s="130">
        <f>I923-G923</f>
        <v>1.0499999999999998</v>
      </c>
      <c r="L923" s="69"/>
      <c r="M923" s="71">
        <f>IF(G923=0, "--       ",K923/G923)</f>
        <v>0.13307984790874522</v>
      </c>
      <c r="N923" s="75"/>
      <c r="O923" s="57">
        <v>37</v>
      </c>
    </row>
    <row r="924" spans="1:15">
      <c r="A924" s="57">
        <v>38</v>
      </c>
      <c r="C924" s="56">
        <v>175</v>
      </c>
      <c r="E924" s="56">
        <v>12000</v>
      </c>
      <c r="F924" s="102"/>
      <c r="G924" s="103">
        <v>11.93</v>
      </c>
      <c r="H924" s="102"/>
      <c r="I924" s="102">
        <f>'UNBUNDLED RATE TABLE'!AA922</f>
        <v>13.579999999999998</v>
      </c>
      <c r="J924" s="102"/>
      <c r="K924" s="130">
        <f>I924-G924</f>
        <v>1.6499999999999986</v>
      </c>
      <c r="L924" s="69"/>
      <c r="M924" s="71">
        <f>IF(G924=0, "--       ",K924/G924)</f>
        <v>0.1383067896060351</v>
      </c>
      <c r="N924" s="75"/>
      <c r="O924" s="57">
        <v>38</v>
      </c>
    </row>
    <row r="925" spans="1:15">
      <c r="A925" s="57">
        <v>39</v>
      </c>
      <c r="C925" s="56">
        <v>250</v>
      </c>
      <c r="E925" s="56">
        <v>18000</v>
      </c>
      <c r="F925" s="102"/>
      <c r="G925" s="103">
        <v>13.33</v>
      </c>
      <c r="H925" s="102"/>
      <c r="I925" s="102">
        <f>'UNBUNDLED RATE TABLE'!AA923</f>
        <v>15.62</v>
      </c>
      <c r="J925" s="102"/>
      <c r="K925" s="130">
        <f>I925-G925</f>
        <v>2.2899999999999991</v>
      </c>
      <c r="L925" s="69"/>
      <c r="M925" s="71">
        <f>IF(G925=0, "--       ",K925/G925)</f>
        <v>0.17179294823705921</v>
      </c>
      <c r="O925" s="57">
        <v>39</v>
      </c>
    </row>
    <row r="926" spans="1:15">
      <c r="A926" s="57">
        <v>40</v>
      </c>
      <c r="C926" s="56">
        <v>400</v>
      </c>
      <c r="E926" s="56">
        <v>32000</v>
      </c>
      <c r="F926" s="102"/>
      <c r="G926" s="103">
        <v>16.79</v>
      </c>
      <c r="H926" s="102"/>
      <c r="I926" s="102">
        <f>'UNBUNDLED RATE TABLE'!AA924</f>
        <v>20.329999999999998</v>
      </c>
      <c r="J926" s="102"/>
      <c r="K926" s="130">
        <f>I926-G926</f>
        <v>3.5399999999999991</v>
      </c>
      <c r="L926" s="69"/>
      <c r="M926" s="71">
        <f>IF(G926=0, "--       ",K926/G926)</f>
        <v>0.2108397855866587</v>
      </c>
      <c r="O926" s="57">
        <v>40</v>
      </c>
    </row>
    <row r="927" spans="1:15">
      <c r="O927" s="56"/>
    </row>
    <row r="928" spans="1:15">
      <c r="F928" s="132"/>
      <c r="G928" s="132"/>
      <c r="H928" s="132"/>
      <c r="I928" s="132"/>
      <c r="O928" s="127" t="s">
        <v>208</v>
      </c>
    </row>
    <row r="929" spans="1:15">
      <c r="F929" s="132"/>
      <c r="G929" s="132"/>
      <c r="H929" s="132"/>
      <c r="I929" s="132"/>
      <c r="O929" s="127"/>
    </row>
    <row r="930" spans="1:15">
      <c r="F930" s="132"/>
      <c r="G930" s="39" t="str">
        <f>G708</f>
        <v>SAN DIEGO GAS &amp; ELECTRIC COMPANY - ELECTRIC DEPARTMENT</v>
      </c>
      <c r="H930" s="132"/>
      <c r="I930" s="132"/>
      <c r="O930" s="56"/>
    </row>
    <row r="931" spans="1:15">
      <c r="F931" s="132"/>
      <c r="G931" s="39" t="str">
        <f>G709</f>
        <v>FILING TO IMPLEMENT AN ELECTRIC RATE SURCHARGE TO MANAGE THE ENERGY RATE CEILING REVENUE SHORTFALL ACCOUNT</v>
      </c>
      <c r="H931" s="132"/>
      <c r="I931" s="132"/>
      <c r="O931" s="127"/>
    </row>
    <row r="932" spans="1:15">
      <c r="A932" s="2"/>
      <c r="B932" s="2"/>
      <c r="C932" s="2"/>
      <c r="D932" s="2"/>
      <c r="E932" s="2"/>
      <c r="F932" s="2"/>
      <c r="G932" s="39" t="str">
        <f>G710</f>
        <v>EFFECTIVE RATES FOR CUSTOMERS UNDER 6.5 CENTS/KWH RATE CEILING PX PRICE (AB 265 AND D.00-09-040)</v>
      </c>
      <c r="H932" s="2"/>
      <c r="I932" s="2"/>
      <c r="J932" s="2"/>
      <c r="K932" s="2"/>
      <c r="L932" s="2"/>
      <c r="M932" s="2"/>
      <c r="N932" s="2"/>
      <c r="O932" s="2"/>
    </row>
    <row r="933" spans="1:15">
      <c r="A933" s="2"/>
      <c r="B933" s="2"/>
      <c r="C933" s="2"/>
      <c r="D933" s="2"/>
      <c r="E933" s="2"/>
      <c r="F933" s="2"/>
      <c r="G933" s="39"/>
      <c r="H933" s="2"/>
      <c r="I933" s="2"/>
      <c r="J933" s="2"/>
      <c r="K933" s="2"/>
      <c r="L933" s="2"/>
      <c r="M933" s="2"/>
      <c r="N933" s="2"/>
      <c r="O933" s="2"/>
    </row>
    <row r="934" spans="1:15">
      <c r="A934" s="2"/>
      <c r="B934" s="2"/>
      <c r="C934" s="2"/>
      <c r="D934" s="2"/>
      <c r="E934" s="2"/>
      <c r="F934" s="2"/>
      <c r="G934" s="39" t="str">
        <f>G712</f>
        <v>LIGHTING -- PRESENT &amp; PROPOSED TOTAL UDC RATES</v>
      </c>
      <c r="H934" s="2"/>
      <c r="I934" s="2"/>
      <c r="J934" s="2"/>
      <c r="K934" s="2"/>
      <c r="L934" s="2"/>
      <c r="M934" s="2"/>
      <c r="N934" s="2"/>
      <c r="O934" s="2"/>
    </row>
    <row r="935" spans="1:15">
      <c r="F935" s="30"/>
      <c r="G935" s="30"/>
      <c r="H935" s="30"/>
      <c r="I935" s="30"/>
      <c r="J935" s="30"/>
      <c r="K935" s="30"/>
      <c r="L935" s="30"/>
      <c r="M935" s="30"/>
    </row>
    <row r="936" spans="1:15">
      <c r="C936" s="8"/>
      <c r="D936" s="9"/>
      <c r="E936" s="9"/>
      <c r="F936" s="10"/>
      <c r="G936" s="10" t="s">
        <v>5</v>
      </c>
      <c r="H936" s="9"/>
      <c r="I936" s="10" t="s">
        <v>6</v>
      </c>
      <c r="J936" s="9"/>
      <c r="K936" s="9"/>
      <c r="L936" s="9"/>
      <c r="M936" s="9"/>
    </row>
    <row r="937" spans="1:15">
      <c r="C937" s="8"/>
      <c r="D937" s="9"/>
      <c r="E937" s="9"/>
      <c r="F937" s="10"/>
      <c r="G937" s="10" t="s">
        <v>7</v>
      </c>
      <c r="H937" s="9"/>
      <c r="I937" s="10" t="s">
        <v>7</v>
      </c>
      <c r="J937" s="9"/>
      <c r="K937" s="9"/>
      <c r="L937" s="9"/>
      <c r="M937" s="9"/>
    </row>
    <row r="938" spans="1:15">
      <c r="C938" s="8" t="s">
        <v>165</v>
      </c>
      <c r="D938" s="15"/>
      <c r="E938" s="15"/>
      <c r="F938" s="10"/>
      <c r="G938" s="10" t="s">
        <v>12</v>
      </c>
      <c r="H938" s="9"/>
      <c r="I938" s="10" t="s">
        <v>12</v>
      </c>
      <c r="J938" s="9"/>
      <c r="K938" s="11" t="s">
        <v>8</v>
      </c>
      <c r="L938" s="11"/>
      <c r="M938" s="12"/>
      <c r="N938" s="57"/>
    </row>
    <row r="939" spans="1:15">
      <c r="A939" s="10" t="s">
        <v>9</v>
      </c>
      <c r="C939" s="8" t="s">
        <v>166</v>
      </c>
      <c r="D939" s="8"/>
      <c r="E939" s="8" t="s">
        <v>167</v>
      </c>
      <c r="F939" s="8"/>
      <c r="G939" s="8" t="s">
        <v>168</v>
      </c>
      <c r="H939" s="9"/>
      <c r="I939" s="8" t="s">
        <v>168</v>
      </c>
      <c r="J939" s="9"/>
      <c r="K939" s="14" t="s">
        <v>13</v>
      </c>
      <c r="L939" s="15"/>
      <c r="M939" s="14" t="s">
        <v>14</v>
      </c>
      <c r="N939" s="35"/>
      <c r="O939" s="10" t="s">
        <v>9</v>
      </c>
    </row>
    <row r="940" spans="1:15">
      <c r="A940" s="16" t="s">
        <v>169</v>
      </c>
      <c r="B940" s="32"/>
      <c r="C940" s="37" t="s">
        <v>170</v>
      </c>
      <c r="D940" s="32"/>
      <c r="E940" s="36" t="s">
        <v>17</v>
      </c>
      <c r="F940" s="128"/>
      <c r="G940" s="38" t="s">
        <v>18</v>
      </c>
      <c r="I940" s="59" t="s">
        <v>19</v>
      </c>
      <c r="K940" s="59" t="s">
        <v>20</v>
      </c>
      <c r="M940" s="59" t="s">
        <v>21</v>
      </c>
      <c r="N940" s="129"/>
      <c r="O940" s="16" t="s">
        <v>169</v>
      </c>
    </row>
    <row r="942" spans="1:15">
      <c r="A942" s="57">
        <v>1</v>
      </c>
      <c r="C942" s="56" t="s">
        <v>209</v>
      </c>
      <c r="F942" s="118"/>
      <c r="G942" s="118"/>
      <c r="H942" s="118"/>
      <c r="I942" s="118"/>
      <c r="O942" s="57">
        <v>1</v>
      </c>
    </row>
    <row r="943" spans="1:15">
      <c r="A943" s="57">
        <v>2</v>
      </c>
      <c r="C943" s="56" t="s">
        <v>210</v>
      </c>
      <c r="F943" s="69"/>
      <c r="G943" s="69">
        <v>8.4460000000000007E-2</v>
      </c>
      <c r="H943" s="69"/>
      <c r="I943" s="69">
        <f>'UNBUNDLED RATE TABLE'!AA939</f>
        <v>0.10740000000000001</v>
      </c>
      <c r="J943" s="69"/>
      <c r="K943" s="66">
        <f>I943-G943</f>
        <v>2.2940000000000002E-2</v>
      </c>
      <c r="L943" s="69"/>
      <c r="M943" s="71">
        <f>IF(G943=0, "--       ",K943/G943)</f>
        <v>0.27160786170968504</v>
      </c>
      <c r="O943" s="57">
        <v>2</v>
      </c>
    </row>
    <row r="944" spans="1:15">
      <c r="A944" s="57">
        <v>3</v>
      </c>
      <c r="C944" s="56" t="s">
        <v>211</v>
      </c>
      <c r="F944" s="102"/>
      <c r="G944" s="102">
        <v>5.63</v>
      </c>
      <c r="H944" s="102"/>
      <c r="I944" s="102">
        <f>'UNBUNDLED RATE TABLE'!AA940</f>
        <v>5.63</v>
      </c>
      <c r="J944" s="102"/>
      <c r="K944" s="130">
        <f>I944-G944</f>
        <v>0</v>
      </c>
      <c r="L944" s="69"/>
      <c r="M944" s="71">
        <f>IF(G944=0, "--       ",K944/G944)</f>
        <v>0</v>
      </c>
      <c r="O944" s="57">
        <v>3</v>
      </c>
    </row>
    <row r="945" spans="1:15">
      <c r="A945" s="57">
        <v>4</v>
      </c>
      <c r="F945" s="118"/>
      <c r="G945" s="118"/>
      <c r="H945" s="118"/>
      <c r="I945" s="102"/>
      <c r="K945" s="130"/>
      <c r="L945" s="69"/>
      <c r="M945" s="71"/>
      <c r="O945" s="57">
        <v>4</v>
      </c>
    </row>
    <row r="946" spans="1:15">
      <c r="A946" s="57">
        <v>5</v>
      </c>
      <c r="C946" s="56" t="s">
        <v>212</v>
      </c>
      <c r="F946" s="118"/>
      <c r="G946" s="118"/>
      <c r="H946" s="118"/>
      <c r="I946" s="102"/>
      <c r="K946" s="130"/>
      <c r="L946" s="69"/>
      <c r="M946" s="71"/>
      <c r="N946" s="57"/>
      <c r="O946" s="57">
        <v>5</v>
      </c>
    </row>
    <row r="947" spans="1:15">
      <c r="A947" s="57">
        <v>6</v>
      </c>
      <c r="C947" s="56">
        <v>100</v>
      </c>
      <c r="E947" s="56">
        <v>9500</v>
      </c>
      <c r="F947" s="102"/>
      <c r="G947" s="102">
        <v>9.9</v>
      </c>
      <c r="H947" s="102"/>
      <c r="I947" s="102">
        <f>'UNBUNDLED RATE TABLE'!AA943</f>
        <v>11.02</v>
      </c>
      <c r="J947" s="102"/>
      <c r="K947" s="130">
        <f>I947-G947</f>
        <v>1.1199999999999992</v>
      </c>
      <c r="L947" s="69"/>
      <c r="M947" s="71">
        <f>IF(G947=0, "--       ",K947/G947)</f>
        <v>0.11313131313131305</v>
      </c>
      <c r="N947" s="35"/>
      <c r="O947" s="57">
        <v>6</v>
      </c>
    </row>
    <row r="948" spans="1:15">
      <c r="A948" s="57">
        <v>7</v>
      </c>
      <c r="C948" s="56">
        <v>150</v>
      </c>
      <c r="E948" s="56">
        <v>16000</v>
      </c>
      <c r="F948" s="102"/>
      <c r="G948" s="102">
        <v>11.64</v>
      </c>
      <c r="H948" s="102"/>
      <c r="I948" s="102">
        <f>'UNBUNDLED RATE TABLE'!AA944</f>
        <v>13.18</v>
      </c>
      <c r="J948" s="102"/>
      <c r="K948" s="130">
        <f>I948-G948</f>
        <v>1.5399999999999991</v>
      </c>
      <c r="L948" s="69"/>
      <c r="M948" s="71">
        <f>IF(G948=0, "--       ",K948/G948)</f>
        <v>0.13230240549828171</v>
      </c>
      <c r="N948" s="129"/>
      <c r="O948" s="57">
        <v>7</v>
      </c>
    </row>
    <row r="949" spans="1:15">
      <c r="A949" s="57">
        <v>8</v>
      </c>
      <c r="C949" s="56">
        <v>250</v>
      </c>
      <c r="E949" s="56">
        <v>30000</v>
      </c>
      <c r="F949" s="102"/>
      <c r="G949" s="102">
        <v>17.22</v>
      </c>
      <c r="H949" s="102"/>
      <c r="I949" s="102">
        <f>'UNBUNDLED RATE TABLE'!AA945</f>
        <v>19.71</v>
      </c>
      <c r="J949" s="102"/>
      <c r="K949" s="130">
        <f>I949-G949</f>
        <v>2.490000000000002</v>
      </c>
      <c r="L949" s="69"/>
      <c r="M949" s="71">
        <f>IF(G949=0, "--       ",K949/G949)</f>
        <v>0.14459930313588862</v>
      </c>
      <c r="N949" s="75"/>
      <c r="O949" s="57">
        <v>8</v>
      </c>
    </row>
    <row r="950" spans="1:15">
      <c r="A950" s="57">
        <v>9</v>
      </c>
      <c r="C950" s="56">
        <v>400</v>
      </c>
      <c r="E950" s="56">
        <v>50000</v>
      </c>
      <c r="F950" s="102"/>
      <c r="G950" s="102">
        <v>23.11</v>
      </c>
      <c r="H950" s="102"/>
      <c r="I950" s="102">
        <f>'UNBUNDLED RATE TABLE'!AA946</f>
        <v>26.9</v>
      </c>
      <c r="J950" s="102"/>
      <c r="K950" s="130">
        <f>I950-G950</f>
        <v>3.7899999999999991</v>
      </c>
      <c r="L950" s="69"/>
      <c r="M950" s="71">
        <f>IF(G950=0, "--       ",K950/G950)</f>
        <v>0.16399826914755514</v>
      </c>
      <c r="N950" s="75"/>
      <c r="O950" s="57">
        <v>9</v>
      </c>
    </row>
    <row r="951" spans="1:15">
      <c r="A951" s="57">
        <v>10</v>
      </c>
      <c r="C951" s="56">
        <v>1000</v>
      </c>
      <c r="E951" s="56">
        <v>140000</v>
      </c>
      <c r="F951" s="102"/>
      <c r="G951" s="102">
        <v>48.65</v>
      </c>
      <c r="H951" s="102"/>
      <c r="I951" s="102">
        <f>'UNBUNDLED RATE TABLE'!AA947</f>
        <v>57.42</v>
      </c>
      <c r="J951" s="102"/>
      <c r="K951" s="130">
        <f>I951-G951</f>
        <v>8.7700000000000031</v>
      </c>
      <c r="L951" s="69"/>
      <c r="M951" s="71">
        <f>IF(G951=0, "--       ",K951/G951)</f>
        <v>0.18026721479958896</v>
      </c>
      <c r="N951" s="75"/>
      <c r="O951" s="57">
        <v>10</v>
      </c>
    </row>
    <row r="952" spans="1:15">
      <c r="A952" s="57">
        <v>11</v>
      </c>
      <c r="C952" s="56" t="s">
        <v>213</v>
      </c>
      <c r="F952" s="118"/>
      <c r="G952" s="102"/>
      <c r="H952" s="118"/>
      <c r="I952" s="102"/>
      <c r="K952" s="130"/>
      <c r="L952" s="69"/>
      <c r="M952" s="71"/>
      <c r="N952" s="75"/>
      <c r="O952" s="57">
        <v>11</v>
      </c>
    </row>
    <row r="953" spans="1:15">
      <c r="A953" s="57">
        <v>12</v>
      </c>
      <c r="C953" s="56">
        <v>250</v>
      </c>
      <c r="E953" s="56">
        <v>30000</v>
      </c>
      <c r="F953" s="102"/>
      <c r="G953" s="102">
        <v>17.23</v>
      </c>
      <c r="H953" s="102"/>
      <c r="I953" s="102">
        <f>'UNBUNDLED RATE TABLE'!AA949</f>
        <v>19.72</v>
      </c>
      <c r="J953" s="102"/>
      <c r="K953" s="130">
        <f>I953-G953</f>
        <v>2.4899999999999984</v>
      </c>
      <c r="L953" s="69"/>
      <c r="M953" s="71">
        <f>IF(G953=0, "--       ",K953/G953)</f>
        <v>0.14451538015089949</v>
      </c>
      <c r="N953" s="75"/>
      <c r="O953" s="57">
        <v>12</v>
      </c>
    </row>
    <row r="954" spans="1:15">
      <c r="A954" s="57">
        <v>13</v>
      </c>
      <c r="C954" s="56">
        <v>400</v>
      </c>
      <c r="E954" s="56">
        <v>50000</v>
      </c>
      <c r="F954" s="102"/>
      <c r="G954" s="102">
        <v>23.12</v>
      </c>
      <c r="H954" s="102"/>
      <c r="I954" s="102">
        <f>'UNBUNDLED RATE TABLE'!AA950</f>
        <v>26.909999999999997</v>
      </c>
      <c r="J954" s="102"/>
      <c r="K954" s="130">
        <f>I954-G954</f>
        <v>3.7899999999999956</v>
      </c>
      <c r="L954" s="69"/>
      <c r="M954" s="71">
        <f>IF(G954=0, "--       ",K954/G954)</f>
        <v>0.1639273356401382</v>
      </c>
      <c r="N954" s="75"/>
      <c r="O954" s="57">
        <v>13</v>
      </c>
    </row>
    <row r="955" spans="1:15">
      <c r="A955" s="57">
        <v>14</v>
      </c>
      <c r="C955" s="56">
        <v>1000</v>
      </c>
      <c r="E955" s="56">
        <v>140000</v>
      </c>
      <c r="F955" s="102"/>
      <c r="G955" s="102">
        <v>48.67</v>
      </c>
      <c r="H955" s="102"/>
      <c r="I955" s="102">
        <f>'UNBUNDLED RATE TABLE'!AA951</f>
        <v>57.44</v>
      </c>
      <c r="J955" s="102"/>
      <c r="K955" s="130">
        <f>I955-G955</f>
        <v>8.769999999999996</v>
      </c>
      <c r="L955" s="69"/>
      <c r="M955" s="71">
        <f>IF(G955=0, "--       ",K955/G955)</f>
        <v>0.18019313745633853</v>
      </c>
      <c r="N955" s="75"/>
      <c r="O955" s="57">
        <v>14</v>
      </c>
    </row>
    <row r="956" spans="1:15">
      <c r="A956" s="57">
        <v>15</v>
      </c>
      <c r="C956" s="56" t="s">
        <v>214</v>
      </c>
      <c r="F956" s="118"/>
      <c r="G956" s="102"/>
      <c r="H956" s="118"/>
      <c r="I956" s="102"/>
      <c r="K956" s="130"/>
      <c r="L956" s="69"/>
      <c r="M956" s="71"/>
      <c r="N956" s="75"/>
      <c r="O956" s="57">
        <v>15</v>
      </c>
    </row>
    <row r="957" spans="1:15">
      <c r="A957" s="57">
        <v>16</v>
      </c>
      <c r="C957" s="56">
        <v>55</v>
      </c>
      <c r="E957" s="56">
        <v>8000</v>
      </c>
      <c r="F957" s="102"/>
      <c r="G957" s="102">
        <v>11.35</v>
      </c>
      <c r="H957" s="102"/>
      <c r="I957" s="102">
        <f>'UNBUNDLED RATE TABLE'!AA953</f>
        <v>12.049999999999999</v>
      </c>
      <c r="J957" s="102"/>
      <c r="K957" s="130">
        <f>I957-G957</f>
        <v>0.69999999999999929</v>
      </c>
      <c r="L957" s="69"/>
      <c r="M957" s="71">
        <f>IF(G957=0, "--       ",K957/G957)</f>
        <v>6.1674008810572625E-2</v>
      </c>
      <c r="N957" s="75"/>
      <c r="O957" s="57">
        <v>16</v>
      </c>
    </row>
    <row r="958" spans="1:15">
      <c r="A958" s="57">
        <v>17</v>
      </c>
      <c r="C958" s="56">
        <v>90</v>
      </c>
      <c r="E958" s="56">
        <v>13000</v>
      </c>
      <c r="F958" s="102"/>
      <c r="G958" s="102">
        <v>13.71</v>
      </c>
      <c r="H958" s="102"/>
      <c r="I958" s="102">
        <f>'UNBUNDLED RATE TABLE'!AA954</f>
        <v>14.859999999999998</v>
      </c>
      <c r="J958" s="102"/>
      <c r="K958" s="130">
        <f>I958-G958</f>
        <v>1.1499999999999968</v>
      </c>
      <c r="L958" s="69"/>
      <c r="M958" s="71">
        <f>IF(G958=0, "--       ",K958/G958)</f>
        <v>8.3880379285193055E-2</v>
      </c>
      <c r="N958" s="75"/>
      <c r="O958" s="57">
        <v>17</v>
      </c>
    </row>
    <row r="959" spans="1:15">
      <c r="A959" s="57">
        <v>18</v>
      </c>
      <c r="C959" s="56">
        <v>135</v>
      </c>
      <c r="E959" s="56">
        <v>22500</v>
      </c>
      <c r="F959" s="102"/>
      <c r="G959" s="102">
        <v>16.91</v>
      </c>
      <c r="H959" s="102"/>
      <c r="I959" s="102">
        <f>'UNBUNDLED RATE TABLE'!AA955</f>
        <v>18.549999999999997</v>
      </c>
      <c r="J959" s="102"/>
      <c r="K959" s="130">
        <f>I959-G959</f>
        <v>1.639999999999997</v>
      </c>
      <c r="L959" s="69"/>
      <c r="M959" s="71">
        <f>IF(G959=0, "--       ",K959/G959)</f>
        <v>9.6984033116498933E-2</v>
      </c>
      <c r="N959" s="75"/>
      <c r="O959" s="57">
        <v>18</v>
      </c>
    </row>
    <row r="960" spans="1:15">
      <c r="A960" s="57">
        <v>19</v>
      </c>
      <c r="C960" s="56">
        <v>180</v>
      </c>
      <c r="E960" s="56">
        <v>33000</v>
      </c>
      <c r="F960" s="102"/>
      <c r="G960" s="102">
        <v>18.53</v>
      </c>
      <c r="H960" s="102"/>
      <c r="I960" s="102">
        <f>'UNBUNDLED RATE TABLE'!AA956</f>
        <v>20.400000000000002</v>
      </c>
      <c r="J960" s="102"/>
      <c r="K960" s="130">
        <f>I960-G960</f>
        <v>1.870000000000001</v>
      </c>
      <c r="L960" s="69"/>
      <c r="M960" s="71">
        <f>IF(G960=0, "--       ",K960/G960)</f>
        <v>0.1009174311926606</v>
      </c>
      <c r="N960" s="75"/>
      <c r="O960" s="57">
        <v>19</v>
      </c>
    </row>
    <row r="961" spans="1:15">
      <c r="A961" s="57">
        <v>20</v>
      </c>
      <c r="C961" s="56" t="s">
        <v>215</v>
      </c>
      <c r="F961" s="118"/>
      <c r="G961" s="102"/>
      <c r="H961" s="118"/>
      <c r="I961" s="102"/>
      <c r="K961" s="130"/>
      <c r="L961" s="69"/>
      <c r="M961" s="71"/>
      <c r="N961" s="75"/>
      <c r="O961" s="57">
        <v>20</v>
      </c>
    </row>
    <row r="962" spans="1:15">
      <c r="A962" s="57">
        <v>21</v>
      </c>
      <c r="C962" s="56" t="s">
        <v>216</v>
      </c>
      <c r="F962" s="102"/>
      <c r="G962" s="102">
        <v>3.17</v>
      </c>
      <c r="H962" s="102"/>
      <c r="I962" s="102">
        <f>'UNBUNDLED RATE TABLE'!AA958</f>
        <v>3.17</v>
      </c>
      <c r="J962" s="102"/>
      <c r="K962" s="130">
        <f>I962-G962</f>
        <v>0</v>
      </c>
      <c r="L962" s="69"/>
      <c r="M962" s="71">
        <f>IF(G962=0, "--       ",K962/G962)</f>
        <v>0</v>
      </c>
      <c r="N962" s="75"/>
      <c r="O962" s="57">
        <v>21</v>
      </c>
    </row>
    <row r="963" spans="1:15">
      <c r="A963" s="57">
        <v>22</v>
      </c>
      <c r="C963" s="56" t="s">
        <v>217</v>
      </c>
      <c r="F963" s="102"/>
      <c r="G963" s="102">
        <v>3.57</v>
      </c>
      <c r="H963" s="102"/>
      <c r="I963" s="102">
        <f>'UNBUNDLED RATE TABLE'!AA959</f>
        <v>3.57</v>
      </c>
      <c r="J963" s="102"/>
      <c r="K963" s="130">
        <f>I963-G963</f>
        <v>0</v>
      </c>
      <c r="L963" s="69"/>
      <c r="M963" s="71">
        <f>IF(G963=0, "--       ",K963/G963)</f>
        <v>0</v>
      </c>
      <c r="N963" s="75"/>
      <c r="O963" s="57">
        <v>22</v>
      </c>
    </row>
    <row r="964" spans="1:15">
      <c r="A964" s="57">
        <v>23</v>
      </c>
      <c r="C964" s="56" t="s">
        <v>218</v>
      </c>
      <c r="F964" s="118"/>
      <c r="G964" s="102"/>
      <c r="H964" s="118"/>
      <c r="I964" s="102"/>
      <c r="K964" s="130"/>
      <c r="L964" s="69"/>
      <c r="M964" s="71"/>
      <c r="N964" s="75"/>
      <c r="O964" s="57">
        <v>23</v>
      </c>
    </row>
    <row r="965" spans="1:15">
      <c r="A965" s="57">
        <v>24</v>
      </c>
      <c r="C965" s="56" t="s">
        <v>219</v>
      </c>
      <c r="F965" s="84"/>
      <c r="G965" s="84">
        <v>2.06E-2</v>
      </c>
      <c r="H965" s="84"/>
      <c r="I965" s="84">
        <f>'UNBUNDLED RATE TABLE'!AA961</f>
        <v>2.06E-2</v>
      </c>
      <c r="J965" s="84"/>
      <c r="K965" s="130">
        <f>I965-G965</f>
        <v>0</v>
      </c>
      <c r="L965" s="69"/>
      <c r="M965" s="71">
        <f>IF(G965=0, "--       ",K965/G965)</f>
        <v>0</v>
      </c>
      <c r="N965" s="75"/>
      <c r="O965" s="57">
        <v>24</v>
      </c>
    </row>
    <row r="966" spans="1:15">
      <c r="A966" s="57">
        <v>25</v>
      </c>
      <c r="C966" s="56" t="s">
        <v>220</v>
      </c>
      <c r="F966" s="118"/>
      <c r="G966" s="102"/>
      <c r="H966" s="118"/>
      <c r="I966" s="102"/>
      <c r="K966" s="130"/>
      <c r="L966" s="69"/>
      <c r="M966" s="71"/>
      <c r="N966" s="75"/>
      <c r="O966" s="57">
        <v>25</v>
      </c>
    </row>
    <row r="967" spans="1:15">
      <c r="A967" s="57">
        <v>26</v>
      </c>
      <c r="C967" s="56" t="s">
        <v>221</v>
      </c>
      <c r="F967" s="102"/>
      <c r="G967" s="102">
        <v>4.16</v>
      </c>
      <c r="H967" s="102"/>
      <c r="I967" s="102">
        <f>'UNBUNDLED RATE TABLE'!AA963</f>
        <v>4.6199999999999992</v>
      </c>
      <c r="J967" s="102"/>
      <c r="K967" s="130">
        <f>I967-G967</f>
        <v>0.45999999999999908</v>
      </c>
      <c r="L967" s="69"/>
      <c r="M967" s="71">
        <f>IF(G967=0, "--       ",K967/G967)</f>
        <v>0.11057692307692285</v>
      </c>
      <c r="N967" s="75"/>
      <c r="O967" s="57">
        <v>26</v>
      </c>
    </row>
    <row r="968" spans="1:15">
      <c r="A968" s="57">
        <v>27</v>
      </c>
      <c r="C968" s="56" t="s">
        <v>222</v>
      </c>
      <c r="F968" s="112"/>
      <c r="G968" s="102">
        <v>147.34</v>
      </c>
      <c r="H968" s="112"/>
      <c r="I968" s="102">
        <f>'UNBUNDLED RATE TABLE'!AA964</f>
        <v>147.34</v>
      </c>
      <c r="J968" s="102"/>
      <c r="K968" s="130">
        <f>I968-G968</f>
        <v>0</v>
      </c>
      <c r="L968" s="69"/>
      <c r="M968" s="71">
        <f>IF(G968=0, "--       ",K968/G968)</f>
        <v>0</v>
      </c>
      <c r="O968" s="57">
        <v>27</v>
      </c>
    </row>
    <row r="969" spans="1:15">
      <c r="A969" s="56"/>
      <c r="O969" s="56"/>
    </row>
    <row r="970" spans="1:15">
      <c r="A970" s="56"/>
      <c r="O970" s="56"/>
    </row>
    <row r="971" spans="1:15">
      <c r="A971" s="56"/>
      <c r="O971" s="56"/>
    </row>
    <row r="972" spans="1:15">
      <c r="A972" s="56"/>
      <c r="O972" s="56"/>
    </row>
    <row r="973" spans="1:15">
      <c r="A973" s="56"/>
      <c r="O973" s="56"/>
    </row>
    <row r="974" spans="1:15">
      <c r="A974" s="56"/>
      <c r="O974" s="56"/>
    </row>
    <row r="975" spans="1:15">
      <c r="A975" s="56"/>
      <c r="O975" s="56"/>
    </row>
    <row r="976" spans="1:15">
      <c r="A976" s="56"/>
      <c r="O976" s="56"/>
    </row>
    <row r="977" s="56" customFormat="1"/>
    <row r="978" s="56" customFormat="1"/>
    <row r="979" s="56" customFormat="1"/>
    <row r="980" s="56" customFormat="1"/>
    <row r="981" s="56" customFormat="1"/>
    <row r="982" s="56" customFormat="1"/>
    <row r="983" s="56" customFormat="1"/>
    <row r="984" s="56" customFormat="1"/>
    <row r="985" s="56" customFormat="1"/>
    <row r="986" s="56" customFormat="1"/>
    <row r="987" s="56" customFormat="1"/>
    <row r="988" s="56" customFormat="1"/>
    <row r="989" s="56" customFormat="1"/>
    <row r="990" s="56" customFormat="1"/>
    <row r="991" s="56" customFormat="1"/>
    <row r="992" s="56" customFormat="1"/>
    <row r="993" s="56" customFormat="1"/>
    <row r="994" s="56" customFormat="1"/>
    <row r="995" s="56" customFormat="1"/>
    <row r="996" s="56" customFormat="1"/>
    <row r="997" s="56" customFormat="1"/>
    <row r="998" s="56" customFormat="1"/>
    <row r="999" s="56" customFormat="1"/>
    <row r="1000" s="56" customFormat="1"/>
    <row r="1001" s="56" customFormat="1"/>
    <row r="1002" s="56" customFormat="1"/>
    <row r="1003" s="56" customFormat="1"/>
    <row r="1004" s="56" customFormat="1"/>
    <row r="1005" s="56" customFormat="1"/>
    <row r="1006" s="56" customFormat="1"/>
    <row r="1007" s="56" customFormat="1"/>
    <row r="1008" s="56" customFormat="1"/>
    <row r="1009" s="56" customFormat="1"/>
    <row r="1010" s="56" customFormat="1"/>
    <row r="1011" s="56" customFormat="1"/>
    <row r="1012" s="56" customFormat="1"/>
    <row r="1013" s="56" customFormat="1"/>
    <row r="1014" s="56" customFormat="1"/>
    <row r="1015" s="56" customFormat="1"/>
    <row r="1016" s="56" customFormat="1"/>
    <row r="1017" s="56" customFormat="1"/>
    <row r="1018" s="56" customFormat="1"/>
    <row r="1019" s="56" customFormat="1"/>
    <row r="1020" s="56" customFormat="1"/>
    <row r="1021" s="56" customFormat="1"/>
    <row r="1022" s="56" customFormat="1"/>
    <row r="1023" s="56" customFormat="1"/>
    <row r="1024" s="56" customFormat="1"/>
    <row r="1025" s="56" customFormat="1"/>
    <row r="1026" s="56" customFormat="1"/>
    <row r="1027" s="56" customFormat="1"/>
    <row r="1028" s="56" customFormat="1"/>
    <row r="1029" s="56" customFormat="1"/>
    <row r="1030" s="56" customFormat="1"/>
    <row r="1031" s="56" customFormat="1"/>
    <row r="1032" s="56" customFormat="1"/>
    <row r="1033" s="56" customFormat="1"/>
    <row r="1034" s="56" customFormat="1"/>
    <row r="1035" s="56" customFormat="1"/>
    <row r="1036" s="56" customFormat="1"/>
    <row r="1037" s="56" customFormat="1"/>
    <row r="1038" s="56" customFormat="1"/>
    <row r="1039" s="56" customFormat="1"/>
    <row r="1040" s="56" customFormat="1"/>
    <row r="1041" s="56" customFormat="1"/>
    <row r="1042" s="56" customFormat="1"/>
    <row r="1043" s="56" customFormat="1"/>
    <row r="1044" s="56" customFormat="1"/>
    <row r="1045" s="56" customFormat="1"/>
    <row r="1046" s="56" customFormat="1"/>
    <row r="1047" s="56" customFormat="1"/>
    <row r="1048" s="56" customFormat="1"/>
    <row r="1049" s="56" customFormat="1"/>
    <row r="1050" s="56" customFormat="1"/>
    <row r="1051" s="56" customFormat="1"/>
    <row r="1052" s="56" customFormat="1"/>
    <row r="1053" s="56" customFormat="1"/>
    <row r="1054" s="56" customFormat="1"/>
    <row r="1055" s="56" customFormat="1"/>
    <row r="1056" s="56" customFormat="1"/>
    <row r="1057" s="56" customFormat="1"/>
    <row r="1058" s="56" customFormat="1"/>
    <row r="1059" s="56" customFormat="1"/>
    <row r="1060" s="56" customFormat="1"/>
    <row r="1061" s="56" customFormat="1"/>
    <row r="1062" s="56" customFormat="1"/>
    <row r="1063" s="56" customFormat="1"/>
    <row r="1064" s="56" customFormat="1"/>
    <row r="1065" s="56" customFormat="1"/>
    <row r="1066" s="56" customFormat="1"/>
    <row r="1067" s="56" customFormat="1"/>
    <row r="1068" s="56" customFormat="1"/>
    <row r="1069" s="56" customFormat="1"/>
    <row r="1070" s="56" customFormat="1"/>
    <row r="1071" s="56" customFormat="1"/>
    <row r="1072" s="56" customFormat="1"/>
    <row r="1073" s="56" customFormat="1"/>
    <row r="1074" s="56" customFormat="1"/>
    <row r="1075" s="56" customFormat="1"/>
    <row r="1076" s="56" customFormat="1"/>
    <row r="1077" s="56" customFormat="1"/>
    <row r="1078" s="56" customFormat="1"/>
    <row r="1079" s="56" customFormat="1"/>
    <row r="1080" s="56" customFormat="1"/>
    <row r="1081" s="56" customFormat="1"/>
    <row r="1082" s="56" customFormat="1"/>
    <row r="1083" s="56" customFormat="1"/>
    <row r="1084" s="56" customFormat="1"/>
    <row r="1085" s="56" customFormat="1"/>
    <row r="1086" s="56" customFormat="1"/>
    <row r="1087" s="56" customFormat="1"/>
    <row r="1088" s="56" customFormat="1"/>
    <row r="1089" s="56" customFormat="1"/>
    <row r="1090" s="56" customFormat="1"/>
    <row r="1091" s="56" customFormat="1"/>
    <row r="1092" s="56" customFormat="1"/>
    <row r="1093" s="56" customFormat="1"/>
    <row r="1094" s="56" customFormat="1"/>
    <row r="1095" s="56" customFormat="1"/>
    <row r="1096" s="56" customFormat="1"/>
    <row r="1097" s="56" customFormat="1"/>
    <row r="1098" s="56" customFormat="1"/>
    <row r="1099" s="56" customFormat="1"/>
    <row r="1100" s="56" customFormat="1"/>
    <row r="1101" s="56" customFormat="1"/>
    <row r="1102" s="56" customFormat="1"/>
    <row r="1103" s="56" customFormat="1"/>
    <row r="1104" s="56" customFormat="1"/>
    <row r="1105" s="56" customFormat="1"/>
    <row r="1106" s="56" customFormat="1"/>
    <row r="1107" s="56" customFormat="1"/>
    <row r="1108" s="56" customFormat="1"/>
    <row r="1109" s="56" customFormat="1"/>
    <row r="1110" s="56" customFormat="1"/>
    <row r="1111" s="56" customFormat="1"/>
    <row r="1112" s="56" customFormat="1"/>
    <row r="1113" s="56" customFormat="1"/>
    <row r="1114" s="56" customFormat="1"/>
    <row r="1115" s="56" customFormat="1"/>
    <row r="1116" s="56" customFormat="1"/>
    <row r="1117" s="56" customFormat="1"/>
    <row r="1118" s="56" customFormat="1"/>
    <row r="1119" s="56" customFormat="1"/>
  </sheetData>
  <printOptions horizontalCentered="1"/>
  <pageMargins left="0.68" right="0.45" top="0.36" bottom="0.55000000000000004" header="0.3" footer="0.32"/>
  <pageSetup scale="65" orientation="portrait" horizontalDpi="300" verticalDpi="300" r:id="rId1"/>
  <headerFooter alignWithMargins="0">
    <oddFooter>&amp;L&amp;F  &amp;C&amp;A&amp;RSEMPRA ENERGY  &amp;D</oddFooter>
  </headerFooter>
  <rowBreaks count="10" manualBreakCount="10">
    <brk id="78" max="65535" man="1"/>
    <brk id="148" max="65535" man="1"/>
    <brk id="195" max="65535" man="1"/>
    <brk id="291" max="65535" man="1"/>
    <brk id="371" max="65535" man="1"/>
    <brk id="448" max="65535" man="1"/>
    <brk id="492" max="65535" man="1"/>
    <brk id="555" max="65535" man="1"/>
    <brk id="623" max="65535" man="1"/>
    <brk id="705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F1" transitionEvaluation="1" transitionEntry="1">
    <pageSetUpPr fitToPage="1"/>
  </sheetPr>
  <dimension ref="A1:AG1247"/>
  <sheetViews>
    <sheetView showGridLines="0" topLeftCell="F1" zoomScale="75" workbookViewId="0">
      <selection activeCell="W22" sqref="W22"/>
    </sheetView>
  </sheetViews>
  <sheetFormatPr defaultColWidth="8.5" defaultRowHeight="9" customHeight="1"/>
  <cols>
    <col min="1" max="1" width="5.33203125" style="57" customWidth="1"/>
    <col min="2" max="2" width="2" style="30" customWidth="1"/>
    <col min="3" max="3" width="35" style="56" customWidth="1"/>
    <col min="4" max="4" width="1.6640625" style="56" customWidth="1"/>
    <col min="5" max="5" width="9.6640625" style="56" customWidth="1"/>
    <col min="6" max="6" width="3.6640625" style="56" customWidth="1"/>
    <col min="7" max="7" width="11" style="56" customWidth="1"/>
    <col min="8" max="8" width="1.83203125" style="56" customWidth="1"/>
    <col min="9" max="9" width="13.1640625" style="56" customWidth="1"/>
    <col min="10" max="10" width="2" style="56" customWidth="1"/>
    <col min="11" max="11" width="11.6640625" style="56" customWidth="1"/>
    <col min="12" max="12" width="1.5" style="56" customWidth="1"/>
    <col min="13" max="13" width="11.33203125" style="56" customWidth="1"/>
    <col min="14" max="14" width="2.6640625" style="56" customWidth="1"/>
    <col min="15" max="15" width="13" style="56" customWidth="1"/>
    <col min="16" max="16" width="1.6640625" style="56" customWidth="1"/>
    <col min="17" max="17" width="14.1640625" style="56" customWidth="1"/>
    <col min="18" max="18" width="1.1640625" style="56" customWidth="1"/>
    <col min="19" max="19" width="10.83203125" style="56" customWidth="1"/>
    <col min="20" max="20" width="1" style="56" customWidth="1"/>
    <col min="21" max="21" width="11" style="56" customWidth="1"/>
    <col min="22" max="22" width="0.83203125" style="56" customWidth="1"/>
    <col min="23" max="23" width="11.83203125" style="56" customWidth="1"/>
    <col min="24" max="24" width="0.83203125" style="56" customWidth="1"/>
    <col min="25" max="25" width="11" style="30" customWidth="1"/>
    <col min="26" max="26" width="1.5" style="30" customWidth="1"/>
    <col min="27" max="27" width="12.83203125" style="30" customWidth="1"/>
    <col min="28" max="28" width="1.1640625" style="56" customWidth="1"/>
    <col min="29" max="29" width="6.6640625" style="57" customWidth="1"/>
    <col min="30" max="30" width="10.33203125" style="57" customWidth="1"/>
    <col min="31" max="31" width="10.1640625" style="56" customWidth="1"/>
    <col min="32" max="32" width="8.5" style="56"/>
    <col min="33" max="33" width="10.1640625" style="56" customWidth="1"/>
    <col min="34" max="16384" width="8.5" style="56"/>
  </cols>
  <sheetData>
    <row r="1" spans="1:30" ht="9" customHeight="1">
      <c r="A1" s="28"/>
      <c r="O1" s="57"/>
      <c r="AC1" s="3"/>
      <c r="AD1" s="3"/>
    </row>
    <row r="2" spans="1:30" ht="11.45" customHeight="1">
      <c r="C2" s="55"/>
      <c r="M2" s="2" t="str">
        <f>'PRESENT &amp; PROPOSED UDC RATES'!G4</f>
        <v>SAN DIEGO GAS &amp; ELECTRIC COMPANY - ELECTRIC DEPARTMENT</v>
      </c>
      <c r="P2" s="2"/>
      <c r="AC2" s="3" t="s">
        <v>0</v>
      </c>
      <c r="AD2" s="3"/>
    </row>
    <row r="3" spans="1:30" ht="9" customHeight="1">
      <c r="M3" s="2" t="str">
        <f>'PRESENT &amp; PROPOSED UDC RATES'!G5</f>
        <v>FILING TO IMPLEMENT AN ELECTRIC RATE SURCHARGE TO MANAGE THE ENERGY RATE CEILING REVENUE SHORTFALL ACCOUNT</v>
      </c>
      <c r="P3" s="57"/>
    </row>
    <row r="4" spans="1:30" ht="9" customHeight="1">
      <c r="M4" s="2" t="str">
        <f>'PRESENT &amp; PROPOSED UDC RATES'!G6</f>
        <v>EFFECTIVE RATES FOR CUSTOMERS UNDER 6.5 CENTS/KWH RATE CEILING PX PRICE (AB 265 AND D.00-09-040)</v>
      </c>
      <c r="P4" s="57"/>
    </row>
    <row r="5" spans="1:30" ht="9" customHeight="1">
      <c r="M5" s="2"/>
      <c r="P5" s="57"/>
    </row>
    <row r="6" spans="1:30" ht="9" customHeight="1">
      <c r="M6" s="5" t="s">
        <v>223</v>
      </c>
      <c r="P6" s="5"/>
    </row>
    <row r="7" spans="1:30" ht="9" customHeight="1">
      <c r="G7" s="6"/>
      <c r="H7" s="6"/>
      <c r="I7" s="7"/>
      <c r="J7" s="7"/>
      <c r="K7" s="8"/>
      <c r="L7" s="9"/>
      <c r="M7" s="9"/>
      <c r="N7" s="9"/>
      <c r="O7" s="8"/>
      <c r="P7" s="8"/>
      <c r="U7" s="6"/>
      <c r="AA7" s="9"/>
      <c r="AC7" s="8"/>
      <c r="AD7" s="8"/>
    </row>
    <row r="8" spans="1:30" ht="9" customHeight="1">
      <c r="G8" s="40"/>
      <c r="H8" s="40"/>
      <c r="I8" s="41"/>
      <c r="J8" s="9"/>
      <c r="K8" s="9"/>
      <c r="L8" s="9"/>
      <c r="M8" s="10" t="s">
        <v>224</v>
      </c>
      <c r="N8" s="9"/>
      <c r="O8" s="8" t="s">
        <v>225</v>
      </c>
      <c r="P8" s="8"/>
      <c r="Q8" s="8" t="s">
        <v>226</v>
      </c>
      <c r="R8" s="8"/>
      <c r="S8" s="8" t="s">
        <v>227</v>
      </c>
      <c r="T8" s="42"/>
      <c r="U8" s="40"/>
      <c r="W8" s="10" t="s">
        <v>228</v>
      </c>
      <c r="Y8" s="10" t="s">
        <v>229</v>
      </c>
      <c r="Z8" s="10"/>
      <c r="AA8" s="10"/>
      <c r="AC8" s="8"/>
      <c r="AD8" s="8"/>
    </row>
    <row r="9" spans="1:30" ht="9" customHeight="1">
      <c r="G9" s="13" t="s">
        <v>230</v>
      </c>
      <c r="H9" s="13"/>
      <c r="I9" s="10" t="s">
        <v>231</v>
      </c>
      <c r="J9" s="9"/>
      <c r="K9" s="10" t="s">
        <v>232</v>
      </c>
      <c r="L9" s="9"/>
      <c r="M9" s="10" t="s">
        <v>233</v>
      </c>
      <c r="N9" s="9"/>
      <c r="O9" s="10" t="s">
        <v>234</v>
      </c>
      <c r="P9" s="10"/>
      <c r="Q9" s="10" t="s">
        <v>235</v>
      </c>
      <c r="R9" s="10"/>
      <c r="S9" s="10" t="s">
        <v>236</v>
      </c>
      <c r="T9" s="10"/>
      <c r="U9" s="13" t="s">
        <v>237</v>
      </c>
      <c r="W9" s="10" t="s">
        <v>238</v>
      </c>
      <c r="Y9" s="10" t="s">
        <v>239</v>
      </c>
      <c r="Z9" s="10"/>
      <c r="AA9" s="10" t="s">
        <v>7</v>
      </c>
      <c r="AC9" s="8"/>
      <c r="AD9" s="8"/>
    </row>
    <row r="10" spans="1:30" ht="9" customHeight="1">
      <c r="A10" s="10" t="s">
        <v>9</v>
      </c>
      <c r="B10" s="10"/>
      <c r="C10" s="10" t="s">
        <v>10</v>
      </c>
      <c r="D10" s="10"/>
      <c r="E10" s="10" t="s">
        <v>11</v>
      </c>
      <c r="G10" s="13" t="s">
        <v>12</v>
      </c>
      <c r="H10" s="13"/>
      <c r="I10" s="10" t="s">
        <v>12</v>
      </c>
      <c r="J10" s="9"/>
      <c r="K10" s="10" t="s">
        <v>12</v>
      </c>
      <c r="L10" s="9"/>
      <c r="M10" s="10" t="s">
        <v>12</v>
      </c>
      <c r="N10" s="41"/>
      <c r="O10" s="10" t="s">
        <v>12</v>
      </c>
      <c r="P10" s="10"/>
      <c r="Q10" s="10" t="s">
        <v>12</v>
      </c>
      <c r="R10" s="10"/>
      <c r="S10" s="10" t="s">
        <v>12</v>
      </c>
      <c r="T10" s="10"/>
      <c r="U10" s="13" t="s">
        <v>12</v>
      </c>
      <c r="W10" s="10" t="s">
        <v>12</v>
      </c>
      <c r="Y10" s="10" t="s">
        <v>240</v>
      </c>
      <c r="Z10" s="10"/>
      <c r="AA10" s="10" t="s">
        <v>12</v>
      </c>
      <c r="AC10" s="10" t="str">
        <f>(A10)</f>
        <v>LINE</v>
      </c>
      <c r="AD10" s="10"/>
    </row>
    <row r="11" spans="1:30" ht="9" customHeight="1">
      <c r="A11" s="16" t="s">
        <v>15</v>
      </c>
      <c r="C11" s="58" t="s">
        <v>16</v>
      </c>
      <c r="E11" s="58" t="s">
        <v>17</v>
      </c>
      <c r="G11" s="59" t="s">
        <v>18</v>
      </c>
      <c r="H11" s="128"/>
      <c r="I11" s="59" t="s">
        <v>19</v>
      </c>
      <c r="K11" s="59" t="s">
        <v>20</v>
      </c>
      <c r="M11" s="59" t="s">
        <v>21</v>
      </c>
      <c r="O11" s="59" t="s">
        <v>241</v>
      </c>
      <c r="P11" s="128"/>
      <c r="Q11" s="59" t="s">
        <v>242</v>
      </c>
      <c r="R11" s="128"/>
      <c r="S11" s="59" t="s">
        <v>243</v>
      </c>
      <c r="U11" s="59" t="s">
        <v>244</v>
      </c>
      <c r="W11" s="59" t="s">
        <v>245</v>
      </c>
      <c r="Y11" s="38" t="s">
        <v>246</v>
      </c>
      <c r="Z11" s="50"/>
      <c r="AA11" s="38" t="s">
        <v>247</v>
      </c>
      <c r="AC11" s="16" t="str">
        <f>(A11)</f>
        <v>NO.</v>
      </c>
      <c r="AD11" s="17"/>
    </row>
    <row r="12" spans="1:30" ht="9" customHeight="1">
      <c r="A12" s="60"/>
      <c r="C12" s="61"/>
      <c r="E12" s="61"/>
      <c r="K12" s="61"/>
      <c r="T12" s="10"/>
      <c r="AA12" s="133"/>
      <c r="AC12" s="60"/>
      <c r="AD12" s="134"/>
    </row>
    <row r="13" spans="1:30" ht="9" customHeight="1">
      <c r="A13" s="60">
        <f t="shared" ref="A13:A44" si="0">A12+1</f>
        <v>1</v>
      </c>
      <c r="C13" s="18" t="s">
        <v>22</v>
      </c>
      <c r="N13" s="78"/>
      <c r="T13" s="10"/>
      <c r="Y13" s="56"/>
      <c r="AC13" s="60">
        <f t="shared" ref="AC13:AC44" si="1">(A13)</f>
        <v>1</v>
      </c>
      <c r="AD13" s="134"/>
    </row>
    <row r="14" spans="1:30" ht="9" customHeight="1">
      <c r="A14" s="60">
        <f t="shared" si="0"/>
        <v>2</v>
      </c>
      <c r="C14" s="56" t="s">
        <v>23</v>
      </c>
      <c r="E14" s="62" t="s">
        <v>24</v>
      </c>
      <c r="G14" s="135" t="s">
        <v>25</v>
      </c>
      <c r="H14" s="135"/>
      <c r="I14" s="136" t="s">
        <v>25</v>
      </c>
      <c r="K14" s="93" t="s">
        <v>25</v>
      </c>
      <c r="M14" s="93" t="s">
        <v>25</v>
      </c>
      <c r="N14" s="72"/>
      <c r="O14" s="93" t="s">
        <v>25</v>
      </c>
      <c r="P14" s="93"/>
      <c r="Q14" s="93" t="s">
        <v>25</v>
      </c>
      <c r="R14" s="93" t="s">
        <v>25</v>
      </c>
      <c r="S14" s="93" t="s">
        <v>25</v>
      </c>
      <c r="T14" s="93" t="s">
        <v>25</v>
      </c>
      <c r="U14" s="93" t="s">
        <v>25</v>
      </c>
      <c r="W14" s="93" t="s">
        <v>25</v>
      </c>
      <c r="Y14" s="19" t="s">
        <v>25</v>
      </c>
      <c r="Z14" s="19"/>
      <c r="AA14" s="137">
        <f>SUM(G14:Y14)</f>
        <v>0</v>
      </c>
      <c r="AC14" s="60">
        <f t="shared" si="1"/>
        <v>2</v>
      </c>
      <c r="AD14" s="134"/>
    </row>
    <row r="15" spans="1:30" ht="9" customHeight="1">
      <c r="A15" s="60">
        <f t="shared" si="0"/>
        <v>3</v>
      </c>
      <c r="C15" s="67" t="s">
        <v>26</v>
      </c>
      <c r="E15" s="62" t="s">
        <v>27</v>
      </c>
      <c r="G15" s="138">
        <v>5.3699999999999998E-3</v>
      </c>
      <c r="H15" s="138"/>
      <c r="I15" s="139">
        <v>3.9849999999999997E-2</v>
      </c>
      <c r="J15" s="140"/>
      <c r="K15" s="138">
        <v>3.5200000000000001E-3</v>
      </c>
      <c r="L15" s="116"/>
      <c r="M15" s="138">
        <v>6.4999999999999997E-4</v>
      </c>
      <c r="N15" s="138"/>
      <c r="O15" s="138">
        <v>1.077E-2</v>
      </c>
      <c r="P15" s="138"/>
      <c r="Q15" s="116">
        <v>1.47E-3</v>
      </c>
      <c r="R15" s="116"/>
      <c r="S15" s="116">
        <v>5.2999999999999998E-4</v>
      </c>
      <c r="T15" s="116"/>
      <c r="U15" s="138">
        <v>1.5100000000000001E-3</v>
      </c>
      <c r="V15" s="116"/>
      <c r="W15" s="138">
        <v>2.2939999999999999E-2</v>
      </c>
      <c r="X15" s="116"/>
      <c r="Y15" s="141">
        <v>6.5000000000000002E-2</v>
      </c>
      <c r="Z15" s="142"/>
      <c r="AA15" s="139">
        <f>SUM(G15:Y15)</f>
        <v>0.15161000000000002</v>
      </c>
      <c r="AC15" s="60">
        <f t="shared" si="1"/>
        <v>3</v>
      </c>
      <c r="AD15" s="134"/>
    </row>
    <row r="16" spans="1:30" ht="9" customHeight="1">
      <c r="A16" s="60">
        <f t="shared" si="0"/>
        <v>4</v>
      </c>
      <c r="C16" s="67" t="s">
        <v>28</v>
      </c>
      <c r="E16" s="62" t="s">
        <v>27</v>
      </c>
      <c r="G16" s="68">
        <v>5.3699999999999998E-3</v>
      </c>
      <c r="H16" s="68"/>
      <c r="I16" s="139">
        <v>4.761E-2</v>
      </c>
      <c r="K16" s="79">
        <v>3.5200000000000001E-3</v>
      </c>
      <c r="M16" s="79">
        <v>6.4999999999999997E-4</v>
      </c>
      <c r="N16" s="78"/>
      <c r="O16" s="79">
        <v>1.077E-2</v>
      </c>
      <c r="P16" s="79"/>
      <c r="Q16" s="79">
        <v>1.47E-3</v>
      </c>
      <c r="R16" s="79"/>
      <c r="S16" s="64">
        <v>1.294E-2</v>
      </c>
      <c r="T16" s="79"/>
      <c r="U16" s="68">
        <v>1.5100000000000001E-3</v>
      </c>
      <c r="W16" s="79">
        <v>2.2939999999999999E-2</v>
      </c>
      <c r="Y16" s="23">
        <v>6.5000000000000002E-2</v>
      </c>
      <c r="Z16" s="23"/>
      <c r="AA16" s="139">
        <f>SUM(G16:Y16)</f>
        <v>0.17177999999999999</v>
      </c>
      <c r="AC16" s="60">
        <f t="shared" si="1"/>
        <v>4</v>
      </c>
      <c r="AD16" s="134"/>
    </row>
    <row r="17" spans="1:30" ht="9" customHeight="1">
      <c r="A17" s="60">
        <f t="shared" si="0"/>
        <v>5</v>
      </c>
      <c r="C17" s="67" t="s">
        <v>29</v>
      </c>
      <c r="E17" s="62" t="s">
        <v>27</v>
      </c>
      <c r="G17" s="68">
        <v>5.3699999999999998E-3</v>
      </c>
      <c r="H17" s="68"/>
      <c r="I17" s="139">
        <v>4.761E-2</v>
      </c>
      <c r="K17" s="79">
        <v>3.5200000000000001E-3</v>
      </c>
      <c r="M17" s="79">
        <v>6.4999999999999997E-4</v>
      </c>
      <c r="N17" s="78"/>
      <c r="O17" s="79">
        <v>1.077E-2</v>
      </c>
      <c r="P17" s="79"/>
      <c r="Q17" s="79">
        <v>1.47E-3</v>
      </c>
      <c r="R17" s="79"/>
      <c r="S17" s="64">
        <v>1.294E-2</v>
      </c>
      <c r="T17" s="79"/>
      <c r="U17" s="68">
        <v>1.5100000000000001E-3</v>
      </c>
      <c r="W17" s="79">
        <v>2.2939999999999999E-2</v>
      </c>
      <c r="Y17" s="23">
        <v>6.5000000000000002E-2</v>
      </c>
      <c r="Z17" s="23"/>
      <c r="AA17" s="139">
        <f>SUM(G17:Y17)</f>
        <v>0.17177999999999999</v>
      </c>
      <c r="AC17" s="60">
        <f t="shared" si="1"/>
        <v>5</v>
      </c>
      <c r="AD17" s="134"/>
    </row>
    <row r="18" spans="1:30" ht="9" customHeight="1">
      <c r="A18" s="60">
        <f t="shared" si="0"/>
        <v>6</v>
      </c>
      <c r="C18" s="67" t="s">
        <v>30</v>
      </c>
      <c r="E18" s="67" t="s">
        <v>31</v>
      </c>
      <c r="G18" s="19" t="s">
        <v>25</v>
      </c>
      <c r="H18" s="135"/>
      <c r="I18" s="19" t="s">
        <v>25</v>
      </c>
      <c r="K18" s="19" t="s">
        <v>25</v>
      </c>
      <c r="M18" s="19" t="s">
        <v>25</v>
      </c>
      <c r="N18" s="72"/>
      <c r="O18" s="19" t="s">
        <v>25</v>
      </c>
      <c r="P18" s="93"/>
      <c r="Q18" s="19" t="s">
        <v>25</v>
      </c>
      <c r="R18" s="93" t="s">
        <v>25</v>
      </c>
      <c r="S18" s="19" t="s">
        <v>25</v>
      </c>
      <c r="T18" s="93" t="s">
        <v>25</v>
      </c>
      <c r="U18" s="19" t="s">
        <v>25</v>
      </c>
      <c r="W18" s="19" t="s">
        <v>25</v>
      </c>
      <c r="Y18" s="19" t="s">
        <v>25</v>
      </c>
      <c r="Z18" s="19"/>
      <c r="AA18" s="143">
        <v>0.17</v>
      </c>
      <c r="AC18" s="60">
        <f t="shared" si="1"/>
        <v>6</v>
      </c>
      <c r="AD18" s="134"/>
    </row>
    <row r="19" spans="1:30" ht="9" customHeight="1">
      <c r="A19" s="60">
        <f t="shared" si="0"/>
        <v>7</v>
      </c>
      <c r="M19" s="79"/>
      <c r="N19" s="78"/>
      <c r="Q19" s="79"/>
      <c r="R19" s="79"/>
      <c r="S19" s="68"/>
      <c r="T19" s="79"/>
      <c r="AA19" s="144"/>
      <c r="AC19" s="60">
        <f t="shared" si="1"/>
        <v>7</v>
      </c>
      <c r="AD19" s="134"/>
    </row>
    <row r="20" spans="1:30" ht="9" customHeight="1">
      <c r="A20" s="60">
        <f t="shared" si="0"/>
        <v>8</v>
      </c>
      <c r="C20" s="18" t="s">
        <v>32</v>
      </c>
      <c r="M20" s="79"/>
      <c r="N20" s="78"/>
      <c r="S20" s="64"/>
      <c r="AA20" s="145"/>
      <c r="AC20" s="60">
        <f t="shared" si="1"/>
        <v>8</v>
      </c>
      <c r="AD20" s="134"/>
    </row>
    <row r="21" spans="1:30" ht="9.6" customHeight="1">
      <c r="A21" s="60">
        <f t="shared" si="0"/>
        <v>9</v>
      </c>
      <c r="C21" s="56" t="s">
        <v>23</v>
      </c>
      <c r="E21" s="62" t="s">
        <v>24</v>
      </c>
      <c r="G21" s="135" t="s">
        <v>25</v>
      </c>
      <c r="H21" s="135"/>
      <c r="I21" s="136" t="s">
        <v>25</v>
      </c>
      <c r="K21" s="93" t="s">
        <v>25</v>
      </c>
      <c r="M21" s="93" t="s">
        <v>25</v>
      </c>
      <c r="N21" s="72"/>
      <c r="O21" s="93" t="s">
        <v>25</v>
      </c>
      <c r="P21" s="93"/>
      <c r="Q21" s="93" t="s">
        <v>25</v>
      </c>
      <c r="R21" s="93" t="s">
        <v>25</v>
      </c>
      <c r="S21" s="117" t="s">
        <v>25</v>
      </c>
      <c r="T21" s="93" t="s">
        <v>25</v>
      </c>
      <c r="U21" s="135" t="s">
        <v>25</v>
      </c>
      <c r="W21" s="93" t="s">
        <v>25</v>
      </c>
      <c r="Y21" s="19" t="s">
        <v>25</v>
      </c>
      <c r="Z21" s="19"/>
      <c r="AA21" s="145">
        <f>SUM(G21:Y21)</f>
        <v>0</v>
      </c>
      <c r="AC21" s="60">
        <f t="shared" si="1"/>
        <v>9</v>
      </c>
      <c r="AD21" s="134"/>
    </row>
    <row r="22" spans="1:30" ht="9" customHeight="1">
      <c r="A22" s="60">
        <f t="shared" si="0"/>
        <v>10</v>
      </c>
      <c r="C22" s="67" t="s">
        <v>26</v>
      </c>
      <c r="E22" s="62" t="s">
        <v>27</v>
      </c>
      <c r="G22" s="135">
        <v>5.3699999999999998E-3</v>
      </c>
      <c r="H22" s="135"/>
      <c r="I22" s="139">
        <v>3.9849999999999997E-2</v>
      </c>
      <c r="K22" s="79">
        <v>3.5200000000000001E-3</v>
      </c>
      <c r="M22" s="79">
        <v>6.4999999999999997E-4</v>
      </c>
      <c r="N22" s="78"/>
      <c r="O22" s="79">
        <v>1.077E-2</v>
      </c>
      <c r="P22" s="79"/>
      <c r="Q22" s="79">
        <v>1.47E-3</v>
      </c>
      <c r="R22" s="79"/>
      <c r="S22" s="64">
        <v>5.2999999999999998E-4</v>
      </c>
      <c r="T22" s="79"/>
      <c r="U22" s="135">
        <v>1.5100000000000001E-3</v>
      </c>
      <c r="W22" s="79">
        <v>0</v>
      </c>
      <c r="Y22" s="23">
        <v>6.5000000000000002E-2</v>
      </c>
      <c r="Z22" s="23"/>
      <c r="AA22" s="144">
        <f>SUM(G22:Y22)</f>
        <v>0.12867000000000001</v>
      </c>
      <c r="AC22" s="60">
        <f t="shared" si="1"/>
        <v>10</v>
      </c>
      <c r="AD22" s="134"/>
    </row>
    <row r="23" spans="1:30" ht="9" customHeight="1">
      <c r="A23" s="60">
        <f t="shared" si="0"/>
        <v>11</v>
      </c>
      <c r="C23" s="67" t="s">
        <v>28</v>
      </c>
      <c r="E23" s="62" t="s">
        <v>27</v>
      </c>
      <c r="G23" s="135">
        <v>5.3699999999999998E-3</v>
      </c>
      <c r="H23" s="135"/>
      <c r="I23" s="139">
        <v>4.761E-2</v>
      </c>
      <c r="K23" s="79">
        <v>3.5200000000000001E-3</v>
      </c>
      <c r="M23" s="79">
        <v>6.4999999999999997E-4</v>
      </c>
      <c r="N23" s="78"/>
      <c r="O23" s="79">
        <v>1.077E-2</v>
      </c>
      <c r="P23" s="79"/>
      <c r="Q23" s="79">
        <v>1.47E-3</v>
      </c>
      <c r="R23" s="79"/>
      <c r="S23" s="64">
        <v>1.294E-2</v>
      </c>
      <c r="T23" s="79"/>
      <c r="U23" s="135">
        <v>1.5100000000000001E-3</v>
      </c>
      <c r="W23" s="79">
        <v>0</v>
      </c>
      <c r="Y23" s="23">
        <v>6.5000000000000002E-2</v>
      </c>
      <c r="Z23" s="23"/>
      <c r="AA23" s="144">
        <f>SUM(G23:Y23)</f>
        <v>0.14883999999999997</v>
      </c>
      <c r="AC23" s="60">
        <f t="shared" si="1"/>
        <v>11</v>
      </c>
      <c r="AD23" s="134"/>
    </row>
    <row r="24" spans="1:30" ht="9" customHeight="1">
      <c r="A24" s="60">
        <f t="shared" si="0"/>
        <v>12</v>
      </c>
      <c r="C24" s="67" t="s">
        <v>29</v>
      </c>
      <c r="E24" s="62" t="s">
        <v>27</v>
      </c>
      <c r="G24" s="135">
        <v>5.3699999999999998E-3</v>
      </c>
      <c r="H24" s="135"/>
      <c r="I24" s="139">
        <v>4.761E-2</v>
      </c>
      <c r="K24" s="79">
        <v>3.5200000000000001E-3</v>
      </c>
      <c r="M24" s="79">
        <v>6.4999999999999997E-4</v>
      </c>
      <c r="N24" s="78"/>
      <c r="O24" s="79">
        <v>1.077E-2</v>
      </c>
      <c r="P24" s="79"/>
      <c r="Q24" s="79">
        <v>1.47E-3</v>
      </c>
      <c r="R24" s="79"/>
      <c r="S24" s="64">
        <v>1.294E-2</v>
      </c>
      <c r="T24" s="79"/>
      <c r="U24" s="135">
        <v>1.5100000000000001E-3</v>
      </c>
      <c r="W24" s="79">
        <v>0</v>
      </c>
      <c r="Y24" s="23">
        <v>6.5000000000000002E-2</v>
      </c>
      <c r="Z24" s="23"/>
      <c r="AA24" s="144">
        <f>SUM(G24:Y24)</f>
        <v>0.14883999999999997</v>
      </c>
      <c r="AC24" s="60">
        <f t="shared" si="1"/>
        <v>12</v>
      </c>
      <c r="AD24" s="134"/>
    </row>
    <row r="25" spans="1:30" ht="9" customHeight="1">
      <c r="A25" s="60">
        <f t="shared" si="0"/>
        <v>13</v>
      </c>
      <c r="C25" s="67" t="s">
        <v>30</v>
      </c>
      <c r="E25" s="67" t="s">
        <v>31</v>
      </c>
      <c r="G25" s="135" t="s">
        <v>25</v>
      </c>
      <c r="H25" s="135"/>
      <c r="I25" s="19" t="s">
        <v>25</v>
      </c>
      <c r="K25" s="93" t="s">
        <v>25</v>
      </c>
      <c r="M25" s="93" t="s">
        <v>25</v>
      </c>
      <c r="N25" s="72"/>
      <c r="O25" s="93" t="s">
        <v>25</v>
      </c>
      <c r="P25" s="93"/>
      <c r="Q25" s="93" t="s">
        <v>25</v>
      </c>
      <c r="R25" s="93" t="s">
        <v>25</v>
      </c>
      <c r="S25" s="94">
        <v>0</v>
      </c>
      <c r="T25" s="93" t="s">
        <v>25</v>
      </c>
      <c r="U25" s="135" t="s">
        <v>25</v>
      </c>
      <c r="W25" s="93" t="s">
        <v>25</v>
      </c>
      <c r="Y25" s="19" t="s">
        <v>25</v>
      </c>
      <c r="Z25" s="19"/>
      <c r="AA25" s="143">
        <v>0.17</v>
      </c>
      <c r="AC25" s="60">
        <f t="shared" si="1"/>
        <v>13</v>
      </c>
      <c r="AD25" s="134"/>
    </row>
    <row r="26" spans="1:30" ht="9" customHeight="1">
      <c r="A26" s="60">
        <f t="shared" si="0"/>
        <v>14</v>
      </c>
      <c r="I26" s="112"/>
      <c r="M26" s="79"/>
      <c r="N26" s="78"/>
      <c r="S26" s="64"/>
      <c r="AA26" s="146"/>
      <c r="AC26" s="60">
        <f t="shared" si="1"/>
        <v>14</v>
      </c>
      <c r="AD26" s="134"/>
    </row>
    <row r="27" spans="1:30" ht="9" customHeight="1">
      <c r="A27" s="60">
        <f t="shared" si="0"/>
        <v>15</v>
      </c>
      <c r="C27" s="18" t="s">
        <v>33</v>
      </c>
      <c r="I27" s="112"/>
      <c r="M27" s="79"/>
      <c r="N27" s="78"/>
      <c r="S27" s="64"/>
      <c r="AC27" s="60">
        <f t="shared" si="1"/>
        <v>15</v>
      </c>
      <c r="AD27" s="134"/>
    </row>
    <row r="28" spans="1:30" ht="9" customHeight="1">
      <c r="A28" s="60">
        <f t="shared" si="0"/>
        <v>16</v>
      </c>
      <c r="C28" s="56" t="s">
        <v>23</v>
      </c>
      <c r="E28" s="62" t="s">
        <v>24</v>
      </c>
      <c r="G28" s="135" t="s">
        <v>25</v>
      </c>
      <c r="H28" s="135"/>
      <c r="I28" s="105" t="s">
        <v>25</v>
      </c>
      <c r="K28" s="93" t="s">
        <v>25</v>
      </c>
      <c r="M28" s="93" t="s">
        <v>25</v>
      </c>
      <c r="N28" s="72"/>
      <c r="O28" s="93" t="s">
        <v>25</v>
      </c>
      <c r="P28" s="93"/>
      <c r="Q28" s="93" t="s">
        <v>25</v>
      </c>
      <c r="R28" s="93" t="s">
        <v>25</v>
      </c>
      <c r="S28" s="93" t="s">
        <v>25</v>
      </c>
      <c r="T28" s="93" t="s">
        <v>25</v>
      </c>
      <c r="U28" s="135" t="s">
        <v>25</v>
      </c>
      <c r="W28" s="93" t="s">
        <v>25</v>
      </c>
      <c r="Y28" s="19" t="s">
        <v>25</v>
      </c>
      <c r="Z28" s="19"/>
      <c r="AA28" s="145">
        <f>SUM(G28:Y28)</f>
        <v>0</v>
      </c>
      <c r="AC28" s="60">
        <f t="shared" si="1"/>
        <v>16</v>
      </c>
      <c r="AD28" s="134"/>
    </row>
    <row r="29" spans="1:30" ht="9" customHeight="1">
      <c r="A29" s="60">
        <f t="shared" si="0"/>
        <v>17</v>
      </c>
      <c r="C29" s="67" t="s">
        <v>26</v>
      </c>
      <c r="E29" s="62" t="s">
        <v>27</v>
      </c>
      <c r="G29" s="135">
        <v>5.3699999999999998E-3</v>
      </c>
      <c r="H29" s="135"/>
      <c r="I29" s="135">
        <v>3.9849999999999997E-2</v>
      </c>
      <c r="K29" s="79">
        <v>3.5200000000000001E-3</v>
      </c>
      <c r="M29" s="79">
        <v>6.4999999999999997E-4</v>
      </c>
      <c r="N29" s="78"/>
      <c r="O29" s="79">
        <v>1.077E-2</v>
      </c>
      <c r="P29" s="79"/>
      <c r="Q29" s="79">
        <v>1.47E-3</v>
      </c>
      <c r="R29" s="79"/>
      <c r="S29" s="117">
        <v>5.2999999999999998E-4</v>
      </c>
      <c r="T29" s="79"/>
      <c r="U29" s="135">
        <v>1.5100000000000001E-3</v>
      </c>
      <c r="W29" s="79">
        <v>2.2939999999999999E-2</v>
      </c>
      <c r="Y29" s="44">
        <v>6.5000000000000002E-2</v>
      </c>
      <c r="Z29" s="44"/>
      <c r="AA29" s="144">
        <f>SUM(G29:Y29)</f>
        <v>0.15161000000000002</v>
      </c>
      <c r="AC29" s="60">
        <f t="shared" si="1"/>
        <v>17</v>
      </c>
      <c r="AD29" s="134"/>
    </row>
    <row r="30" spans="1:30" ht="9" customHeight="1">
      <c r="A30" s="60">
        <f t="shared" si="0"/>
        <v>18</v>
      </c>
      <c r="C30" s="67" t="s">
        <v>28</v>
      </c>
      <c r="E30" s="62" t="s">
        <v>27</v>
      </c>
      <c r="G30" s="135">
        <v>5.3699999999999998E-3</v>
      </c>
      <c r="H30" s="135"/>
      <c r="I30" s="135">
        <v>4.761E-2</v>
      </c>
      <c r="K30" s="79">
        <v>3.5200000000000001E-3</v>
      </c>
      <c r="M30" s="79">
        <v>6.4999999999999997E-4</v>
      </c>
      <c r="N30" s="78"/>
      <c r="O30" s="79">
        <v>1.077E-2</v>
      </c>
      <c r="P30" s="79"/>
      <c r="Q30" s="79">
        <v>1.47E-3</v>
      </c>
      <c r="R30" s="79"/>
      <c r="S30" s="117">
        <v>1.294E-2</v>
      </c>
      <c r="T30" s="79"/>
      <c r="U30" s="135">
        <v>1.5100000000000001E-3</v>
      </c>
      <c r="W30" s="79">
        <v>2.2939999999999999E-2</v>
      </c>
      <c r="Y30" s="44">
        <v>6.5000000000000002E-2</v>
      </c>
      <c r="Z30" s="44"/>
      <c r="AA30" s="144">
        <f>SUM(G30:Y30)</f>
        <v>0.17177999999999999</v>
      </c>
      <c r="AC30" s="60">
        <f t="shared" si="1"/>
        <v>18</v>
      </c>
      <c r="AD30" s="134"/>
    </row>
    <row r="31" spans="1:30" ht="9" customHeight="1">
      <c r="A31" s="60">
        <f t="shared" si="0"/>
        <v>19</v>
      </c>
      <c r="C31" s="67" t="s">
        <v>29</v>
      </c>
      <c r="E31" s="62" t="s">
        <v>27</v>
      </c>
      <c r="G31" s="135">
        <v>5.3699999999999998E-3</v>
      </c>
      <c r="H31" s="135"/>
      <c r="I31" s="135">
        <v>4.761E-2</v>
      </c>
      <c r="K31" s="79">
        <v>3.5200000000000001E-3</v>
      </c>
      <c r="M31" s="79">
        <v>6.4999999999999997E-4</v>
      </c>
      <c r="N31" s="78"/>
      <c r="O31" s="79">
        <v>1.077E-2</v>
      </c>
      <c r="P31" s="79"/>
      <c r="Q31" s="79">
        <v>1.47E-3</v>
      </c>
      <c r="R31" s="79"/>
      <c r="S31" s="117">
        <v>1.294E-2</v>
      </c>
      <c r="T31" s="79"/>
      <c r="U31" s="135">
        <v>1.5100000000000001E-3</v>
      </c>
      <c r="W31" s="79">
        <v>2.2939999999999999E-2</v>
      </c>
      <c r="Y31" s="44">
        <v>6.5000000000000002E-2</v>
      </c>
      <c r="Z31" s="44"/>
      <c r="AA31" s="144">
        <f>SUM(G31:Y31)</f>
        <v>0.17177999999999999</v>
      </c>
      <c r="AC31" s="60">
        <f t="shared" si="1"/>
        <v>19</v>
      </c>
      <c r="AD31" s="134"/>
    </row>
    <row r="32" spans="1:30" ht="9" customHeight="1">
      <c r="A32" s="60">
        <f t="shared" si="0"/>
        <v>20</v>
      </c>
      <c r="C32" s="67" t="s">
        <v>30</v>
      </c>
      <c r="E32" s="67" t="s">
        <v>31</v>
      </c>
      <c r="G32" s="19" t="s">
        <v>25</v>
      </c>
      <c r="H32" s="135"/>
      <c r="I32" s="19" t="s">
        <v>25</v>
      </c>
      <c r="K32" s="19" t="s">
        <v>25</v>
      </c>
      <c r="M32" s="19" t="s">
        <v>25</v>
      </c>
      <c r="N32" s="72"/>
      <c r="O32" s="19" t="s">
        <v>25</v>
      </c>
      <c r="P32" s="93"/>
      <c r="Q32" s="19" t="s">
        <v>25</v>
      </c>
      <c r="R32" s="93" t="s">
        <v>25</v>
      </c>
      <c r="S32" s="19" t="s">
        <v>25</v>
      </c>
      <c r="T32" s="93" t="s">
        <v>25</v>
      </c>
      <c r="U32" s="19" t="s">
        <v>25</v>
      </c>
      <c r="W32" s="19" t="s">
        <v>25</v>
      </c>
      <c r="Y32" s="19" t="s">
        <v>25</v>
      </c>
      <c r="Z32" s="19"/>
      <c r="AA32" s="143">
        <v>0.17</v>
      </c>
      <c r="AC32" s="60">
        <f t="shared" si="1"/>
        <v>20</v>
      </c>
      <c r="AD32" s="134"/>
    </row>
    <row r="33" spans="1:30" ht="9" customHeight="1">
      <c r="A33" s="60">
        <f t="shared" si="0"/>
        <v>21</v>
      </c>
      <c r="I33" s="112"/>
      <c r="M33" s="79"/>
      <c r="N33" s="78"/>
      <c r="S33" s="64"/>
      <c r="AC33" s="60">
        <f t="shared" si="1"/>
        <v>21</v>
      </c>
      <c r="AD33" s="134"/>
    </row>
    <row r="34" spans="1:30" ht="9" customHeight="1">
      <c r="A34" s="60">
        <f t="shared" si="0"/>
        <v>22</v>
      </c>
      <c r="C34" s="18" t="s">
        <v>34</v>
      </c>
      <c r="I34" s="112"/>
      <c r="M34" s="79"/>
      <c r="N34" s="78"/>
      <c r="S34" s="64"/>
      <c r="AC34" s="60">
        <f t="shared" si="1"/>
        <v>22</v>
      </c>
      <c r="AD34" s="134"/>
    </row>
    <row r="35" spans="1:30" ht="9" customHeight="1">
      <c r="A35" s="60">
        <f t="shared" si="0"/>
        <v>23</v>
      </c>
      <c r="C35" s="56" t="s">
        <v>23</v>
      </c>
      <c r="E35" s="62" t="s">
        <v>24</v>
      </c>
      <c r="G35" s="135" t="s">
        <v>25</v>
      </c>
      <c r="H35" s="135"/>
      <c r="I35" s="105" t="s">
        <v>25</v>
      </c>
      <c r="K35" s="93" t="s">
        <v>25</v>
      </c>
      <c r="M35" s="93" t="s">
        <v>25</v>
      </c>
      <c r="N35" s="72"/>
      <c r="O35" s="93" t="s">
        <v>25</v>
      </c>
      <c r="P35" s="93"/>
      <c r="Q35" s="93" t="s">
        <v>25</v>
      </c>
      <c r="R35" s="93" t="s">
        <v>25</v>
      </c>
      <c r="S35" s="93" t="s">
        <v>25</v>
      </c>
      <c r="T35" s="93" t="s">
        <v>25</v>
      </c>
      <c r="U35" s="135" t="s">
        <v>25</v>
      </c>
      <c r="W35" s="93" t="s">
        <v>25</v>
      </c>
      <c r="Y35" s="19" t="s">
        <v>25</v>
      </c>
      <c r="Z35" s="19"/>
      <c r="AA35" s="145">
        <f t="shared" ref="AA35:AA43" si="2">SUM(G35:Y35)</f>
        <v>0</v>
      </c>
      <c r="AC35" s="60">
        <f t="shared" si="1"/>
        <v>23</v>
      </c>
      <c r="AD35" s="134"/>
    </row>
    <row r="36" spans="1:30" ht="9" customHeight="1">
      <c r="A36" s="60">
        <f t="shared" si="0"/>
        <v>24</v>
      </c>
      <c r="C36" s="67" t="s">
        <v>26</v>
      </c>
      <c r="E36" s="62" t="s">
        <v>27</v>
      </c>
      <c r="G36" s="135">
        <v>5.3699999999999998E-3</v>
      </c>
      <c r="H36" s="135"/>
      <c r="I36" s="135">
        <v>3.9849999999999997E-2</v>
      </c>
      <c r="K36" s="147">
        <v>3.5200000000000001E-3</v>
      </c>
      <c r="M36" s="147">
        <v>6.4999999999999997E-4</v>
      </c>
      <c r="N36" s="78"/>
      <c r="O36" s="147">
        <v>1.077E-2</v>
      </c>
      <c r="P36" s="147"/>
      <c r="Q36" s="79">
        <v>1.47E-3</v>
      </c>
      <c r="R36" s="79"/>
      <c r="S36" s="117">
        <v>5.2999999999999998E-4</v>
      </c>
      <c r="T36" s="79"/>
      <c r="U36" s="135">
        <v>1.5100000000000001E-3</v>
      </c>
      <c r="W36" s="79">
        <v>2.2939999999999999E-2</v>
      </c>
      <c r="Y36" s="148">
        <v>6.5000000000000002E-2</v>
      </c>
      <c r="Z36" s="148"/>
      <c r="AA36" s="144">
        <f t="shared" si="2"/>
        <v>0.15161000000000002</v>
      </c>
      <c r="AC36" s="60">
        <f t="shared" si="1"/>
        <v>24</v>
      </c>
      <c r="AD36" s="134"/>
    </row>
    <row r="37" spans="1:30" ht="9" customHeight="1">
      <c r="A37" s="60">
        <f t="shared" si="0"/>
        <v>25</v>
      </c>
      <c r="C37" s="67" t="s">
        <v>28</v>
      </c>
      <c r="E37" s="62" t="s">
        <v>27</v>
      </c>
      <c r="G37" s="135">
        <v>5.3699999999999998E-3</v>
      </c>
      <c r="H37" s="135"/>
      <c r="I37" s="135">
        <v>4.761E-2</v>
      </c>
      <c r="K37" s="147">
        <v>3.5200000000000001E-3</v>
      </c>
      <c r="M37" s="147">
        <v>6.4999999999999997E-4</v>
      </c>
      <c r="N37" s="78"/>
      <c r="O37" s="147">
        <v>1.077E-2</v>
      </c>
      <c r="P37" s="147"/>
      <c r="Q37" s="79">
        <v>1.47E-3</v>
      </c>
      <c r="R37" s="79"/>
      <c r="S37" s="117">
        <v>1.294E-2</v>
      </c>
      <c r="T37" s="79"/>
      <c r="U37" s="135">
        <v>1.5100000000000001E-3</v>
      </c>
      <c r="W37" s="79">
        <v>2.2939999999999999E-2</v>
      </c>
      <c r="Y37" s="148">
        <v>6.5000000000000002E-2</v>
      </c>
      <c r="Z37" s="148"/>
      <c r="AA37" s="144">
        <f t="shared" si="2"/>
        <v>0.17177999999999999</v>
      </c>
      <c r="AC37" s="60">
        <f t="shared" si="1"/>
        <v>25</v>
      </c>
      <c r="AD37" s="134"/>
    </row>
    <row r="38" spans="1:30" ht="9" customHeight="1">
      <c r="A38" s="60">
        <f t="shared" si="0"/>
        <v>26</v>
      </c>
      <c r="C38" s="67" t="s">
        <v>29</v>
      </c>
      <c r="E38" s="62" t="s">
        <v>27</v>
      </c>
      <c r="G38" s="135">
        <v>5.3699999999999998E-3</v>
      </c>
      <c r="H38" s="135"/>
      <c r="I38" s="135">
        <v>4.761E-2</v>
      </c>
      <c r="K38" s="147">
        <v>3.5200000000000001E-3</v>
      </c>
      <c r="M38" s="147">
        <v>6.4999999999999997E-4</v>
      </c>
      <c r="N38" s="78"/>
      <c r="O38" s="147">
        <v>1.077E-2</v>
      </c>
      <c r="P38" s="147"/>
      <c r="Q38" s="79">
        <v>1.47E-3</v>
      </c>
      <c r="R38" s="79"/>
      <c r="S38" s="117">
        <v>1.294E-2</v>
      </c>
      <c r="T38" s="79"/>
      <c r="U38" s="135">
        <v>1.5100000000000001E-3</v>
      </c>
      <c r="W38" s="79">
        <v>2.2939999999999999E-2</v>
      </c>
      <c r="Y38" s="148">
        <v>6.5000000000000002E-2</v>
      </c>
      <c r="Z38" s="148"/>
      <c r="AA38" s="144">
        <f t="shared" si="2"/>
        <v>0.17177999999999999</v>
      </c>
      <c r="AC38" s="60">
        <f t="shared" si="1"/>
        <v>26</v>
      </c>
      <c r="AD38" s="134"/>
    </row>
    <row r="39" spans="1:30" ht="9" customHeight="1">
      <c r="A39" s="60">
        <f t="shared" si="0"/>
        <v>27</v>
      </c>
      <c r="C39" s="56" t="s">
        <v>23</v>
      </c>
      <c r="E39" s="62" t="s">
        <v>24</v>
      </c>
      <c r="G39" s="135" t="s">
        <v>25</v>
      </c>
      <c r="H39" s="135"/>
      <c r="I39" s="105" t="s">
        <v>25</v>
      </c>
      <c r="K39" s="93" t="s">
        <v>25</v>
      </c>
      <c r="M39" s="93" t="s">
        <v>25</v>
      </c>
      <c r="N39" s="72"/>
      <c r="O39" s="93" t="s">
        <v>25</v>
      </c>
      <c r="P39" s="93"/>
      <c r="Q39" s="93" t="s">
        <v>25</v>
      </c>
      <c r="R39" s="97"/>
      <c r="S39" s="93" t="s">
        <v>25</v>
      </c>
      <c r="T39" s="97"/>
      <c r="U39" s="135" t="s">
        <v>25</v>
      </c>
      <c r="V39" s="97"/>
      <c r="W39" s="93" t="s">
        <v>25</v>
      </c>
      <c r="X39" s="97"/>
      <c r="Y39" s="19" t="s">
        <v>25</v>
      </c>
      <c r="Z39" s="19"/>
      <c r="AA39" s="145">
        <f t="shared" si="2"/>
        <v>0</v>
      </c>
      <c r="AC39" s="60">
        <f t="shared" si="1"/>
        <v>27</v>
      </c>
      <c r="AD39" s="134"/>
    </row>
    <row r="40" spans="1:30" ht="9" customHeight="1">
      <c r="A40" s="60">
        <f t="shared" si="0"/>
        <v>28</v>
      </c>
      <c r="C40" s="67" t="s">
        <v>35</v>
      </c>
      <c r="E40" s="62" t="s">
        <v>27</v>
      </c>
      <c r="G40" s="135">
        <v>5.3699999999999998E-3</v>
      </c>
      <c r="H40" s="135"/>
      <c r="I40" s="135">
        <v>3.9849999999999997E-2</v>
      </c>
      <c r="K40" s="147">
        <v>3.5200000000000001E-3</v>
      </c>
      <c r="M40" s="147">
        <v>6.4999999999999997E-4</v>
      </c>
      <c r="N40" s="78"/>
      <c r="O40" s="147">
        <v>1.077E-2</v>
      </c>
      <c r="P40" s="147"/>
      <c r="Q40" s="79">
        <v>1.47E-3</v>
      </c>
      <c r="R40" s="79"/>
      <c r="S40" s="64">
        <v>5.2999999999999998E-4</v>
      </c>
      <c r="T40" s="79"/>
      <c r="U40" s="135">
        <v>1.5100000000000001E-3</v>
      </c>
      <c r="W40" s="79">
        <v>0</v>
      </c>
      <c r="Y40" s="148">
        <v>6.5000000000000002E-2</v>
      </c>
      <c r="Z40" s="148"/>
      <c r="AA40" s="144">
        <f t="shared" si="2"/>
        <v>0.12867000000000001</v>
      </c>
      <c r="AC40" s="60">
        <f t="shared" si="1"/>
        <v>28</v>
      </c>
      <c r="AD40" s="134"/>
    </row>
    <row r="41" spans="1:30" ht="9" customHeight="1">
      <c r="A41" s="60">
        <f t="shared" si="0"/>
        <v>29</v>
      </c>
      <c r="C41" s="67" t="s">
        <v>36</v>
      </c>
      <c r="E41" s="62" t="s">
        <v>27</v>
      </c>
      <c r="G41" s="135">
        <v>5.3699999999999998E-3</v>
      </c>
      <c r="H41" s="135"/>
      <c r="I41" s="135">
        <v>4.761E-2</v>
      </c>
      <c r="K41" s="147">
        <v>3.5200000000000001E-3</v>
      </c>
      <c r="M41" s="147">
        <v>6.4999999999999997E-4</v>
      </c>
      <c r="N41" s="78"/>
      <c r="O41" s="147">
        <v>1.077E-2</v>
      </c>
      <c r="P41" s="147"/>
      <c r="Q41" s="79">
        <v>1.47E-3</v>
      </c>
      <c r="R41" s="79"/>
      <c r="S41" s="64">
        <v>1.294E-2</v>
      </c>
      <c r="T41" s="79"/>
      <c r="U41" s="135">
        <v>1.5100000000000001E-3</v>
      </c>
      <c r="W41" s="79">
        <v>0</v>
      </c>
      <c r="Y41" s="148">
        <v>6.5000000000000002E-2</v>
      </c>
      <c r="Z41" s="148"/>
      <c r="AA41" s="144">
        <f t="shared" si="2"/>
        <v>0.14883999999999997</v>
      </c>
      <c r="AC41" s="60">
        <f t="shared" si="1"/>
        <v>29</v>
      </c>
      <c r="AD41" s="134"/>
    </row>
    <row r="42" spans="1:30" ht="9" customHeight="1">
      <c r="A42" s="60">
        <f t="shared" si="0"/>
        <v>30</v>
      </c>
      <c r="C42" s="67" t="s">
        <v>37</v>
      </c>
      <c r="E42" s="62" t="s">
        <v>27</v>
      </c>
      <c r="G42" s="135">
        <v>5.3699999999999998E-3</v>
      </c>
      <c r="H42" s="135"/>
      <c r="I42" s="135">
        <v>4.761E-2</v>
      </c>
      <c r="K42" s="147">
        <v>3.5200000000000001E-3</v>
      </c>
      <c r="M42" s="147">
        <v>6.4999999999999997E-4</v>
      </c>
      <c r="N42" s="78"/>
      <c r="O42" s="147">
        <v>1.077E-2</v>
      </c>
      <c r="P42" s="147"/>
      <c r="Q42" s="79">
        <v>1.47E-3</v>
      </c>
      <c r="R42" s="79"/>
      <c r="S42" s="64">
        <v>1.294E-2</v>
      </c>
      <c r="T42" s="79"/>
      <c r="U42" s="135">
        <v>1.5100000000000001E-3</v>
      </c>
      <c r="W42" s="79">
        <v>0</v>
      </c>
      <c r="Y42" s="148">
        <v>6.5000000000000002E-2</v>
      </c>
      <c r="Z42" s="148"/>
      <c r="AA42" s="144">
        <f t="shared" si="2"/>
        <v>0.14883999999999997</v>
      </c>
      <c r="AC42" s="60">
        <f t="shared" si="1"/>
        <v>30</v>
      </c>
      <c r="AD42" s="134"/>
    </row>
    <row r="43" spans="1:30" ht="9" customHeight="1">
      <c r="A43" s="60">
        <f t="shared" si="0"/>
        <v>31</v>
      </c>
      <c r="C43" s="67" t="s">
        <v>38</v>
      </c>
      <c r="E43" s="67" t="s">
        <v>31</v>
      </c>
      <c r="G43" s="135" t="s">
        <v>25</v>
      </c>
      <c r="H43" s="135"/>
      <c r="I43" s="73">
        <v>-0.12</v>
      </c>
      <c r="K43" s="93" t="s">
        <v>25</v>
      </c>
      <c r="M43" s="93" t="s">
        <v>25</v>
      </c>
      <c r="N43" s="78"/>
      <c r="O43" s="93" t="s">
        <v>25</v>
      </c>
      <c r="P43" s="93"/>
      <c r="Q43" s="93" t="s">
        <v>25</v>
      </c>
      <c r="R43" s="93" t="s">
        <v>25</v>
      </c>
      <c r="S43" s="94">
        <v>0</v>
      </c>
      <c r="T43" s="93" t="s">
        <v>25</v>
      </c>
      <c r="U43" s="135" t="s">
        <v>25</v>
      </c>
      <c r="W43" s="93" t="s">
        <v>25</v>
      </c>
      <c r="Y43" s="19" t="s">
        <v>25</v>
      </c>
      <c r="Z43" s="19"/>
      <c r="AA43" s="149">
        <f t="shared" si="2"/>
        <v>-0.12</v>
      </c>
      <c r="AC43" s="60">
        <f t="shared" si="1"/>
        <v>31</v>
      </c>
      <c r="AD43" s="134"/>
    </row>
    <row r="44" spans="1:30" ht="9" customHeight="1">
      <c r="A44" s="60">
        <f t="shared" si="0"/>
        <v>32</v>
      </c>
      <c r="C44" s="67" t="s">
        <v>30</v>
      </c>
      <c r="E44" s="67" t="s">
        <v>31</v>
      </c>
      <c r="G44" s="19" t="s">
        <v>25</v>
      </c>
      <c r="H44" s="135"/>
      <c r="I44" s="19" t="s">
        <v>25</v>
      </c>
      <c r="K44" s="19" t="s">
        <v>25</v>
      </c>
      <c r="M44" s="19" t="s">
        <v>25</v>
      </c>
      <c r="N44" s="72"/>
      <c r="O44" s="19" t="s">
        <v>25</v>
      </c>
      <c r="P44" s="93"/>
      <c r="Q44" s="19" t="s">
        <v>25</v>
      </c>
      <c r="R44" s="93" t="s">
        <v>25</v>
      </c>
      <c r="S44" s="19" t="s">
        <v>25</v>
      </c>
      <c r="T44" s="93" t="s">
        <v>25</v>
      </c>
      <c r="U44" s="19" t="s">
        <v>25</v>
      </c>
      <c r="W44" s="19" t="s">
        <v>25</v>
      </c>
      <c r="Y44" s="19" t="s">
        <v>25</v>
      </c>
      <c r="Z44" s="19"/>
      <c r="AA44" s="143">
        <v>0.17</v>
      </c>
      <c r="AC44" s="60">
        <f t="shared" si="1"/>
        <v>32</v>
      </c>
      <c r="AD44" s="134"/>
    </row>
    <row r="45" spans="1:30" ht="9" customHeight="1">
      <c r="A45" s="60">
        <f t="shared" ref="A45:A67" si="3">A44+1</f>
        <v>33</v>
      </c>
      <c r="E45" s="67"/>
      <c r="I45" s="112"/>
      <c r="K45" s="97"/>
      <c r="N45" s="78"/>
      <c r="S45" s="64"/>
      <c r="AA45" s="150"/>
      <c r="AC45" s="60">
        <f t="shared" ref="AC45:AC67" si="4">(A45)</f>
        <v>33</v>
      </c>
      <c r="AD45" s="134"/>
    </row>
    <row r="46" spans="1:30" ht="9" customHeight="1">
      <c r="A46" s="60">
        <f t="shared" si="3"/>
        <v>34</v>
      </c>
      <c r="C46" s="18" t="s">
        <v>39</v>
      </c>
      <c r="I46" s="112"/>
      <c r="N46" s="78"/>
      <c r="S46" s="64"/>
      <c r="AC46" s="60">
        <f t="shared" si="4"/>
        <v>34</v>
      </c>
      <c r="AD46" s="134"/>
    </row>
    <row r="47" spans="1:30" ht="9" customHeight="1">
      <c r="A47" s="60">
        <f t="shared" si="3"/>
        <v>35</v>
      </c>
      <c r="C47" s="56" t="s">
        <v>23</v>
      </c>
      <c r="E47" s="62" t="s">
        <v>24</v>
      </c>
      <c r="G47" s="135" t="s">
        <v>25</v>
      </c>
      <c r="H47" s="135"/>
      <c r="I47" s="105" t="s">
        <v>25</v>
      </c>
      <c r="K47" s="93" t="s">
        <v>25</v>
      </c>
      <c r="M47" s="93" t="s">
        <v>25</v>
      </c>
      <c r="N47" s="72"/>
      <c r="O47" s="93" t="s">
        <v>25</v>
      </c>
      <c r="P47" s="93"/>
      <c r="Q47" s="93" t="s">
        <v>25</v>
      </c>
      <c r="R47" s="97"/>
      <c r="S47" s="93" t="s">
        <v>25</v>
      </c>
      <c r="T47" s="97"/>
      <c r="U47" s="135" t="s">
        <v>25</v>
      </c>
      <c r="V47" s="97"/>
      <c r="W47" s="93" t="s">
        <v>25</v>
      </c>
      <c r="X47" s="97"/>
      <c r="Y47" s="19" t="s">
        <v>25</v>
      </c>
      <c r="Z47" s="19"/>
      <c r="AA47" s="145">
        <f t="shared" ref="AA47:AA55" si="5">SUM(G47:Y47)</f>
        <v>0</v>
      </c>
      <c r="AC47" s="60">
        <f t="shared" si="4"/>
        <v>35</v>
      </c>
      <c r="AD47" s="134"/>
    </row>
    <row r="48" spans="1:30" ht="9" customHeight="1">
      <c r="A48" s="60">
        <f t="shared" si="3"/>
        <v>36</v>
      </c>
      <c r="C48" s="67" t="s">
        <v>26</v>
      </c>
      <c r="E48" s="62" t="s">
        <v>27</v>
      </c>
      <c r="G48" s="135">
        <v>5.3699999999999998E-3</v>
      </c>
      <c r="H48" s="135"/>
      <c r="I48" s="135">
        <v>3.9849999999999997E-2</v>
      </c>
      <c r="K48" s="147">
        <v>3.5200000000000001E-3</v>
      </c>
      <c r="M48" s="147">
        <v>6.4999999999999997E-4</v>
      </c>
      <c r="N48" s="78"/>
      <c r="O48" s="147">
        <v>1.077E-2</v>
      </c>
      <c r="P48" s="147"/>
      <c r="Q48" s="79">
        <v>1.47E-3</v>
      </c>
      <c r="R48" s="79"/>
      <c r="S48" s="64">
        <v>5.2999999999999998E-4</v>
      </c>
      <c r="T48" s="79"/>
      <c r="U48" s="135">
        <v>1.5100000000000001E-3</v>
      </c>
      <c r="W48" s="79">
        <v>2.2939999999999999E-2</v>
      </c>
      <c r="Y48" s="148">
        <v>6.5000000000000002E-2</v>
      </c>
      <c r="Z48" s="148"/>
      <c r="AA48" s="144">
        <f t="shared" si="5"/>
        <v>0.15161000000000002</v>
      </c>
      <c r="AC48" s="60">
        <f t="shared" si="4"/>
        <v>36</v>
      </c>
      <c r="AD48" s="134"/>
    </row>
    <row r="49" spans="1:30" ht="9" customHeight="1">
      <c r="A49" s="60">
        <f t="shared" si="3"/>
        <v>37</v>
      </c>
      <c r="C49" s="67" t="s">
        <v>28</v>
      </c>
      <c r="E49" s="62" t="s">
        <v>27</v>
      </c>
      <c r="G49" s="135">
        <v>5.3699999999999998E-3</v>
      </c>
      <c r="H49" s="135"/>
      <c r="I49" s="135">
        <v>4.761E-2</v>
      </c>
      <c r="K49" s="147">
        <v>3.5200000000000001E-3</v>
      </c>
      <c r="M49" s="147">
        <v>6.4999999999999997E-4</v>
      </c>
      <c r="N49" s="78"/>
      <c r="O49" s="147">
        <v>1.077E-2</v>
      </c>
      <c r="P49" s="147"/>
      <c r="Q49" s="79">
        <v>1.47E-3</v>
      </c>
      <c r="R49" s="79"/>
      <c r="S49" s="64">
        <v>1.294E-2</v>
      </c>
      <c r="T49" s="79"/>
      <c r="U49" s="135">
        <v>1.5100000000000001E-3</v>
      </c>
      <c r="W49" s="79">
        <v>2.2939999999999999E-2</v>
      </c>
      <c r="Y49" s="148">
        <v>6.5000000000000002E-2</v>
      </c>
      <c r="Z49" s="148"/>
      <c r="AA49" s="144">
        <f t="shared" si="5"/>
        <v>0.17177999999999999</v>
      </c>
      <c r="AC49" s="60">
        <f t="shared" si="4"/>
        <v>37</v>
      </c>
      <c r="AD49" s="134"/>
    </row>
    <row r="50" spans="1:30" ht="9" customHeight="1">
      <c r="A50" s="60">
        <f t="shared" si="3"/>
        <v>38</v>
      </c>
      <c r="C50" s="67" t="s">
        <v>29</v>
      </c>
      <c r="E50" s="62" t="s">
        <v>27</v>
      </c>
      <c r="G50" s="135">
        <v>5.3699999999999998E-3</v>
      </c>
      <c r="H50" s="135"/>
      <c r="I50" s="135">
        <v>4.761E-2</v>
      </c>
      <c r="K50" s="147">
        <v>3.5200000000000001E-3</v>
      </c>
      <c r="M50" s="147">
        <v>6.4999999999999997E-4</v>
      </c>
      <c r="N50" s="78"/>
      <c r="O50" s="147">
        <v>1.077E-2</v>
      </c>
      <c r="P50" s="147"/>
      <c r="Q50" s="79">
        <v>1.47E-3</v>
      </c>
      <c r="R50" s="79"/>
      <c r="S50" s="64">
        <v>1.294E-2</v>
      </c>
      <c r="T50" s="79"/>
      <c r="U50" s="135">
        <v>1.5100000000000001E-3</v>
      </c>
      <c r="W50" s="79">
        <v>2.2939999999999999E-2</v>
      </c>
      <c r="Y50" s="148">
        <v>6.5000000000000002E-2</v>
      </c>
      <c r="Z50" s="148"/>
      <c r="AA50" s="144">
        <f t="shared" si="5"/>
        <v>0.17177999999999999</v>
      </c>
      <c r="AC50" s="60">
        <f t="shared" si="4"/>
        <v>38</v>
      </c>
      <c r="AD50" s="134"/>
    </row>
    <row r="51" spans="1:30" ht="9" customHeight="1">
      <c r="A51" s="60">
        <f t="shared" si="3"/>
        <v>39</v>
      </c>
      <c r="C51" s="56" t="s">
        <v>23</v>
      </c>
      <c r="E51" s="62" t="s">
        <v>24</v>
      </c>
      <c r="G51" s="135" t="s">
        <v>25</v>
      </c>
      <c r="H51" s="135"/>
      <c r="I51" s="105" t="s">
        <v>25</v>
      </c>
      <c r="K51" s="93" t="s">
        <v>25</v>
      </c>
      <c r="M51" s="93" t="s">
        <v>25</v>
      </c>
      <c r="N51" s="72"/>
      <c r="O51" s="93" t="s">
        <v>25</v>
      </c>
      <c r="P51" s="93"/>
      <c r="Q51" s="93" t="s">
        <v>25</v>
      </c>
      <c r="R51" s="97"/>
      <c r="S51" s="93" t="s">
        <v>25</v>
      </c>
      <c r="T51" s="97"/>
      <c r="U51" s="135" t="s">
        <v>25</v>
      </c>
      <c r="V51" s="97"/>
      <c r="W51" s="93" t="s">
        <v>25</v>
      </c>
      <c r="X51" s="97"/>
      <c r="Y51" s="19" t="s">
        <v>25</v>
      </c>
      <c r="Z51" s="19"/>
      <c r="AA51" s="145">
        <f t="shared" si="5"/>
        <v>0</v>
      </c>
      <c r="AC51" s="60">
        <f t="shared" si="4"/>
        <v>39</v>
      </c>
      <c r="AD51" s="134"/>
    </row>
    <row r="52" spans="1:30" ht="9" customHeight="1">
      <c r="A52" s="60">
        <f t="shared" si="3"/>
        <v>40</v>
      </c>
      <c r="C52" s="67" t="s">
        <v>35</v>
      </c>
      <c r="E52" s="62" t="s">
        <v>27</v>
      </c>
      <c r="G52" s="135">
        <v>5.3699999999999998E-3</v>
      </c>
      <c r="H52" s="135"/>
      <c r="I52" s="135">
        <v>3.9849999999999997E-2</v>
      </c>
      <c r="K52" s="147">
        <v>3.5200000000000001E-3</v>
      </c>
      <c r="M52" s="147">
        <v>6.4999999999999997E-4</v>
      </c>
      <c r="N52" s="78"/>
      <c r="O52" s="147">
        <v>1.077E-2</v>
      </c>
      <c r="P52" s="147"/>
      <c r="Q52" s="79">
        <v>1.47E-3</v>
      </c>
      <c r="R52" s="79"/>
      <c r="S52" s="64">
        <v>5.2999999999999998E-4</v>
      </c>
      <c r="T52" s="79"/>
      <c r="U52" s="135">
        <v>1.5100000000000001E-3</v>
      </c>
      <c r="W52" s="79">
        <v>0</v>
      </c>
      <c r="Y52" s="148">
        <v>6.5000000000000002E-2</v>
      </c>
      <c r="Z52" s="148"/>
      <c r="AA52" s="144">
        <f t="shared" si="5"/>
        <v>0.12867000000000001</v>
      </c>
      <c r="AC52" s="60">
        <f t="shared" si="4"/>
        <v>40</v>
      </c>
      <c r="AD52" s="134"/>
    </row>
    <row r="53" spans="1:30" ht="9" customHeight="1">
      <c r="A53" s="60">
        <f t="shared" si="3"/>
        <v>41</v>
      </c>
      <c r="C53" s="67" t="s">
        <v>36</v>
      </c>
      <c r="E53" s="62" t="s">
        <v>27</v>
      </c>
      <c r="G53" s="135">
        <v>5.3699999999999998E-3</v>
      </c>
      <c r="H53" s="135"/>
      <c r="I53" s="135">
        <v>4.761E-2</v>
      </c>
      <c r="K53" s="147">
        <v>3.5200000000000001E-3</v>
      </c>
      <c r="M53" s="147">
        <v>6.4999999999999997E-4</v>
      </c>
      <c r="N53" s="78"/>
      <c r="O53" s="147">
        <v>1.077E-2</v>
      </c>
      <c r="P53" s="147"/>
      <c r="Q53" s="79">
        <v>1.47E-3</v>
      </c>
      <c r="R53" s="79"/>
      <c r="S53" s="64">
        <v>1.294E-2</v>
      </c>
      <c r="T53" s="79"/>
      <c r="U53" s="135">
        <v>1.5100000000000001E-3</v>
      </c>
      <c r="W53" s="79">
        <v>0</v>
      </c>
      <c r="Y53" s="148">
        <v>6.5000000000000002E-2</v>
      </c>
      <c r="Z53" s="148"/>
      <c r="AA53" s="144">
        <f t="shared" si="5"/>
        <v>0.14883999999999997</v>
      </c>
      <c r="AC53" s="60">
        <f t="shared" si="4"/>
        <v>41</v>
      </c>
      <c r="AD53" s="134"/>
    </row>
    <row r="54" spans="1:30" ht="9" customHeight="1">
      <c r="A54" s="60">
        <f t="shared" si="3"/>
        <v>42</v>
      </c>
      <c r="C54" s="67" t="s">
        <v>37</v>
      </c>
      <c r="E54" s="62" t="s">
        <v>27</v>
      </c>
      <c r="G54" s="135">
        <v>5.3699999999999998E-3</v>
      </c>
      <c r="H54" s="135"/>
      <c r="I54" s="135">
        <v>4.761E-2</v>
      </c>
      <c r="K54" s="147">
        <v>3.5200000000000001E-3</v>
      </c>
      <c r="M54" s="147">
        <v>6.4999999999999997E-4</v>
      </c>
      <c r="N54" s="78"/>
      <c r="O54" s="147">
        <v>1.077E-2</v>
      </c>
      <c r="P54" s="147"/>
      <c r="Q54" s="79">
        <v>1.47E-3</v>
      </c>
      <c r="R54" s="79"/>
      <c r="S54" s="64">
        <v>1.294E-2</v>
      </c>
      <c r="T54" s="79"/>
      <c r="U54" s="135">
        <v>1.5100000000000001E-3</v>
      </c>
      <c r="W54" s="79">
        <v>0</v>
      </c>
      <c r="Y54" s="148">
        <v>6.5000000000000002E-2</v>
      </c>
      <c r="Z54" s="148"/>
      <c r="AA54" s="144">
        <f t="shared" si="5"/>
        <v>0.14883999999999997</v>
      </c>
      <c r="AC54" s="60">
        <f t="shared" si="4"/>
        <v>42</v>
      </c>
      <c r="AD54" s="134"/>
    </row>
    <row r="55" spans="1:30" ht="9" customHeight="1">
      <c r="A55" s="60">
        <f t="shared" si="3"/>
        <v>43</v>
      </c>
      <c r="C55" s="67" t="s">
        <v>40</v>
      </c>
      <c r="E55" s="67" t="s">
        <v>31</v>
      </c>
      <c r="G55" s="135" t="s">
        <v>25</v>
      </c>
      <c r="H55" s="135"/>
      <c r="I55" s="73">
        <v>-0.24929999999999999</v>
      </c>
      <c r="K55" s="93" t="s">
        <v>25</v>
      </c>
      <c r="M55" s="93" t="s">
        <v>25</v>
      </c>
      <c r="N55" s="78"/>
      <c r="O55" s="93" t="s">
        <v>25</v>
      </c>
      <c r="P55" s="93"/>
      <c r="Q55" s="93" t="s">
        <v>25</v>
      </c>
      <c r="R55" s="93" t="s">
        <v>25</v>
      </c>
      <c r="S55" s="93" t="s">
        <v>25</v>
      </c>
      <c r="T55" s="93" t="s">
        <v>25</v>
      </c>
      <c r="U55" s="135" t="s">
        <v>25</v>
      </c>
      <c r="W55" s="93" t="s">
        <v>25</v>
      </c>
      <c r="Y55" s="19" t="s">
        <v>25</v>
      </c>
      <c r="Z55" s="19"/>
      <c r="AA55" s="151">
        <f t="shared" si="5"/>
        <v>-0.24929999999999999</v>
      </c>
      <c r="AC55" s="60">
        <f t="shared" si="4"/>
        <v>43</v>
      </c>
      <c r="AD55" s="134"/>
    </row>
    <row r="56" spans="1:30" ht="9" customHeight="1">
      <c r="A56" s="60">
        <f t="shared" si="3"/>
        <v>44</v>
      </c>
      <c r="C56" s="67" t="s">
        <v>30</v>
      </c>
      <c r="E56" s="67" t="s">
        <v>31</v>
      </c>
      <c r="G56" s="19" t="s">
        <v>25</v>
      </c>
      <c r="H56" s="135"/>
      <c r="I56" s="19" t="s">
        <v>25</v>
      </c>
      <c r="K56" s="19" t="s">
        <v>25</v>
      </c>
      <c r="M56" s="19" t="s">
        <v>25</v>
      </c>
      <c r="N56" s="72"/>
      <c r="O56" s="19" t="s">
        <v>25</v>
      </c>
      <c r="P56" s="93"/>
      <c r="Q56" s="19" t="s">
        <v>25</v>
      </c>
      <c r="R56" s="93" t="s">
        <v>25</v>
      </c>
      <c r="S56" s="19" t="s">
        <v>25</v>
      </c>
      <c r="T56" s="93" t="s">
        <v>25</v>
      </c>
      <c r="U56" s="19" t="s">
        <v>25</v>
      </c>
      <c r="W56" s="19" t="s">
        <v>25</v>
      </c>
      <c r="Y56" s="19" t="s">
        <v>25</v>
      </c>
      <c r="Z56" s="19"/>
      <c r="AA56" s="143">
        <v>0.17</v>
      </c>
      <c r="AC56" s="60">
        <f t="shared" si="4"/>
        <v>44</v>
      </c>
      <c r="AD56" s="134"/>
    </row>
    <row r="57" spans="1:30" ht="9" customHeight="1">
      <c r="A57" s="60">
        <f t="shared" si="3"/>
        <v>45</v>
      </c>
      <c r="C57" s="67"/>
      <c r="E57" s="67"/>
      <c r="I57" s="112"/>
      <c r="K57" s="97"/>
      <c r="N57" s="78"/>
      <c r="S57" s="64"/>
      <c r="AA57" s="150"/>
      <c r="AC57" s="60">
        <f t="shared" si="4"/>
        <v>45</v>
      </c>
      <c r="AD57" s="134"/>
    </row>
    <row r="58" spans="1:30" ht="9" customHeight="1">
      <c r="A58" s="60">
        <f t="shared" si="3"/>
        <v>46</v>
      </c>
      <c r="C58" s="20" t="s">
        <v>41</v>
      </c>
      <c r="I58" s="112"/>
      <c r="S58" s="64"/>
      <c r="AA58" s="152"/>
      <c r="AC58" s="60">
        <f t="shared" si="4"/>
        <v>46</v>
      </c>
      <c r="AD58" s="134"/>
    </row>
    <row r="59" spans="1:30" ht="9" customHeight="1">
      <c r="A59" s="60">
        <f t="shared" si="3"/>
        <v>47</v>
      </c>
      <c r="C59" s="56" t="s">
        <v>23</v>
      </c>
      <c r="E59" s="62" t="s">
        <v>24</v>
      </c>
      <c r="G59" s="135" t="s">
        <v>25</v>
      </c>
      <c r="H59" s="135"/>
      <c r="I59" s="105" t="s">
        <v>25</v>
      </c>
      <c r="K59" s="93" t="s">
        <v>25</v>
      </c>
      <c r="M59" s="93" t="s">
        <v>25</v>
      </c>
      <c r="N59" s="72"/>
      <c r="O59" s="93" t="s">
        <v>25</v>
      </c>
      <c r="P59" s="93"/>
      <c r="Q59" s="93" t="s">
        <v>25</v>
      </c>
      <c r="R59" s="97"/>
      <c r="S59" s="93" t="s">
        <v>25</v>
      </c>
      <c r="T59" s="97"/>
      <c r="U59" s="135" t="s">
        <v>25</v>
      </c>
      <c r="V59" s="97"/>
      <c r="W59" s="93" t="s">
        <v>25</v>
      </c>
      <c r="X59" s="97"/>
      <c r="Y59" s="19" t="s">
        <v>25</v>
      </c>
      <c r="Z59" s="19"/>
      <c r="AA59" s="145">
        <f t="shared" ref="AA59:AA66" si="6">SUM(G59:Y59)</f>
        <v>0</v>
      </c>
      <c r="AC59" s="60">
        <f t="shared" si="4"/>
        <v>47</v>
      </c>
      <c r="AD59" s="134"/>
    </row>
    <row r="60" spans="1:30" ht="9" customHeight="1">
      <c r="A60" s="60">
        <f t="shared" si="3"/>
        <v>48</v>
      </c>
      <c r="C60" s="67" t="s">
        <v>26</v>
      </c>
      <c r="E60" s="62" t="s">
        <v>27</v>
      </c>
      <c r="F60" s="99"/>
      <c r="G60" s="135">
        <v>5.3699999999999998E-3</v>
      </c>
      <c r="H60" s="135"/>
      <c r="I60" s="135">
        <v>3.9849999999999997E-2</v>
      </c>
      <c r="K60" s="147">
        <v>3.5200000000000001E-3</v>
      </c>
      <c r="M60" s="147">
        <v>6.4999999999999997E-4</v>
      </c>
      <c r="N60" s="78"/>
      <c r="O60" s="147">
        <v>1.077E-2</v>
      </c>
      <c r="P60" s="147"/>
      <c r="Q60" s="79">
        <v>1.47E-3</v>
      </c>
      <c r="R60" s="79"/>
      <c r="S60" s="64">
        <v>5.2999999999999998E-4</v>
      </c>
      <c r="T60" s="79"/>
      <c r="U60" s="135">
        <v>1.5100000000000001E-3</v>
      </c>
      <c r="W60" s="79">
        <v>2.2939999999999999E-2</v>
      </c>
      <c r="Y60" s="148">
        <v>6.5000000000000002E-2</v>
      </c>
      <c r="Z60" s="148"/>
      <c r="AA60" s="144">
        <f t="shared" si="6"/>
        <v>0.15161000000000002</v>
      </c>
      <c r="AC60" s="60">
        <f t="shared" si="4"/>
        <v>48</v>
      </c>
      <c r="AD60" s="134"/>
    </row>
    <row r="61" spans="1:30" ht="9.75" customHeight="1">
      <c r="A61" s="60">
        <f t="shared" si="3"/>
        <v>49</v>
      </c>
      <c r="C61" s="67" t="s">
        <v>28</v>
      </c>
      <c r="E61" s="62" t="s">
        <v>27</v>
      </c>
      <c r="F61" s="99"/>
      <c r="G61" s="135">
        <v>5.3699999999999998E-3</v>
      </c>
      <c r="H61" s="135"/>
      <c r="I61" s="135">
        <v>4.761E-2</v>
      </c>
      <c r="K61" s="147">
        <v>3.5200000000000001E-3</v>
      </c>
      <c r="M61" s="147">
        <v>6.4999999999999997E-4</v>
      </c>
      <c r="N61" s="78"/>
      <c r="O61" s="147">
        <v>1.077E-2</v>
      </c>
      <c r="P61" s="147"/>
      <c r="Q61" s="79">
        <v>1.47E-3</v>
      </c>
      <c r="R61" s="79"/>
      <c r="S61" s="64">
        <v>1.294E-2</v>
      </c>
      <c r="T61" s="79"/>
      <c r="U61" s="135">
        <v>1.5100000000000001E-3</v>
      </c>
      <c r="W61" s="79">
        <v>2.2939999999999999E-2</v>
      </c>
      <c r="Y61" s="148">
        <v>6.5000000000000002E-2</v>
      </c>
      <c r="Z61" s="148"/>
      <c r="AA61" s="144">
        <f t="shared" si="6"/>
        <v>0.17177999999999999</v>
      </c>
      <c r="AC61" s="60">
        <f t="shared" si="4"/>
        <v>49</v>
      </c>
      <c r="AD61" s="134"/>
    </row>
    <row r="62" spans="1:30" ht="9.75" customHeight="1">
      <c r="A62" s="60">
        <f t="shared" si="3"/>
        <v>50</v>
      </c>
      <c r="C62" s="67" t="s">
        <v>29</v>
      </c>
      <c r="E62" s="62" t="s">
        <v>27</v>
      </c>
      <c r="F62" s="99"/>
      <c r="G62" s="135">
        <v>5.3699999999999998E-3</v>
      </c>
      <c r="H62" s="135"/>
      <c r="I62" s="135">
        <v>4.761E-2</v>
      </c>
      <c r="K62" s="147">
        <v>3.5200000000000001E-3</v>
      </c>
      <c r="M62" s="147">
        <v>6.4999999999999997E-4</v>
      </c>
      <c r="N62" s="78"/>
      <c r="O62" s="147">
        <v>1.077E-2</v>
      </c>
      <c r="P62" s="147"/>
      <c r="Q62" s="79">
        <v>1.47E-3</v>
      </c>
      <c r="R62" s="79"/>
      <c r="S62" s="64">
        <v>1.294E-2</v>
      </c>
      <c r="T62" s="79"/>
      <c r="U62" s="135">
        <v>1.5100000000000001E-3</v>
      </c>
      <c r="W62" s="79">
        <v>2.2939999999999999E-2</v>
      </c>
      <c r="Y62" s="148">
        <v>6.5000000000000002E-2</v>
      </c>
      <c r="Z62" s="148"/>
      <c r="AA62" s="144">
        <f t="shared" si="6"/>
        <v>0.17177999999999999</v>
      </c>
      <c r="AC62" s="60">
        <f t="shared" si="4"/>
        <v>50</v>
      </c>
      <c r="AD62" s="134"/>
    </row>
    <row r="63" spans="1:30" ht="9" customHeight="1">
      <c r="A63" s="60">
        <f t="shared" si="3"/>
        <v>51</v>
      </c>
      <c r="C63" s="56" t="s">
        <v>23</v>
      </c>
      <c r="E63" s="62" t="s">
        <v>24</v>
      </c>
      <c r="G63" s="135" t="s">
        <v>25</v>
      </c>
      <c r="H63" s="135"/>
      <c r="I63" s="105" t="s">
        <v>25</v>
      </c>
      <c r="K63" s="93" t="s">
        <v>25</v>
      </c>
      <c r="M63" s="93" t="s">
        <v>25</v>
      </c>
      <c r="N63" s="72"/>
      <c r="O63" s="93" t="s">
        <v>25</v>
      </c>
      <c r="P63" s="93"/>
      <c r="Q63" s="93" t="s">
        <v>25</v>
      </c>
      <c r="R63" s="97"/>
      <c r="S63" s="93" t="s">
        <v>25</v>
      </c>
      <c r="T63" s="97"/>
      <c r="U63" s="135" t="s">
        <v>25</v>
      </c>
      <c r="V63" s="97"/>
      <c r="W63" s="93" t="s">
        <v>25</v>
      </c>
      <c r="X63" s="97"/>
      <c r="Y63" s="19" t="s">
        <v>25</v>
      </c>
      <c r="Z63" s="19"/>
      <c r="AA63" s="145">
        <f t="shared" si="6"/>
        <v>0</v>
      </c>
      <c r="AC63" s="60">
        <f t="shared" si="4"/>
        <v>51</v>
      </c>
      <c r="AD63" s="134"/>
    </row>
    <row r="64" spans="1:30" ht="9" customHeight="1">
      <c r="A64" s="60">
        <f t="shared" si="3"/>
        <v>52</v>
      </c>
      <c r="C64" s="67" t="s">
        <v>35</v>
      </c>
      <c r="E64" s="62" t="s">
        <v>27</v>
      </c>
      <c r="F64" s="99"/>
      <c r="G64" s="135">
        <v>5.3699999999999998E-3</v>
      </c>
      <c r="H64" s="135"/>
      <c r="I64" s="135">
        <v>3.9849999999999997E-2</v>
      </c>
      <c r="K64" s="147">
        <v>3.5200000000000001E-3</v>
      </c>
      <c r="M64" s="147">
        <v>6.4999999999999997E-4</v>
      </c>
      <c r="N64" s="78"/>
      <c r="O64" s="147">
        <v>1.077E-2</v>
      </c>
      <c r="P64" s="147"/>
      <c r="Q64" s="79">
        <v>1.47E-3</v>
      </c>
      <c r="R64" s="79"/>
      <c r="S64" s="64">
        <v>5.2999999999999998E-4</v>
      </c>
      <c r="T64" s="79"/>
      <c r="U64" s="135">
        <v>1.5100000000000001E-3</v>
      </c>
      <c r="W64" s="79">
        <v>0</v>
      </c>
      <c r="Y64" s="148">
        <v>6.5000000000000002E-2</v>
      </c>
      <c r="Z64" s="148"/>
      <c r="AA64" s="144">
        <f t="shared" si="6"/>
        <v>0.12867000000000001</v>
      </c>
      <c r="AC64" s="60">
        <f t="shared" si="4"/>
        <v>52</v>
      </c>
      <c r="AD64" s="134"/>
    </row>
    <row r="65" spans="1:30" ht="9" customHeight="1">
      <c r="A65" s="60">
        <f t="shared" si="3"/>
        <v>53</v>
      </c>
      <c r="C65" s="67" t="s">
        <v>36</v>
      </c>
      <c r="E65" s="62" t="s">
        <v>27</v>
      </c>
      <c r="F65" s="99"/>
      <c r="G65" s="135">
        <v>5.3699999999999998E-3</v>
      </c>
      <c r="H65" s="135"/>
      <c r="I65" s="135">
        <v>4.761E-2</v>
      </c>
      <c r="K65" s="147">
        <v>3.5200000000000001E-3</v>
      </c>
      <c r="M65" s="147">
        <v>6.4999999999999997E-4</v>
      </c>
      <c r="N65" s="78"/>
      <c r="O65" s="147">
        <v>1.077E-2</v>
      </c>
      <c r="P65" s="147"/>
      <c r="Q65" s="79">
        <v>1.47E-3</v>
      </c>
      <c r="R65" s="79"/>
      <c r="S65" s="64">
        <v>1.294E-2</v>
      </c>
      <c r="T65" s="79"/>
      <c r="U65" s="135">
        <v>1.5100000000000001E-3</v>
      </c>
      <c r="W65" s="79">
        <v>0</v>
      </c>
      <c r="Y65" s="148">
        <v>6.5000000000000002E-2</v>
      </c>
      <c r="Z65" s="148"/>
      <c r="AA65" s="144">
        <f t="shared" si="6"/>
        <v>0.14883999999999997</v>
      </c>
      <c r="AC65" s="60">
        <f t="shared" si="4"/>
        <v>53</v>
      </c>
      <c r="AD65" s="134"/>
    </row>
    <row r="66" spans="1:30" ht="9" customHeight="1">
      <c r="A66" s="60">
        <f t="shared" si="3"/>
        <v>54</v>
      </c>
      <c r="C66" s="67" t="s">
        <v>37</v>
      </c>
      <c r="E66" s="62" t="s">
        <v>27</v>
      </c>
      <c r="F66" s="99"/>
      <c r="G66" s="135">
        <v>5.3699999999999998E-3</v>
      </c>
      <c r="H66" s="135"/>
      <c r="I66" s="135">
        <v>4.761E-2</v>
      </c>
      <c r="K66" s="147">
        <v>3.5200000000000001E-3</v>
      </c>
      <c r="M66" s="147">
        <v>6.4999999999999997E-4</v>
      </c>
      <c r="N66" s="78"/>
      <c r="O66" s="147">
        <v>1.077E-2</v>
      </c>
      <c r="P66" s="147"/>
      <c r="Q66" s="79">
        <v>1.47E-3</v>
      </c>
      <c r="R66" s="79"/>
      <c r="S66" s="64">
        <v>1.294E-2</v>
      </c>
      <c r="T66" s="79"/>
      <c r="U66" s="135">
        <v>1.5100000000000001E-3</v>
      </c>
      <c r="W66" s="79">
        <v>0</v>
      </c>
      <c r="Y66" s="148">
        <v>6.5000000000000002E-2</v>
      </c>
      <c r="Z66" s="148"/>
      <c r="AA66" s="144">
        <f t="shared" si="6"/>
        <v>0.14883999999999997</v>
      </c>
      <c r="AC66" s="60">
        <f t="shared" si="4"/>
        <v>54</v>
      </c>
      <c r="AD66" s="134"/>
    </row>
    <row r="67" spans="1:30" ht="9" customHeight="1">
      <c r="A67" s="60">
        <f t="shared" si="3"/>
        <v>55</v>
      </c>
      <c r="C67" s="67" t="s">
        <v>30</v>
      </c>
      <c r="E67" s="67" t="s">
        <v>31</v>
      </c>
      <c r="F67" s="99"/>
      <c r="G67" s="19" t="s">
        <v>25</v>
      </c>
      <c r="H67" s="135"/>
      <c r="I67" s="19" t="s">
        <v>25</v>
      </c>
      <c r="K67" s="19" t="s">
        <v>25</v>
      </c>
      <c r="M67" s="19" t="s">
        <v>25</v>
      </c>
      <c r="N67" s="72"/>
      <c r="O67" s="19" t="s">
        <v>25</v>
      </c>
      <c r="P67" s="93"/>
      <c r="Q67" s="19" t="s">
        <v>25</v>
      </c>
      <c r="R67" s="93" t="s">
        <v>25</v>
      </c>
      <c r="S67" s="19" t="s">
        <v>25</v>
      </c>
      <c r="T67" s="93" t="s">
        <v>25</v>
      </c>
      <c r="U67" s="19" t="s">
        <v>25</v>
      </c>
      <c r="W67" s="19" t="s">
        <v>25</v>
      </c>
      <c r="Y67" s="19" t="s">
        <v>25</v>
      </c>
      <c r="Z67" s="19"/>
      <c r="AA67" s="143">
        <v>0.17</v>
      </c>
      <c r="AC67" s="60">
        <f t="shared" si="4"/>
        <v>55</v>
      </c>
      <c r="AD67" s="134"/>
    </row>
    <row r="68" spans="1:30" ht="9" customHeight="1">
      <c r="A68" s="62" t="s">
        <v>248</v>
      </c>
      <c r="AC68" s="60"/>
      <c r="AD68" s="134"/>
    </row>
    <row r="69" spans="1:30" ht="9" customHeight="1">
      <c r="A69" s="67" t="s">
        <v>249</v>
      </c>
      <c r="AC69" s="60"/>
      <c r="AD69" s="134"/>
    </row>
    <row r="70" spans="1:30" ht="9" customHeight="1">
      <c r="A70" s="67" t="s">
        <v>250</v>
      </c>
      <c r="AC70" s="60"/>
      <c r="AD70" s="134"/>
    </row>
    <row r="71" spans="1:30" ht="9" customHeight="1">
      <c r="A71" s="62" t="s">
        <v>251</v>
      </c>
      <c r="AC71" s="60"/>
      <c r="AD71" s="134"/>
    </row>
    <row r="72" spans="1:30" ht="9" customHeight="1">
      <c r="A72" s="273" t="s">
        <v>252</v>
      </c>
      <c r="AC72" s="60"/>
      <c r="AD72" s="134"/>
    </row>
    <row r="73" spans="1:30" ht="9" customHeight="1">
      <c r="A73" s="62" t="s">
        <v>253</v>
      </c>
      <c r="B73" s="56"/>
      <c r="Y73" s="56"/>
      <c r="Z73" s="56"/>
      <c r="AA73" s="56"/>
      <c r="AC73" s="56"/>
      <c r="AD73" s="134"/>
    </row>
    <row r="74" spans="1:30" ht="9" customHeight="1">
      <c r="A74" s="67" t="s">
        <v>254</v>
      </c>
      <c r="B74" s="56"/>
      <c r="Y74" s="56"/>
      <c r="Z74" s="56"/>
      <c r="AA74" s="56"/>
      <c r="AC74" s="56"/>
      <c r="AD74" s="134"/>
    </row>
    <row r="75" spans="1:30" ht="9" customHeight="1">
      <c r="A75" s="56"/>
      <c r="B75" s="56"/>
      <c r="Y75" s="56"/>
      <c r="Z75" s="56"/>
      <c r="AA75" s="56"/>
      <c r="AC75" s="56"/>
      <c r="AD75" s="134"/>
    </row>
    <row r="76" spans="1:30" ht="9" customHeight="1">
      <c r="A76" s="273"/>
      <c r="B76" s="56"/>
      <c r="Y76" s="56"/>
      <c r="Z76" s="56"/>
      <c r="AA76" s="56"/>
      <c r="AC76" s="56"/>
      <c r="AD76" s="134"/>
    </row>
    <row r="77" spans="1:30" ht="9" customHeight="1">
      <c r="A77" s="67"/>
      <c r="AD77" s="134"/>
    </row>
    <row r="78" spans="1:30" ht="9" customHeight="1">
      <c r="M78" s="21" t="str">
        <f>M2</f>
        <v>SAN DIEGO GAS &amp; ELECTRIC COMPANY - ELECTRIC DEPARTMENT</v>
      </c>
      <c r="P78" s="21"/>
      <c r="W78" s="21"/>
      <c r="AC78" s="86" t="s">
        <v>48</v>
      </c>
      <c r="AD78" s="134"/>
    </row>
    <row r="79" spans="1:30" ht="9" customHeight="1">
      <c r="M79" s="21" t="str">
        <f>M3</f>
        <v>FILING TO IMPLEMENT AN ELECTRIC RATE SURCHARGE TO MANAGE THE ENERGY RATE CEILING REVENUE SHORTFALL ACCOUNT</v>
      </c>
      <c r="P79" s="60"/>
      <c r="W79" s="60"/>
      <c r="AD79" s="134"/>
    </row>
    <row r="80" spans="1:30" ht="9" customHeight="1">
      <c r="M80" s="21" t="str">
        <f>M4</f>
        <v>EFFECTIVE RATES FOR CUSTOMERS UNDER 6.5 CENTS/KWH RATE CEILING PX PRICE (AB 265 AND D.00-09-040)</v>
      </c>
      <c r="P80" s="60"/>
      <c r="W80" s="60"/>
      <c r="AD80" s="134"/>
    </row>
    <row r="81" spans="1:30" ht="9" customHeight="1">
      <c r="M81" s="21"/>
      <c r="P81" s="60"/>
      <c r="W81" s="60"/>
      <c r="AD81" s="134"/>
    </row>
    <row r="82" spans="1:30" ht="9" customHeight="1">
      <c r="M82" s="21" t="str">
        <f>M6</f>
        <v>RESIDENTIAL -- PROPOSED UNBUNDLED UNIT CHARGES</v>
      </c>
      <c r="P82" s="21"/>
      <c r="W82" s="21"/>
      <c r="AD82" s="134"/>
    </row>
    <row r="83" spans="1:30" ht="9" customHeight="1">
      <c r="G83" s="6"/>
      <c r="H83" s="6"/>
      <c r="I83" s="7"/>
      <c r="J83" s="7"/>
      <c r="K83" s="8"/>
      <c r="L83" s="9"/>
      <c r="M83" s="9"/>
      <c r="N83" s="9"/>
      <c r="O83" s="8"/>
      <c r="P83" s="8"/>
      <c r="U83" s="6"/>
      <c r="W83" s="8"/>
      <c r="AA83" s="9"/>
      <c r="AC83" s="8"/>
      <c r="AD83" s="134"/>
    </row>
    <row r="84" spans="1:30" ht="9" customHeight="1">
      <c r="G84" s="40"/>
      <c r="H84" s="40"/>
      <c r="I84" s="41"/>
      <c r="J84" s="9"/>
      <c r="K84" s="9"/>
      <c r="L84" s="9"/>
      <c r="M84" s="10" t="s">
        <v>224</v>
      </c>
      <c r="N84" s="9"/>
      <c r="O84" s="8" t="s">
        <v>225</v>
      </c>
      <c r="P84" s="8"/>
      <c r="Q84" s="8" t="s">
        <v>226</v>
      </c>
      <c r="R84" s="8"/>
      <c r="S84" s="8" t="s">
        <v>227</v>
      </c>
      <c r="T84" s="42"/>
      <c r="U84" s="40"/>
      <c r="W84" s="10" t="s">
        <v>228</v>
      </c>
      <c r="Y84" s="10" t="s">
        <v>229</v>
      </c>
      <c r="Z84" s="10"/>
      <c r="AA84" s="10"/>
      <c r="AC84" s="8"/>
      <c r="AD84" s="134"/>
    </row>
    <row r="85" spans="1:30" ht="9" customHeight="1">
      <c r="G85" s="13" t="s">
        <v>230</v>
      </c>
      <c r="H85" s="13"/>
      <c r="I85" s="10" t="s">
        <v>231</v>
      </c>
      <c r="J85" s="9"/>
      <c r="K85" s="10" t="s">
        <v>232</v>
      </c>
      <c r="L85" s="9"/>
      <c r="M85" s="10" t="s">
        <v>233</v>
      </c>
      <c r="N85" s="9"/>
      <c r="O85" s="10" t="s">
        <v>234</v>
      </c>
      <c r="P85" s="10"/>
      <c r="Q85" s="10" t="s">
        <v>235</v>
      </c>
      <c r="R85" s="10"/>
      <c r="S85" s="10" t="s">
        <v>236</v>
      </c>
      <c r="T85" s="10"/>
      <c r="U85" s="13" t="s">
        <v>237</v>
      </c>
      <c r="W85" s="10" t="s">
        <v>238</v>
      </c>
      <c r="Y85" s="10" t="s">
        <v>239</v>
      </c>
      <c r="Z85" s="10"/>
      <c r="AA85" s="10" t="s">
        <v>7</v>
      </c>
      <c r="AC85" s="8"/>
      <c r="AD85" s="134"/>
    </row>
    <row r="86" spans="1:30" ht="9" customHeight="1">
      <c r="A86" s="10" t="s">
        <v>9</v>
      </c>
      <c r="B86" s="10"/>
      <c r="C86" s="10" t="s">
        <v>10</v>
      </c>
      <c r="D86" s="10"/>
      <c r="E86" s="10" t="s">
        <v>11</v>
      </c>
      <c r="G86" s="13" t="s">
        <v>12</v>
      </c>
      <c r="H86" s="13"/>
      <c r="I86" s="10" t="s">
        <v>12</v>
      </c>
      <c r="J86" s="9"/>
      <c r="K86" s="10" t="s">
        <v>12</v>
      </c>
      <c r="L86" s="9"/>
      <c r="M86" s="10" t="s">
        <v>12</v>
      </c>
      <c r="N86" s="41"/>
      <c r="O86" s="10" t="s">
        <v>12</v>
      </c>
      <c r="P86" s="10"/>
      <c r="Q86" s="10" t="s">
        <v>12</v>
      </c>
      <c r="R86" s="10"/>
      <c r="S86" s="10" t="s">
        <v>12</v>
      </c>
      <c r="T86" s="10"/>
      <c r="U86" s="13" t="s">
        <v>12</v>
      </c>
      <c r="W86" s="10" t="s">
        <v>12</v>
      </c>
      <c r="Y86" s="10" t="s">
        <v>240</v>
      </c>
      <c r="Z86" s="10"/>
      <c r="AA86" s="10" t="s">
        <v>12</v>
      </c>
      <c r="AC86" s="10" t="str">
        <f>(A86)</f>
        <v>LINE</v>
      </c>
      <c r="AD86" s="134"/>
    </row>
    <row r="87" spans="1:30" ht="9" customHeight="1">
      <c r="A87" s="16" t="s">
        <v>15</v>
      </c>
      <c r="C87" s="58" t="s">
        <v>16</v>
      </c>
      <c r="E87" s="58" t="s">
        <v>17</v>
      </c>
      <c r="G87" s="59" t="s">
        <v>18</v>
      </c>
      <c r="H87" s="128"/>
      <c r="I87" s="59" t="s">
        <v>19</v>
      </c>
      <c r="K87" s="59" t="s">
        <v>20</v>
      </c>
      <c r="M87" s="59" t="s">
        <v>21</v>
      </c>
      <c r="O87" s="59" t="s">
        <v>241</v>
      </c>
      <c r="P87" s="128"/>
      <c r="Q87" s="59" t="s">
        <v>242</v>
      </c>
      <c r="R87" s="128"/>
      <c r="S87" s="59" t="s">
        <v>243</v>
      </c>
      <c r="U87" s="59" t="s">
        <v>244</v>
      </c>
      <c r="W87" s="59" t="s">
        <v>245</v>
      </c>
      <c r="Y87" s="38" t="s">
        <v>246</v>
      </c>
      <c r="Z87" s="50"/>
      <c r="AA87" s="38" t="s">
        <v>247</v>
      </c>
      <c r="AC87" s="16" t="str">
        <f>(A87)</f>
        <v>NO.</v>
      </c>
      <c r="AD87" s="134"/>
    </row>
    <row r="88" spans="1:30" ht="9" customHeight="1">
      <c r="AD88" s="134"/>
    </row>
    <row r="89" spans="1:30" ht="9" customHeight="1">
      <c r="A89" s="57">
        <v>1</v>
      </c>
      <c r="C89" s="18" t="s">
        <v>49</v>
      </c>
      <c r="I89" s="89"/>
      <c r="N89" s="78"/>
      <c r="AA89" s="146"/>
      <c r="AC89" s="57">
        <v>1</v>
      </c>
      <c r="AD89" s="134"/>
    </row>
    <row r="90" spans="1:30" ht="9" customHeight="1">
      <c r="A90" s="57">
        <f t="shared" ref="A90:A121" si="7">A89+1</f>
        <v>2</v>
      </c>
      <c r="C90" s="62" t="s">
        <v>50</v>
      </c>
      <c r="E90" s="67" t="s">
        <v>24</v>
      </c>
      <c r="G90" s="93" t="s">
        <v>25</v>
      </c>
      <c r="H90" s="93"/>
      <c r="I90" s="77">
        <v>44.79</v>
      </c>
      <c r="K90" s="93" t="s">
        <v>25</v>
      </c>
      <c r="M90" s="93" t="s">
        <v>25</v>
      </c>
      <c r="N90" s="72"/>
      <c r="O90" s="93" t="s">
        <v>25</v>
      </c>
      <c r="P90" s="93"/>
      <c r="Q90" s="93" t="s">
        <v>25</v>
      </c>
      <c r="S90" s="93" t="s">
        <v>25</v>
      </c>
      <c r="U90" s="93" t="s">
        <v>25</v>
      </c>
      <c r="W90" s="93" t="s">
        <v>25</v>
      </c>
      <c r="Y90" s="19" t="s">
        <v>25</v>
      </c>
      <c r="Z90" s="19"/>
      <c r="AA90" s="137">
        <f t="shared" ref="AA90:AA97" si="8">SUM(G90:Y90)</f>
        <v>44.79</v>
      </c>
      <c r="AC90" s="60">
        <f>(A90)</f>
        <v>2</v>
      </c>
      <c r="AD90" s="134"/>
    </row>
    <row r="91" spans="1:30" ht="9" customHeight="1">
      <c r="A91" s="57">
        <f t="shared" si="7"/>
        <v>3</v>
      </c>
      <c r="C91" s="67" t="s">
        <v>51</v>
      </c>
      <c r="E91" s="67" t="s">
        <v>52</v>
      </c>
      <c r="G91" s="91" t="s">
        <v>25</v>
      </c>
      <c r="H91" s="91"/>
      <c r="I91" s="77">
        <v>2.34</v>
      </c>
      <c r="K91" s="93" t="s">
        <v>25</v>
      </c>
      <c r="M91" s="93" t="s">
        <v>25</v>
      </c>
      <c r="N91" s="72"/>
      <c r="O91" s="93" t="s">
        <v>25</v>
      </c>
      <c r="P91" s="93"/>
      <c r="Q91" s="93" t="s">
        <v>25</v>
      </c>
      <c r="S91" s="87">
        <v>0.7</v>
      </c>
      <c r="U91" s="91" t="s">
        <v>25</v>
      </c>
      <c r="W91" s="93" t="s">
        <v>25</v>
      </c>
      <c r="Y91" s="19" t="s">
        <v>25</v>
      </c>
      <c r="Z91" s="19"/>
      <c r="AA91" s="155">
        <f t="shared" si="8"/>
        <v>3.04</v>
      </c>
      <c r="AC91" s="60">
        <f>(A91)</f>
        <v>3</v>
      </c>
      <c r="AD91" s="134"/>
    </row>
    <row r="92" spans="1:30" ht="9" customHeight="1">
      <c r="A92" s="57">
        <f t="shared" si="7"/>
        <v>4</v>
      </c>
      <c r="C92" s="67" t="s">
        <v>26</v>
      </c>
      <c r="E92" s="62" t="s">
        <v>27</v>
      </c>
      <c r="G92" s="91">
        <v>5.3699999999999998E-3</v>
      </c>
      <c r="H92" s="91"/>
      <c r="I92" s="68">
        <v>3.9849999999999997E-2</v>
      </c>
      <c r="K92" s="79">
        <v>3.5200000000000001E-3</v>
      </c>
      <c r="M92" s="79">
        <v>6.4999999999999997E-4</v>
      </c>
      <c r="N92" s="78"/>
      <c r="O92" s="79">
        <v>1.077E-2</v>
      </c>
      <c r="P92" s="79"/>
      <c r="Q92" s="69">
        <v>1.47E-3</v>
      </c>
      <c r="R92" s="69"/>
      <c r="S92" s="64">
        <v>5.2999999999999998E-4</v>
      </c>
      <c r="T92" s="69"/>
      <c r="U92" s="91">
        <v>1.5100000000000001E-3</v>
      </c>
      <c r="V92" s="69"/>
      <c r="W92" s="79">
        <v>2.2939999999999999E-2</v>
      </c>
      <c r="X92" s="69"/>
      <c r="Y92" s="23">
        <v>6.5000000000000002E-2</v>
      </c>
      <c r="Z92" s="23"/>
      <c r="AA92" s="144">
        <f t="shared" si="8"/>
        <v>0.15161000000000002</v>
      </c>
      <c r="AC92" s="60">
        <f>(A92)</f>
        <v>4</v>
      </c>
      <c r="AD92" s="134"/>
    </row>
    <row r="93" spans="1:30" ht="9" customHeight="1">
      <c r="A93" s="57">
        <f t="shared" si="7"/>
        <v>5</v>
      </c>
      <c r="C93" s="67" t="s">
        <v>53</v>
      </c>
      <c r="E93" s="62" t="s">
        <v>27</v>
      </c>
      <c r="G93" s="91">
        <v>5.3699999999999998E-3</v>
      </c>
      <c r="H93" s="91"/>
      <c r="I93" s="68">
        <v>4.761E-2</v>
      </c>
      <c r="K93" s="79">
        <v>3.5200000000000001E-3</v>
      </c>
      <c r="M93" s="79">
        <v>6.4999999999999997E-4</v>
      </c>
      <c r="N93" s="78"/>
      <c r="O93" s="79">
        <v>1.077E-2</v>
      </c>
      <c r="P93" s="79"/>
      <c r="Q93" s="64">
        <v>1.47E-3</v>
      </c>
      <c r="R93" s="64"/>
      <c r="S93" s="64">
        <v>1.294E-2</v>
      </c>
      <c r="T93" s="64"/>
      <c r="U93" s="91">
        <v>1.5100000000000001E-3</v>
      </c>
      <c r="V93" s="64"/>
      <c r="W93" s="79">
        <v>2.2939999999999999E-2</v>
      </c>
      <c r="X93" s="64"/>
      <c r="Y93" s="23">
        <v>6.5000000000000002E-2</v>
      </c>
      <c r="Z93" s="23"/>
      <c r="AA93" s="144">
        <f t="shared" si="8"/>
        <v>0.17177999999999999</v>
      </c>
      <c r="AC93" s="57">
        <f t="shared" ref="AC93:AC98" si="9">AC92+1</f>
        <v>5</v>
      </c>
      <c r="AD93" s="134"/>
    </row>
    <row r="94" spans="1:30" ht="9" customHeight="1">
      <c r="A94" s="57">
        <f t="shared" si="7"/>
        <v>6</v>
      </c>
      <c r="C94" s="67" t="s">
        <v>35</v>
      </c>
      <c r="E94" s="62" t="s">
        <v>27</v>
      </c>
      <c r="G94" s="91">
        <v>5.3699999999999998E-3</v>
      </c>
      <c r="H94" s="91"/>
      <c r="I94" s="68">
        <v>3.9849999999999997E-2</v>
      </c>
      <c r="K94" s="147">
        <v>3.5200000000000001E-3</v>
      </c>
      <c r="M94" s="79">
        <v>6.4999999999999997E-4</v>
      </c>
      <c r="N94" s="78"/>
      <c r="O94" s="79">
        <v>1.077E-2</v>
      </c>
      <c r="P94" s="79"/>
      <c r="Q94" s="64">
        <v>1.47E-3</v>
      </c>
      <c r="R94" s="64"/>
      <c r="S94" s="64">
        <v>5.2999999999999998E-4</v>
      </c>
      <c r="T94" s="64"/>
      <c r="U94" s="91">
        <v>1.5100000000000001E-3</v>
      </c>
      <c r="V94" s="64"/>
      <c r="W94" s="79">
        <v>2.2939999999999999E-2</v>
      </c>
      <c r="X94" s="64"/>
      <c r="Y94" s="23">
        <v>6.5000000000000002E-2</v>
      </c>
      <c r="Z94" s="23"/>
      <c r="AA94" s="144">
        <f t="shared" si="8"/>
        <v>0.15161000000000002</v>
      </c>
      <c r="AC94" s="57">
        <f t="shared" si="9"/>
        <v>6</v>
      </c>
      <c r="AD94" s="134"/>
    </row>
    <row r="95" spans="1:30" ht="9" customHeight="1">
      <c r="A95" s="57">
        <f t="shared" si="7"/>
        <v>7</v>
      </c>
      <c r="C95" s="67" t="s">
        <v>54</v>
      </c>
      <c r="E95" s="62" t="s">
        <v>27</v>
      </c>
      <c r="G95" s="91">
        <v>5.3699999999999998E-3</v>
      </c>
      <c r="H95" s="91"/>
      <c r="I95" s="68">
        <v>4.761E-2</v>
      </c>
      <c r="K95" s="147">
        <v>3.5200000000000001E-3</v>
      </c>
      <c r="M95" s="79">
        <v>6.4999999999999997E-4</v>
      </c>
      <c r="N95" s="78"/>
      <c r="O95" s="79">
        <v>1.077E-2</v>
      </c>
      <c r="P95" s="79"/>
      <c r="Q95" s="64">
        <v>1.47E-3</v>
      </c>
      <c r="R95" s="64"/>
      <c r="S95" s="64">
        <v>1.294E-2</v>
      </c>
      <c r="T95" s="64"/>
      <c r="U95" s="91">
        <v>1.5100000000000001E-3</v>
      </c>
      <c r="V95" s="64"/>
      <c r="W95" s="79">
        <v>2.2939999999999999E-2</v>
      </c>
      <c r="X95" s="64"/>
      <c r="Y95" s="23">
        <v>6.5000000000000002E-2</v>
      </c>
      <c r="Z95" s="23"/>
      <c r="AA95" s="144">
        <f t="shared" si="8"/>
        <v>0.17177999999999999</v>
      </c>
      <c r="AC95" s="57">
        <f t="shared" si="9"/>
        <v>7</v>
      </c>
      <c r="AD95" s="134"/>
    </row>
    <row r="96" spans="1:30" ht="9" customHeight="1">
      <c r="A96" s="57">
        <f t="shared" si="7"/>
        <v>8</v>
      </c>
      <c r="C96" s="67" t="s">
        <v>38</v>
      </c>
      <c r="E96" s="62" t="s">
        <v>27</v>
      </c>
      <c r="G96" s="91" t="s">
        <v>25</v>
      </c>
      <c r="H96" s="91"/>
      <c r="I96" s="74">
        <v>-0.11799999999999999</v>
      </c>
      <c r="K96" s="93" t="s">
        <v>25</v>
      </c>
      <c r="M96" s="93" t="s">
        <v>25</v>
      </c>
      <c r="N96" s="72"/>
      <c r="O96" s="93" t="s">
        <v>25</v>
      </c>
      <c r="P96" s="93"/>
      <c r="Q96" s="93" t="s">
        <v>25</v>
      </c>
      <c r="S96" s="156" t="s">
        <v>255</v>
      </c>
      <c r="U96" s="91" t="s">
        <v>25</v>
      </c>
      <c r="W96" s="93" t="s">
        <v>25</v>
      </c>
      <c r="Y96" s="19" t="s">
        <v>25</v>
      </c>
      <c r="Z96" s="19"/>
      <c r="AA96" s="143">
        <f t="shared" si="8"/>
        <v>-0.11799999999999999</v>
      </c>
      <c r="AC96" s="57">
        <f t="shared" si="9"/>
        <v>8</v>
      </c>
      <c r="AD96" s="134"/>
    </row>
    <row r="97" spans="1:30" ht="9" customHeight="1">
      <c r="A97" s="57">
        <f t="shared" si="7"/>
        <v>9</v>
      </c>
      <c r="C97" s="67" t="s">
        <v>40</v>
      </c>
      <c r="E97" s="62" t="s">
        <v>31</v>
      </c>
      <c r="G97" s="91" t="s">
        <v>25</v>
      </c>
      <c r="H97" s="91"/>
      <c r="I97" s="80">
        <v>-0.33400000000000002</v>
      </c>
      <c r="K97" s="93" t="s">
        <v>25</v>
      </c>
      <c r="M97" s="93" t="s">
        <v>25</v>
      </c>
      <c r="N97" s="72"/>
      <c r="O97" s="93" t="s">
        <v>25</v>
      </c>
      <c r="P97" s="93"/>
      <c r="Q97" s="93" t="s">
        <v>25</v>
      </c>
      <c r="S97" s="156" t="s">
        <v>255</v>
      </c>
      <c r="U97" s="91" t="s">
        <v>25</v>
      </c>
      <c r="W97" s="93" t="s">
        <v>25</v>
      </c>
      <c r="Y97" s="19" t="s">
        <v>25</v>
      </c>
      <c r="Z97" s="19"/>
      <c r="AA97" s="143">
        <f t="shared" si="8"/>
        <v>-0.33400000000000002</v>
      </c>
      <c r="AC97" s="57">
        <f t="shared" si="9"/>
        <v>9</v>
      </c>
      <c r="AD97" s="134"/>
    </row>
    <row r="98" spans="1:30" ht="9" customHeight="1">
      <c r="A98" s="57">
        <f t="shared" si="7"/>
        <v>10</v>
      </c>
      <c r="N98" s="78"/>
      <c r="AC98" s="57">
        <f t="shared" si="9"/>
        <v>10</v>
      </c>
      <c r="AD98" s="134"/>
    </row>
    <row r="99" spans="1:30" ht="9" customHeight="1">
      <c r="A99" s="57">
        <f t="shared" si="7"/>
        <v>11</v>
      </c>
      <c r="C99" s="18" t="s">
        <v>55</v>
      </c>
      <c r="I99" s="19"/>
      <c r="N99" s="78"/>
      <c r="AC99" s="60">
        <f t="shared" ref="AC99:AC144" si="10">(A99)</f>
        <v>11</v>
      </c>
      <c r="AD99" s="134"/>
    </row>
    <row r="100" spans="1:30" ht="9" customHeight="1">
      <c r="A100" s="60">
        <f t="shared" si="7"/>
        <v>12</v>
      </c>
      <c r="C100" s="67" t="s">
        <v>30</v>
      </c>
      <c r="E100" s="67" t="s">
        <v>31</v>
      </c>
      <c r="G100" s="91" t="s">
        <v>25</v>
      </c>
      <c r="H100" s="91"/>
      <c r="I100" s="157" t="s">
        <v>25</v>
      </c>
      <c r="K100" s="93" t="s">
        <v>25</v>
      </c>
      <c r="M100" s="93" t="s">
        <v>25</v>
      </c>
      <c r="N100" s="72"/>
      <c r="O100" s="93" t="s">
        <v>25</v>
      </c>
      <c r="P100" s="93"/>
      <c r="Q100" s="93" t="s">
        <v>25</v>
      </c>
      <c r="S100" s="156" t="s">
        <v>255</v>
      </c>
      <c r="U100" s="91" t="s">
        <v>25</v>
      </c>
      <c r="W100" s="93" t="s">
        <v>25</v>
      </c>
      <c r="Y100" s="19" t="s">
        <v>25</v>
      </c>
      <c r="Z100" s="19"/>
      <c r="AA100" s="143">
        <v>0.17</v>
      </c>
      <c r="AC100" s="60">
        <f t="shared" si="10"/>
        <v>12</v>
      </c>
      <c r="AD100" s="134"/>
    </row>
    <row r="101" spans="1:30" ht="9" customHeight="1">
      <c r="A101" s="60">
        <f t="shared" si="7"/>
        <v>13</v>
      </c>
      <c r="C101" s="67" t="s">
        <v>56</v>
      </c>
      <c r="E101" s="62" t="s">
        <v>24</v>
      </c>
      <c r="G101" s="91" t="s">
        <v>25</v>
      </c>
      <c r="H101" s="91"/>
      <c r="I101" s="77">
        <v>3.51</v>
      </c>
      <c r="K101" s="93" t="s">
        <v>25</v>
      </c>
      <c r="M101" s="93" t="s">
        <v>25</v>
      </c>
      <c r="N101" s="72"/>
      <c r="O101" s="93" t="s">
        <v>25</v>
      </c>
      <c r="P101" s="93"/>
      <c r="Q101" s="93" t="s">
        <v>25</v>
      </c>
      <c r="S101" s="156" t="s">
        <v>255</v>
      </c>
      <c r="U101" s="91" t="s">
        <v>25</v>
      </c>
      <c r="W101" s="93" t="s">
        <v>25</v>
      </c>
      <c r="Y101" s="19" t="s">
        <v>25</v>
      </c>
      <c r="Z101" s="19"/>
      <c r="AA101" s="155">
        <f t="shared" ref="AA101:AA106" si="11">SUM(G101:Y101)</f>
        <v>3.51</v>
      </c>
      <c r="AC101" s="60">
        <f t="shared" si="10"/>
        <v>13</v>
      </c>
      <c r="AD101" s="134"/>
    </row>
    <row r="102" spans="1:30" ht="9" customHeight="1">
      <c r="A102" s="60">
        <f t="shared" si="7"/>
        <v>14</v>
      </c>
      <c r="C102" s="67" t="s">
        <v>57</v>
      </c>
      <c r="E102" s="67" t="s">
        <v>27</v>
      </c>
      <c r="G102" s="117">
        <v>5.3699999999999998E-3</v>
      </c>
      <c r="H102" s="117"/>
      <c r="I102" s="68">
        <v>4.3589999999999997E-2</v>
      </c>
      <c r="J102" s="64"/>
      <c r="K102" s="68">
        <v>3.5200000000000001E-3</v>
      </c>
      <c r="L102" s="64"/>
      <c r="M102" s="68">
        <v>6.4999999999999997E-4</v>
      </c>
      <c r="N102" s="68"/>
      <c r="O102" s="68">
        <v>1.077E-2</v>
      </c>
      <c r="P102" s="68"/>
      <c r="Q102" s="64">
        <v>1.47E-3</v>
      </c>
      <c r="R102" s="64"/>
      <c r="S102" s="64">
        <v>2.188E-2</v>
      </c>
      <c r="T102" s="64"/>
      <c r="U102" s="117">
        <v>1.5100000000000001E-3</v>
      </c>
      <c r="V102" s="64"/>
      <c r="W102" s="68">
        <v>2.2939999999999999E-2</v>
      </c>
      <c r="X102" s="64"/>
      <c r="Y102" s="23">
        <v>6.5000000000000002E-2</v>
      </c>
      <c r="Z102" s="23"/>
      <c r="AA102" s="144">
        <f t="shared" si="11"/>
        <v>0.1767</v>
      </c>
      <c r="AC102" s="60">
        <f t="shared" si="10"/>
        <v>14</v>
      </c>
      <c r="AD102" s="134"/>
    </row>
    <row r="103" spans="1:30" ht="9" customHeight="1">
      <c r="A103" s="60">
        <f t="shared" si="7"/>
        <v>15</v>
      </c>
      <c r="C103" s="67" t="s">
        <v>58</v>
      </c>
      <c r="E103" s="62" t="s">
        <v>27</v>
      </c>
      <c r="G103" s="91">
        <v>5.3699999999999998E-3</v>
      </c>
      <c r="H103" s="91"/>
      <c r="I103" s="68">
        <v>4.3589999999999997E-2</v>
      </c>
      <c r="K103" s="79">
        <v>3.5200000000000001E-3</v>
      </c>
      <c r="M103" s="79">
        <v>6.4999999999999997E-4</v>
      </c>
      <c r="N103" s="78"/>
      <c r="O103" s="79">
        <v>1.077E-2</v>
      </c>
      <c r="P103" s="79"/>
      <c r="Q103" s="64">
        <v>1.47E-3</v>
      </c>
      <c r="R103" s="64"/>
      <c r="S103" s="64">
        <v>4.8799999999999998E-3</v>
      </c>
      <c r="T103" s="64"/>
      <c r="U103" s="91">
        <v>1.5100000000000001E-3</v>
      </c>
      <c r="V103" s="64"/>
      <c r="W103" s="79">
        <v>2.2939999999999999E-2</v>
      </c>
      <c r="X103" s="64"/>
      <c r="Y103" s="23">
        <v>6.5000000000000002E-2</v>
      </c>
      <c r="Z103" s="23"/>
      <c r="AA103" s="144">
        <f t="shared" si="11"/>
        <v>0.15970000000000001</v>
      </c>
      <c r="AC103" s="60">
        <f t="shared" si="10"/>
        <v>15</v>
      </c>
      <c r="AD103" s="134"/>
    </row>
    <row r="104" spans="1:30" ht="9" customHeight="1">
      <c r="A104" s="60">
        <f t="shared" si="7"/>
        <v>16</v>
      </c>
      <c r="C104" s="67" t="s">
        <v>59</v>
      </c>
      <c r="E104" s="62" t="s">
        <v>27</v>
      </c>
      <c r="G104" s="91">
        <v>5.3699999999999998E-3</v>
      </c>
      <c r="H104" s="91"/>
      <c r="I104" s="68">
        <v>4.3589999999999997E-2</v>
      </c>
      <c r="K104" s="79">
        <v>3.5200000000000001E-3</v>
      </c>
      <c r="M104" s="79">
        <v>6.4999999999999997E-4</v>
      </c>
      <c r="N104" s="78"/>
      <c r="O104" s="79">
        <v>1.077E-2</v>
      </c>
      <c r="P104" s="79"/>
      <c r="Q104" s="64">
        <v>1.47E-3</v>
      </c>
      <c r="R104" s="64"/>
      <c r="S104" s="64">
        <v>6.8700000000000002E-3</v>
      </c>
      <c r="T104" s="64"/>
      <c r="U104" s="91">
        <v>1.5100000000000001E-3</v>
      </c>
      <c r="V104" s="64"/>
      <c r="W104" s="79">
        <v>2.2939999999999999E-2</v>
      </c>
      <c r="X104" s="64"/>
      <c r="Y104" s="23">
        <v>6.5000000000000002E-2</v>
      </c>
      <c r="Z104" s="23"/>
      <c r="AA104" s="144">
        <f t="shared" si="11"/>
        <v>0.16169</v>
      </c>
      <c r="AC104" s="60">
        <f t="shared" si="10"/>
        <v>16</v>
      </c>
      <c r="AD104" s="134"/>
    </row>
    <row r="105" spans="1:30" ht="9" customHeight="1">
      <c r="A105" s="60">
        <f t="shared" si="7"/>
        <v>17</v>
      </c>
      <c r="C105" s="67" t="s">
        <v>60</v>
      </c>
      <c r="E105" s="62" t="s">
        <v>27</v>
      </c>
      <c r="G105" s="91">
        <v>5.3699999999999998E-3</v>
      </c>
      <c r="H105" s="91"/>
      <c r="I105" s="68">
        <v>4.3589999999999997E-2</v>
      </c>
      <c r="K105" s="79">
        <v>3.5200000000000001E-3</v>
      </c>
      <c r="M105" s="79">
        <v>6.4999999999999997E-4</v>
      </c>
      <c r="N105" s="78"/>
      <c r="O105" s="79">
        <v>1.077E-2</v>
      </c>
      <c r="P105" s="79"/>
      <c r="Q105" s="64">
        <v>1.47E-3</v>
      </c>
      <c r="R105" s="64"/>
      <c r="S105" s="64">
        <v>4.8799999999999998E-3</v>
      </c>
      <c r="T105" s="64"/>
      <c r="U105" s="91">
        <v>1.5100000000000001E-3</v>
      </c>
      <c r="V105" s="64"/>
      <c r="W105" s="79">
        <v>2.2939999999999999E-2</v>
      </c>
      <c r="X105" s="64"/>
      <c r="Y105" s="23">
        <v>6.5000000000000002E-2</v>
      </c>
      <c r="Z105" s="23"/>
      <c r="AA105" s="144">
        <f t="shared" si="11"/>
        <v>0.15970000000000001</v>
      </c>
      <c r="AC105" s="60">
        <f t="shared" si="10"/>
        <v>17</v>
      </c>
      <c r="AD105" s="134"/>
    </row>
    <row r="106" spans="1:30" ht="9" customHeight="1">
      <c r="A106" s="60">
        <f t="shared" si="7"/>
        <v>18</v>
      </c>
      <c r="C106" s="67" t="s">
        <v>61</v>
      </c>
      <c r="E106" s="62" t="s">
        <v>27</v>
      </c>
      <c r="G106" s="91" t="s">
        <v>25</v>
      </c>
      <c r="H106" s="91"/>
      <c r="I106" s="140">
        <v>-1.051E-2</v>
      </c>
      <c r="K106" s="93" t="s">
        <v>25</v>
      </c>
      <c r="M106" s="93" t="s">
        <v>25</v>
      </c>
      <c r="N106" s="72"/>
      <c r="O106" s="93" t="s">
        <v>25</v>
      </c>
      <c r="P106" s="93"/>
      <c r="Q106" s="93" t="s">
        <v>25</v>
      </c>
      <c r="S106" s="93" t="s">
        <v>25</v>
      </c>
      <c r="U106" s="91" t="s">
        <v>25</v>
      </c>
      <c r="W106" s="93" t="s">
        <v>25</v>
      </c>
      <c r="Y106" s="19" t="s">
        <v>25</v>
      </c>
      <c r="Z106" s="19"/>
      <c r="AA106" s="68">
        <f t="shared" si="11"/>
        <v>-1.051E-2</v>
      </c>
      <c r="AC106" s="60">
        <f t="shared" si="10"/>
        <v>18</v>
      </c>
      <c r="AD106" s="134"/>
    </row>
    <row r="107" spans="1:30" ht="9" customHeight="1">
      <c r="A107" s="60">
        <f t="shared" si="7"/>
        <v>19</v>
      </c>
      <c r="AC107" s="60">
        <f t="shared" si="10"/>
        <v>19</v>
      </c>
      <c r="AD107" s="134"/>
    </row>
    <row r="108" spans="1:30" ht="9" customHeight="1">
      <c r="A108" s="60">
        <f t="shared" si="7"/>
        <v>20</v>
      </c>
      <c r="C108" s="18" t="s">
        <v>62</v>
      </c>
      <c r="I108" s="19"/>
      <c r="AC108" s="60">
        <f t="shared" si="10"/>
        <v>20</v>
      </c>
      <c r="AD108" s="134"/>
    </row>
    <row r="109" spans="1:30" ht="9" customHeight="1">
      <c r="A109" s="60">
        <f t="shared" si="7"/>
        <v>21</v>
      </c>
      <c r="C109" s="67" t="s">
        <v>30</v>
      </c>
      <c r="E109" s="67" t="s">
        <v>31</v>
      </c>
      <c r="G109" s="91" t="s">
        <v>25</v>
      </c>
      <c r="H109" s="91"/>
      <c r="I109" s="157" t="s">
        <v>25</v>
      </c>
      <c r="K109" s="93" t="s">
        <v>25</v>
      </c>
      <c r="M109" s="93" t="s">
        <v>25</v>
      </c>
      <c r="N109" s="72"/>
      <c r="O109" s="93" t="s">
        <v>25</v>
      </c>
      <c r="P109" s="93"/>
      <c r="Q109" s="93" t="s">
        <v>25</v>
      </c>
      <c r="S109" s="93" t="s">
        <v>25</v>
      </c>
      <c r="U109" s="91" t="s">
        <v>25</v>
      </c>
      <c r="W109" s="93" t="s">
        <v>25</v>
      </c>
      <c r="Y109" s="19" t="s">
        <v>25</v>
      </c>
      <c r="Z109" s="19"/>
      <c r="AA109" s="143">
        <v>0.17</v>
      </c>
      <c r="AC109" s="60">
        <f t="shared" si="10"/>
        <v>21</v>
      </c>
      <c r="AD109" s="134"/>
    </row>
    <row r="110" spans="1:30" ht="9" customHeight="1">
      <c r="A110" s="60">
        <f t="shared" si="7"/>
        <v>22</v>
      </c>
      <c r="C110" s="67" t="s">
        <v>56</v>
      </c>
      <c r="E110" s="62" t="s">
        <v>24</v>
      </c>
      <c r="G110" s="91" t="s">
        <v>25</v>
      </c>
      <c r="H110" s="91"/>
      <c r="I110" s="77">
        <v>3.51</v>
      </c>
      <c r="K110" s="93" t="s">
        <v>25</v>
      </c>
      <c r="M110" s="93" t="s">
        <v>25</v>
      </c>
      <c r="N110" s="72"/>
      <c r="O110" s="93" t="s">
        <v>25</v>
      </c>
      <c r="P110" s="93"/>
      <c r="Q110" s="93" t="s">
        <v>25</v>
      </c>
      <c r="S110" s="158" t="s">
        <v>255</v>
      </c>
      <c r="U110" s="91" t="s">
        <v>25</v>
      </c>
      <c r="W110" s="93" t="s">
        <v>25</v>
      </c>
      <c r="Y110" s="19" t="s">
        <v>25</v>
      </c>
      <c r="Z110" s="19"/>
      <c r="AA110" s="155">
        <f>SUM(G110:Y110)</f>
        <v>3.51</v>
      </c>
      <c r="AC110" s="60">
        <f t="shared" si="10"/>
        <v>22</v>
      </c>
      <c r="AD110" s="134"/>
    </row>
    <row r="111" spans="1:30" ht="9" customHeight="1">
      <c r="A111" s="60">
        <f t="shared" si="7"/>
        <v>23</v>
      </c>
      <c r="C111" s="67" t="s">
        <v>57</v>
      </c>
      <c r="E111" s="62" t="s">
        <v>27</v>
      </c>
      <c r="G111" s="91">
        <v>5.3699999999999998E-3</v>
      </c>
      <c r="H111" s="91"/>
      <c r="I111" s="68">
        <v>4.3589999999999997E-2</v>
      </c>
      <c r="K111" s="79">
        <v>3.5200000000000001E-3</v>
      </c>
      <c r="M111" s="79">
        <v>6.4999999999999997E-4</v>
      </c>
      <c r="N111" s="78"/>
      <c r="O111" s="79">
        <v>1.077E-2</v>
      </c>
      <c r="P111" s="79"/>
      <c r="Q111" s="64">
        <v>1.47E-3</v>
      </c>
      <c r="R111" s="64"/>
      <c r="S111" s="64">
        <v>1.9820000000000001E-2</v>
      </c>
      <c r="T111" s="64"/>
      <c r="U111" s="91">
        <v>1.5100000000000001E-3</v>
      </c>
      <c r="V111" s="64"/>
      <c r="W111" s="79">
        <v>2.2939999999999999E-2</v>
      </c>
      <c r="X111" s="64"/>
      <c r="Y111" s="23">
        <v>6.5000000000000002E-2</v>
      </c>
      <c r="Z111" s="23"/>
      <c r="AA111" s="144">
        <f>SUM(G111:Y111)</f>
        <v>0.17464000000000002</v>
      </c>
      <c r="AC111" s="60">
        <f t="shared" si="10"/>
        <v>23</v>
      </c>
      <c r="AD111" s="134"/>
    </row>
    <row r="112" spans="1:30" ht="9" customHeight="1">
      <c r="A112" s="60">
        <f t="shared" si="7"/>
        <v>24</v>
      </c>
      <c r="C112" s="67" t="s">
        <v>58</v>
      </c>
      <c r="E112" s="62" t="s">
        <v>27</v>
      </c>
      <c r="G112" s="91">
        <v>5.3699999999999998E-3</v>
      </c>
      <c r="H112" s="91"/>
      <c r="I112" s="68">
        <v>4.3589999999999997E-2</v>
      </c>
      <c r="K112" s="79">
        <v>3.5200000000000001E-3</v>
      </c>
      <c r="M112" s="79">
        <v>6.4999999999999997E-4</v>
      </c>
      <c r="N112" s="78"/>
      <c r="O112" s="79">
        <v>1.077E-2</v>
      </c>
      <c r="P112" s="79"/>
      <c r="Q112" s="64">
        <v>1.47E-3</v>
      </c>
      <c r="R112" s="64"/>
      <c r="S112" s="64">
        <v>4.4200000000000003E-3</v>
      </c>
      <c r="T112" s="64"/>
      <c r="U112" s="91">
        <v>1.5100000000000001E-3</v>
      </c>
      <c r="V112" s="64"/>
      <c r="W112" s="79">
        <v>2.2939999999999999E-2</v>
      </c>
      <c r="X112" s="64"/>
      <c r="Y112" s="23">
        <v>6.5000000000000002E-2</v>
      </c>
      <c r="Z112" s="23"/>
      <c r="AA112" s="144">
        <f>SUM(G112:Y112)</f>
        <v>0.15923999999999999</v>
      </c>
      <c r="AC112" s="60">
        <f t="shared" si="10"/>
        <v>24</v>
      </c>
      <c r="AD112" s="134"/>
    </row>
    <row r="113" spans="1:30" ht="9" customHeight="1">
      <c r="A113" s="60">
        <f t="shared" si="7"/>
        <v>25</v>
      </c>
      <c r="C113" s="67" t="s">
        <v>59</v>
      </c>
      <c r="E113" s="62" t="s">
        <v>27</v>
      </c>
      <c r="G113" s="91">
        <v>5.3699999999999998E-3</v>
      </c>
      <c r="H113" s="91"/>
      <c r="I113" s="68">
        <v>4.3589999999999997E-2</v>
      </c>
      <c r="K113" s="79">
        <v>3.5200000000000001E-3</v>
      </c>
      <c r="M113" s="79">
        <v>6.4999999999999997E-4</v>
      </c>
      <c r="N113" s="78"/>
      <c r="O113" s="79">
        <v>1.077E-2</v>
      </c>
      <c r="P113" s="79"/>
      <c r="Q113" s="64">
        <v>1.47E-3</v>
      </c>
      <c r="R113" s="64"/>
      <c r="S113" s="64">
        <v>6.2300000000000003E-3</v>
      </c>
      <c r="T113" s="64"/>
      <c r="U113" s="91">
        <v>1.5100000000000001E-3</v>
      </c>
      <c r="V113" s="64"/>
      <c r="W113" s="79">
        <v>2.2939999999999999E-2</v>
      </c>
      <c r="X113" s="64"/>
      <c r="Y113" s="23">
        <v>6.5000000000000002E-2</v>
      </c>
      <c r="Z113" s="23"/>
      <c r="AA113" s="144">
        <f>SUM(G113:Y113)</f>
        <v>0.16105</v>
      </c>
      <c r="AC113" s="60">
        <f t="shared" si="10"/>
        <v>25</v>
      </c>
      <c r="AD113" s="134"/>
    </row>
    <row r="114" spans="1:30" ht="9" customHeight="1">
      <c r="A114" s="60">
        <f t="shared" si="7"/>
        <v>26</v>
      </c>
      <c r="C114" s="67" t="s">
        <v>60</v>
      </c>
      <c r="E114" s="62" t="s">
        <v>27</v>
      </c>
      <c r="G114" s="91">
        <v>5.3699999999999998E-3</v>
      </c>
      <c r="H114" s="91"/>
      <c r="I114" s="56">
        <v>4.3589999999999997E-2</v>
      </c>
      <c r="K114" s="79">
        <v>3.5200000000000001E-3</v>
      </c>
      <c r="M114" s="79">
        <v>6.4999999999999997E-4</v>
      </c>
      <c r="N114" s="78"/>
      <c r="O114" s="79">
        <v>1.077E-2</v>
      </c>
      <c r="P114" s="79"/>
      <c r="Q114" s="64">
        <v>1.47E-3</v>
      </c>
      <c r="R114" s="64"/>
      <c r="S114" s="64">
        <v>4.4200000000000003E-3</v>
      </c>
      <c r="T114" s="64"/>
      <c r="U114" s="91">
        <v>1.5100000000000001E-3</v>
      </c>
      <c r="V114" s="64"/>
      <c r="W114" s="79">
        <v>2.2939999999999999E-2</v>
      </c>
      <c r="X114" s="64"/>
      <c r="Y114" s="23">
        <v>6.5000000000000002E-2</v>
      </c>
      <c r="Z114" s="23"/>
      <c r="AA114" s="144">
        <f>SUM(G114:Y114)</f>
        <v>0.15923999999999999</v>
      </c>
      <c r="AC114" s="60">
        <f t="shared" si="10"/>
        <v>26</v>
      </c>
      <c r="AD114" s="134"/>
    </row>
    <row r="115" spans="1:30" ht="9" customHeight="1">
      <c r="A115" s="60">
        <f t="shared" si="7"/>
        <v>27</v>
      </c>
      <c r="K115" s="97"/>
      <c r="AC115" s="60">
        <f t="shared" si="10"/>
        <v>27</v>
      </c>
      <c r="AD115" s="134"/>
    </row>
    <row r="116" spans="1:30" ht="9" customHeight="1">
      <c r="A116" s="60">
        <f t="shared" si="7"/>
        <v>28</v>
      </c>
      <c r="C116" s="18" t="s">
        <v>63</v>
      </c>
      <c r="I116" s="19"/>
      <c r="AC116" s="60">
        <f t="shared" si="10"/>
        <v>28</v>
      </c>
      <c r="AD116" s="134"/>
    </row>
    <row r="117" spans="1:30" ht="9" customHeight="1">
      <c r="A117" s="60">
        <f t="shared" si="7"/>
        <v>29</v>
      </c>
      <c r="C117" s="67" t="s">
        <v>30</v>
      </c>
      <c r="E117" s="67" t="s">
        <v>31</v>
      </c>
      <c r="G117" s="91" t="s">
        <v>25</v>
      </c>
      <c r="H117" s="91"/>
      <c r="I117" s="157" t="s">
        <v>25</v>
      </c>
      <c r="K117" s="93" t="s">
        <v>25</v>
      </c>
      <c r="M117" s="93" t="s">
        <v>25</v>
      </c>
      <c r="N117" s="72"/>
      <c r="O117" s="93" t="s">
        <v>25</v>
      </c>
      <c r="P117" s="93"/>
      <c r="Q117" s="93" t="s">
        <v>25</v>
      </c>
      <c r="S117" s="93" t="s">
        <v>25</v>
      </c>
      <c r="U117" s="91" t="s">
        <v>25</v>
      </c>
      <c r="W117" s="93" t="s">
        <v>25</v>
      </c>
      <c r="Y117" s="19" t="s">
        <v>25</v>
      </c>
      <c r="Z117" s="19"/>
      <c r="AA117" s="143">
        <v>0.17</v>
      </c>
      <c r="AC117" s="60">
        <f t="shared" si="10"/>
        <v>29</v>
      </c>
      <c r="AD117" s="134"/>
    </row>
    <row r="118" spans="1:30" ht="9" customHeight="1">
      <c r="A118" s="60">
        <f t="shared" si="7"/>
        <v>30</v>
      </c>
      <c r="C118" s="67" t="s">
        <v>56</v>
      </c>
      <c r="E118" s="62" t="s">
        <v>24</v>
      </c>
      <c r="G118" s="91" t="s">
        <v>25</v>
      </c>
      <c r="H118" s="91"/>
      <c r="I118" s="77">
        <v>3.51</v>
      </c>
      <c r="K118" s="93" t="s">
        <v>25</v>
      </c>
      <c r="M118" s="93" t="s">
        <v>25</v>
      </c>
      <c r="N118" s="72"/>
      <c r="O118" s="93" t="s">
        <v>25</v>
      </c>
      <c r="P118" s="93"/>
      <c r="Q118" s="93" t="s">
        <v>25</v>
      </c>
      <c r="S118" s="156" t="s">
        <v>255</v>
      </c>
      <c r="U118" s="91" t="s">
        <v>25</v>
      </c>
      <c r="W118" s="93" t="s">
        <v>25</v>
      </c>
      <c r="Y118" s="19" t="s">
        <v>25</v>
      </c>
      <c r="Z118" s="19"/>
      <c r="AA118" s="155">
        <f t="shared" ref="AA118:AA124" si="12">SUM(G118:Y118)</f>
        <v>3.51</v>
      </c>
      <c r="AC118" s="60">
        <f t="shared" si="10"/>
        <v>30</v>
      </c>
      <c r="AD118" s="134"/>
    </row>
    <row r="119" spans="1:30" ht="9" customHeight="1">
      <c r="A119" s="60">
        <f t="shared" si="7"/>
        <v>31</v>
      </c>
      <c r="C119" s="67" t="s">
        <v>64</v>
      </c>
      <c r="E119" s="62" t="s">
        <v>27</v>
      </c>
      <c r="G119" s="91">
        <v>5.3699999999999998E-3</v>
      </c>
      <c r="H119" s="91"/>
      <c r="I119" s="68">
        <v>4.3589999999999997E-2</v>
      </c>
      <c r="K119" s="79">
        <v>3.5200000000000001E-3</v>
      </c>
      <c r="M119" s="79">
        <v>6.4999999999999997E-4</v>
      </c>
      <c r="N119" s="78"/>
      <c r="O119" s="79">
        <v>1.077E-2</v>
      </c>
      <c r="P119" s="79"/>
      <c r="Q119" s="64">
        <v>1.47E-3</v>
      </c>
      <c r="R119" s="64"/>
      <c r="S119" s="64">
        <v>2.002E-2</v>
      </c>
      <c r="T119" s="64"/>
      <c r="U119" s="91">
        <v>1.5100000000000001E-3</v>
      </c>
      <c r="V119" s="64"/>
      <c r="W119" s="79">
        <v>2.2939999999999999E-2</v>
      </c>
      <c r="X119" s="64"/>
      <c r="Y119" s="23">
        <v>6.5000000000000002E-2</v>
      </c>
      <c r="Z119" s="23"/>
      <c r="AA119" s="144">
        <f t="shared" si="12"/>
        <v>0.17484</v>
      </c>
      <c r="AC119" s="60">
        <f t="shared" si="10"/>
        <v>31</v>
      </c>
      <c r="AD119" s="134"/>
    </row>
    <row r="120" spans="1:30" ht="9" customHeight="1">
      <c r="A120" s="60">
        <f t="shared" si="7"/>
        <v>32</v>
      </c>
      <c r="C120" s="67" t="s">
        <v>65</v>
      </c>
      <c r="E120" s="62" t="s">
        <v>27</v>
      </c>
      <c r="G120" s="91">
        <v>5.3699999999999998E-3</v>
      </c>
      <c r="H120" s="91"/>
      <c r="I120" s="68">
        <v>4.3589999999999997E-2</v>
      </c>
      <c r="K120" s="79">
        <v>3.5200000000000001E-3</v>
      </c>
      <c r="M120" s="79">
        <v>6.4999999999999997E-4</v>
      </c>
      <c r="N120" s="78"/>
      <c r="O120" s="79">
        <v>1.077E-2</v>
      </c>
      <c r="P120" s="79"/>
      <c r="Q120" s="64">
        <v>1.47E-3</v>
      </c>
      <c r="R120" s="64"/>
      <c r="S120" s="64">
        <v>4.5199999999999997E-3</v>
      </c>
      <c r="T120" s="64"/>
      <c r="U120" s="91">
        <v>1.5100000000000001E-3</v>
      </c>
      <c r="V120" s="64"/>
      <c r="W120" s="79">
        <v>2.2939999999999999E-2</v>
      </c>
      <c r="X120" s="64"/>
      <c r="Y120" s="23">
        <v>6.5000000000000002E-2</v>
      </c>
      <c r="Z120" s="23"/>
      <c r="AA120" s="144">
        <f t="shared" si="12"/>
        <v>0.15933999999999998</v>
      </c>
      <c r="AC120" s="60">
        <f t="shared" si="10"/>
        <v>32</v>
      </c>
      <c r="AD120" s="134"/>
    </row>
    <row r="121" spans="1:30" ht="9" customHeight="1">
      <c r="A121" s="60">
        <f t="shared" si="7"/>
        <v>33</v>
      </c>
      <c r="C121" s="67" t="s">
        <v>66</v>
      </c>
      <c r="E121" s="62" t="s">
        <v>27</v>
      </c>
      <c r="G121" s="91">
        <v>5.3699999999999998E-3</v>
      </c>
      <c r="H121" s="91"/>
      <c r="I121" s="68">
        <v>4.3589999999999997E-2</v>
      </c>
      <c r="K121" s="79">
        <v>3.5200000000000001E-3</v>
      </c>
      <c r="M121" s="79">
        <v>6.4999999999999997E-4</v>
      </c>
      <c r="N121" s="78"/>
      <c r="O121" s="79">
        <v>1.077E-2</v>
      </c>
      <c r="P121" s="79"/>
      <c r="Q121" s="64">
        <v>1.47E-3</v>
      </c>
      <c r="R121" s="64"/>
      <c r="S121" s="64">
        <v>2.64E-3</v>
      </c>
      <c r="T121" s="64"/>
      <c r="U121" s="91">
        <v>1.5100000000000001E-3</v>
      </c>
      <c r="V121" s="64"/>
      <c r="W121" s="79">
        <v>2.2939999999999999E-2</v>
      </c>
      <c r="X121" s="64"/>
      <c r="Y121" s="23">
        <v>6.5000000000000002E-2</v>
      </c>
      <c r="Z121" s="23"/>
      <c r="AA121" s="144">
        <f t="shared" si="12"/>
        <v>0.15745999999999999</v>
      </c>
      <c r="AC121" s="60">
        <f t="shared" si="10"/>
        <v>33</v>
      </c>
      <c r="AD121" s="134"/>
    </row>
    <row r="122" spans="1:30" ht="9" customHeight="1">
      <c r="A122" s="60">
        <f t="shared" ref="A122:A144" si="13">A121+1</f>
        <v>34</v>
      </c>
      <c r="C122" s="67" t="s">
        <v>67</v>
      </c>
      <c r="E122" s="62" t="s">
        <v>27</v>
      </c>
      <c r="G122" s="91">
        <v>5.3699999999999998E-3</v>
      </c>
      <c r="H122" s="91"/>
      <c r="I122" s="68">
        <v>4.3589999999999997E-2</v>
      </c>
      <c r="K122" s="79">
        <v>3.5200000000000001E-3</v>
      </c>
      <c r="M122" s="79">
        <v>6.4999999999999997E-4</v>
      </c>
      <c r="N122" s="78"/>
      <c r="O122" s="79">
        <v>1.077E-2</v>
      </c>
      <c r="P122" s="79"/>
      <c r="Q122" s="64">
        <v>1.47E-3</v>
      </c>
      <c r="R122" s="64"/>
      <c r="S122" s="64">
        <v>6.9699999999999996E-3</v>
      </c>
      <c r="T122" s="64"/>
      <c r="U122" s="91">
        <v>1.5100000000000001E-3</v>
      </c>
      <c r="V122" s="64"/>
      <c r="W122" s="79">
        <v>2.2939999999999999E-2</v>
      </c>
      <c r="X122" s="64"/>
      <c r="Y122" s="23">
        <v>6.5000000000000002E-2</v>
      </c>
      <c r="Z122" s="23"/>
      <c r="AA122" s="144">
        <f t="shared" si="12"/>
        <v>0.16178999999999999</v>
      </c>
      <c r="AC122" s="60">
        <f t="shared" si="10"/>
        <v>34</v>
      </c>
      <c r="AD122" s="134"/>
    </row>
    <row r="123" spans="1:30" ht="9" customHeight="1">
      <c r="A123" s="60">
        <f t="shared" si="13"/>
        <v>35</v>
      </c>
      <c r="C123" s="67" t="s">
        <v>68</v>
      </c>
      <c r="E123" s="62" t="s">
        <v>27</v>
      </c>
      <c r="G123" s="91">
        <v>5.3699999999999998E-3</v>
      </c>
      <c r="H123" s="91"/>
      <c r="I123" s="68">
        <v>4.3589999999999997E-2</v>
      </c>
      <c r="K123" s="79">
        <v>3.5200000000000001E-3</v>
      </c>
      <c r="M123" s="79">
        <v>6.4999999999999997E-4</v>
      </c>
      <c r="N123" s="78"/>
      <c r="O123" s="79">
        <v>1.077E-2</v>
      </c>
      <c r="P123" s="79"/>
      <c r="Q123" s="64">
        <v>1.47E-3</v>
      </c>
      <c r="R123" s="64"/>
      <c r="S123" s="64">
        <v>4.5199999999999997E-3</v>
      </c>
      <c r="T123" s="64"/>
      <c r="U123" s="91">
        <v>1.5100000000000001E-3</v>
      </c>
      <c r="V123" s="64"/>
      <c r="W123" s="79">
        <v>2.2939999999999999E-2</v>
      </c>
      <c r="X123" s="64"/>
      <c r="Y123" s="23">
        <v>6.5000000000000002E-2</v>
      </c>
      <c r="Z123" s="23"/>
      <c r="AA123" s="144">
        <f t="shared" si="12"/>
        <v>0.15933999999999998</v>
      </c>
      <c r="AC123" s="60">
        <f t="shared" si="10"/>
        <v>35</v>
      </c>
      <c r="AD123" s="134"/>
    </row>
    <row r="124" spans="1:30" ht="9" customHeight="1">
      <c r="A124" s="60">
        <f t="shared" si="13"/>
        <v>36</v>
      </c>
      <c r="C124" s="67" t="s">
        <v>69</v>
      </c>
      <c r="E124" s="62" t="s">
        <v>27</v>
      </c>
      <c r="G124" s="91">
        <v>5.3699999999999998E-3</v>
      </c>
      <c r="H124" s="91"/>
      <c r="I124" s="56">
        <v>4.3589999999999997E-2</v>
      </c>
      <c r="K124" s="79">
        <v>3.5200000000000001E-3</v>
      </c>
      <c r="M124" s="79">
        <v>6.4999999999999997E-4</v>
      </c>
      <c r="N124" s="78"/>
      <c r="O124" s="79">
        <v>1.077E-2</v>
      </c>
      <c r="P124" s="79"/>
      <c r="Q124" s="64">
        <v>1.47E-3</v>
      </c>
      <c r="R124" s="64"/>
      <c r="S124" s="64">
        <v>2.64E-3</v>
      </c>
      <c r="T124" s="64"/>
      <c r="U124" s="91">
        <v>1.5100000000000001E-3</v>
      </c>
      <c r="V124" s="64"/>
      <c r="W124" s="79">
        <v>2.2939999999999999E-2</v>
      </c>
      <c r="X124" s="64"/>
      <c r="Y124" s="23">
        <v>6.5000000000000002E-2</v>
      </c>
      <c r="Z124" s="23"/>
      <c r="AA124" s="144">
        <f t="shared" si="12"/>
        <v>0.15745999999999999</v>
      </c>
      <c r="AC124" s="60">
        <f t="shared" si="10"/>
        <v>36</v>
      </c>
      <c r="AD124" s="134"/>
    </row>
    <row r="125" spans="1:30" ht="9" customHeight="1">
      <c r="A125" s="60">
        <f t="shared" si="13"/>
        <v>37</v>
      </c>
      <c r="AC125" s="60">
        <f t="shared" si="10"/>
        <v>37</v>
      </c>
      <c r="AD125" s="134"/>
    </row>
    <row r="126" spans="1:30" ht="9" customHeight="1">
      <c r="A126" s="60">
        <f t="shared" si="13"/>
        <v>38</v>
      </c>
      <c r="C126" s="18" t="s">
        <v>70</v>
      </c>
      <c r="I126" s="19"/>
      <c r="AC126" s="60">
        <f t="shared" si="10"/>
        <v>38</v>
      </c>
      <c r="AD126" s="134"/>
    </row>
    <row r="127" spans="1:30" ht="9" customHeight="1">
      <c r="A127" s="60">
        <f t="shared" si="13"/>
        <v>39</v>
      </c>
      <c r="C127" s="67" t="s">
        <v>30</v>
      </c>
      <c r="E127" s="67" t="s">
        <v>31</v>
      </c>
      <c r="G127" s="91" t="s">
        <v>25</v>
      </c>
      <c r="H127" s="91"/>
      <c r="I127" s="159" t="s">
        <v>25</v>
      </c>
      <c r="K127" s="93" t="s">
        <v>25</v>
      </c>
      <c r="M127" s="93" t="s">
        <v>25</v>
      </c>
      <c r="N127" s="72"/>
      <c r="O127" s="93" t="s">
        <v>25</v>
      </c>
      <c r="P127" s="93"/>
      <c r="Q127" s="93" t="s">
        <v>25</v>
      </c>
      <c r="S127" s="93" t="s">
        <v>25</v>
      </c>
      <c r="U127" s="91" t="s">
        <v>25</v>
      </c>
      <c r="W127" s="93" t="s">
        <v>25</v>
      </c>
      <c r="Y127" s="19" t="s">
        <v>25</v>
      </c>
      <c r="Z127" s="19"/>
      <c r="AA127" s="143">
        <v>0.17</v>
      </c>
      <c r="AC127" s="60">
        <f t="shared" si="10"/>
        <v>39</v>
      </c>
      <c r="AD127" s="134"/>
    </row>
    <row r="128" spans="1:30" ht="9" customHeight="1">
      <c r="A128" s="60">
        <f t="shared" si="13"/>
        <v>40</v>
      </c>
      <c r="C128" s="67" t="s">
        <v>56</v>
      </c>
      <c r="E128" s="62" t="s">
        <v>24</v>
      </c>
      <c r="G128" s="91" t="s">
        <v>25</v>
      </c>
      <c r="H128" s="91"/>
      <c r="I128" s="77">
        <v>3.51</v>
      </c>
      <c r="K128" s="93" t="s">
        <v>25</v>
      </c>
      <c r="M128" s="93" t="s">
        <v>25</v>
      </c>
      <c r="N128" s="72"/>
      <c r="O128" s="93" t="s">
        <v>25</v>
      </c>
      <c r="P128" s="93"/>
      <c r="Q128" s="93" t="s">
        <v>25</v>
      </c>
      <c r="S128" s="156" t="s">
        <v>255</v>
      </c>
      <c r="U128" s="91" t="s">
        <v>25</v>
      </c>
      <c r="W128" s="93" t="s">
        <v>25</v>
      </c>
      <c r="Y128" s="19" t="s">
        <v>25</v>
      </c>
      <c r="Z128" s="19"/>
      <c r="AA128" s="155">
        <f t="shared" ref="AA128:AA134" si="14">SUM(G128:Y128)</f>
        <v>3.51</v>
      </c>
      <c r="AC128" s="60">
        <f t="shared" si="10"/>
        <v>40</v>
      </c>
      <c r="AD128" s="134"/>
    </row>
    <row r="129" spans="1:30" ht="9" customHeight="1">
      <c r="A129" s="60">
        <f t="shared" si="13"/>
        <v>41</v>
      </c>
      <c r="C129" s="67" t="s">
        <v>64</v>
      </c>
      <c r="E129" s="62" t="s">
        <v>27</v>
      </c>
      <c r="G129" s="91">
        <v>5.3699999999999998E-3</v>
      </c>
      <c r="H129" s="91"/>
      <c r="I129" s="68">
        <v>4.3589999999999997E-2</v>
      </c>
      <c r="K129" s="79">
        <v>3.5200000000000001E-3</v>
      </c>
      <c r="M129" s="79">
        <v>6.4999999999999997E-4</v>
      </c>
      <c r="N129" s="78"/>
      <c r="O129" s="79">
        <v>1.077E-2</v>
      </c>
      <c r="P129" s="79"/>
      <c r="Q129" s="64">
        <v>1.47E-3</v>
      </c>
      <c r="R129" s="64"/>
      <c r="S129" s="64">
        <v>1.9789999999999999E-2</v>
      </c>
      <c r="T129" s="64"/>
      <c r="U129" s="91">
        <v>1.5100000000000001E-3</v>
      </c>
      <c r="V129" s="64"/>
      <c r="W129" s="79">
        <v>2.2939999999999999E-2</v>
      </c>
      <c r="X129" s="64"/>
      <c r="Y129" s="23">
        <v>6.5000000000000002E-2</v>
      </c>
      <c r="Z129" s="23"/>
      <c r="AA129" s="144">
        <f t="shared" si="14"/>
        <v>0.17460999999999999</v>
      </c>
      <c r="AC129" s="60">
        <f t="shared" si="10"/>
        <v>41</v>
      </c>
      <c r="AD129" s="134"/>
    </row>
    <row r="130" spans="1:30" ht="9" customHeight="1">
      <c r="A130" s="60">
        <f t="shared" si="13"/>
        <v>42</v>
      </c>
      <c r="C130" s="67" t="s">
        <v>65</v>
      </c>
      <c r="E130" s="62" t="s">
        <v>27</v>
      </c>
      <c r="G130" s="91">
        <v>5.3699999999999998E-3</v>
      </c>
      <c r="H130" s="91"/>
      <c r="I130" s="68">
        <v>4.3589999999999997E-2</v>
      </c>
      <c r="K130" s="79">
        <v>3.5200000000000001E-3</v>
      </c>
      <c r="M130" s="79">
        <v>6.4999999999999997E-4</v>
      </c>
      <c r="N130" s="78"/>
      <c r="O130" s="79">
        <v>1.077E-2</v>
      </c>
      <c r="P130" s="79"/>
      <c r="Q130" s="64">
        <v>1.47E-3</v>
      </c>
      <c r="R130" s="64"/>
      <c r="S130" s="64">
        <v>4.6600000000000001E-3</v>
      </c>
      <c r="T130" s="64"/>
      <c r="U130" s="91">
        <v>1.5100000000000001E-3</v>
      </c>
      <c r="V130" s="64"/>
      <c r="W130" s="79">
        <v>2.2939999999999999E-2</v>
      </c>
      <c r="X130" s="64"/>
      <c r="Y130" s="23">
        <v>6.5000000000000002E-2</v>
      </c>
      <c r="Z130" s="23"/>
      <c r="AA130" s="144">
        <f t="shared" si="14"/>
        <v>0.15948000000000001</v>
      </c>
      <c r="AC130" s="60">
        <f t="shared" si="10"/>
        <v>42</v>
      </c>
      <c r="AD130" s="134"/>
    </row>
    <row r="131" spans="1:30" ht="9" customHeight="1">
      <c r="A131" s="60">
        <f t="shared" si="13"/>
        <v>43</v>
      </c>
      <c r="C131" s="67" t="s">
        <v>66</v>
      </c>
      <c r="E131" s="62" t="s">
        <v>27</v>
      </c>
      <c r="G131" s="91">
        <v>5.3699999999999998E-3</v>
      </c>
      <c r="H131" s="91"/>
      <c r="I131" s="68">
        <v>4.3589999999999997E-2</v>
      </c>
      <c r="K131" s="79">
        <v>3.5200000000000001E-3</v>
      </c>
      <c r="M131" s="79">
        <v>6.4999999999999997E-4</v>
      </c>
      <c r="N131" s="78"/>
      <c r="O131" s="79">
        <v>1.077E-2</v>
      </c>
      <c r="P131" s="79"/>
      <c r="Q131" s="64">
        <v>1.47E-3</v>
      </c>
      <c r="R131" s="64"/>
      <c r="S131" s="64">
        <v>2.6199999999999999E-3</v>
      </c>
      <c r="T131" s="64"/>
      <c r="U131" s="91">
        <v>1.5100000000000001E-3</v>
      </c>
      <c r="V131" s="64"/>
      <c r="W131" s="79">
        <v>2.2939999999999999E-2</v>
      </c>
      <c r="X131" s="64"/>
      <c r="Y131" s="23">
        <v>6.5000000000000002E-2</v>
      </c>
      <c r="Z131" s="23"/>
      <c r="AA131" s="144">
        <f t="shared" si="14"/>
        <v>0.15744</v>
      </c>
      <c r="AC131" s="60">
        <f t="shared" si="10"/>
        <v>43</v>
      </c>
      <c r="AD131" s="134"/>
    </row>
    <row r="132" spans="1:30" ht="9" customHeight="1">
      <c r="A132" s="60">
        <f t="shared" si="13"/>
        <v>44</v>
      </c>
      <c r="C132" s="67" t="s">
        <v>67</v>
      </c>
      <c r="E132" s="62" t="s">
        <v>27</v>
      </c>
      <c r="G132" s="91">
        <v>5.3699999999999998E-3</v>
      </c>
      <c r="H132" s="91"/>
      <c r="I132" s="68">
        <v>4.3589999999999997E-2</v>
      </c>
      <c r="K132" s="79">
        <v>3.5200000000000001E-3</v>
      </c>
      <c r="M132" s="79">
        <v>6.4999999999999997E-4</v>
      </c>
      <c r="N132" s="78"/>
      <c r="O132" s="79">
        <v>1.077E-2</v>
      </c>
      <c r="P132" s="79"/>
      <c r="Q132" s="64">
        <v>1.47E-3</v>
      </c>
      <c r="R132" s="64"/>
      <c r="S132" s="64">
        <v>6.8399999999999997E-3</v>
      </c>
      <c r="T132" s="64"/>
      <c r="U132" s="91">
        <v>1.5100000000000001E-3</v>
      </c>
      <c r="V132" s="64"/>
      <c r="W132" s="79">
        <v>2.2939999999999999E-2</v>
      </c>
      <c r="X132" s="64"/>
      <c r="Y132" s="23">
        <v>6.5000000000000002E-2</v>
      </c>
      <c r="Z132" s="23"/>
      <c r="AA132" s="144">
        <f t="shared" si="14"/>
        <v>0.16166</v>
      </c>
      <c r="AC132" s="60">
        <f t="shared" si="10"/>
        <v>44</v>
      </c>
      <c r="AD132" s="134"/>
    </row>
    <row r="133" spans="1:30" ht="9" customHeight="1">
      <c r="A133" s="60">
        <f t="shared" si="13"/>
        <v>45</v>
      </c>
      <c r="C133" s="67" t="s">
        <v>68</v>
      </c>
      <c r="E133" s="62" t="s">
        <v>27</v>
      </c>
      <c r="G133" s="91">
        <v>5.3699999999999998E-3</v>
      </c>
      <c r="H133" s="91"/>
      <c r="I133" s="68">
        <v>4.3589999999999997E-2</v>
      </c>
      <c r="K133" s="79">
        <v>3.5200000000000001E-3</v>
      </c>
      <c r="M133" s="79">
        <v>6.4999999999999997E-4</v>
      </c>
      <c r="N133" s="78"/>
      <c r="O133" s="79">
        <v>1.077E-2</v>
      </c>
      <c r="P133" s="79"/>
      <c r="Q133" s="64">
        <v>1.47E-3</v>
      </c>
      <c r="R133" s="64"/>
      <c r="S133" s="64">
        <v>4.6600000000000001E-3</v>
      </c>
      <c r="T133" s="64"/>
      <c r="U133" s="91">
        <v>1.5100000000000001E-3</v>
      </c>
      <c r="V133" s="64"/>
      <c r="W133" s="79">
        <v>2.2939999999999999E-2</v>
      </c>
      <c r="X133" s="64"/>
      <c r="Y133" s="23">
        <v>6.5000000000000002E-2</v>
      </c>
      <c r="Z133" s="23"/>
      <c r="AA133" s="144">
        <f t="shared" si="14"/>
        <v>0.15948000000000001</v>
      </c>
      <c r="AC133" s="60">
        <f t="shared" si="10"/>
        <v>45</v>
      </c>
      <c r="AD133" s="134"/>
    </row>
    <row r="134" spans="1:30" ht="9" customHeight="1">
      <c r="A134" s="60">
        <f t="shared" si="13"/>
        <v>46</v>
      </c>
      <c r="C134" s="67" t="s">
        <v>69</v>
      </c>
      <c r="E134" s="62" t="s">
        <v>27</v>
      </c>
      <c r="G134" s="91">
        <v>5.3699999999999998E-3</v>
      </c>
      <c r="H134" s="91"/>
      <c r="I134" s="56">
        <v>4.3589999999999997E-2</v>
      </c>
      <c r="K134" s="79">
        <v>3.5200000000000001E-3</v>
      </c>
      <c r="M134" s="79">
        <v>6.4999999999999997E-4</v>
      </c>
      <c r="N134" s="78"/>
      <c r="O134" s="79">
        <v>1.077E-2</v>
      </c>
      <c r="P134" s="79"/>
      <c r="Q134" s="64">
        <v>1.47E-3</v>
      </c>
      <c r="R134" s="64"/>
      <c r="S134" s="64">
        <v>2.6199999999999999E-3</v>
      </c>
      <c r="T134" s="64"/>
      <c r="U134" s="91">
        <v>1.5100000000000001E-3</v>
      </c>
      <c r="V134" s="64"/>
      <c r="W134" s="79">
        <v>2.2939999999999999E-2</v>
      </c>
      <c r="X134" s="64"/>
      <c r="Y134" s="23">
        <v>6.5000000000000002E-2</v>
      </c>
      <c r="Z134" s="23"/>
      <c r="AA134" s="144">
        <f t="shared" si="14"/>
        <v>0.15744</v>
      </c>
      <c r="AC134" s="60">
        <f t="shared" si="10"/>
        <v>46</v>
      </c>
      <c r="AD134" s="134"/>
    </row>
    <row r="135" spans="1:30" ht="9" customHeight="1">
      <c r="A135" s="60">
        <f t="shared" si="13"/>
        <v>47</v>
      </c>
      <c r="AC135" s="60">
        <f t="shared" si="10"/>
        <v>47</v>
      </c>
      <c r="AD135" s="134"/>
    </row>
    <row r="136" spans="1:30" ht="9" customHeight="1">
      <c r="A136" s="60">
        <f t="shared" si="13"/>
        <v>48</v>
      </c>
      <c r="C136" s="18" t="s">
        <v>71</v>
      </c>
      <c r="I136" s="19"/>
      <c r="AC136" s="60">
        <f t="shared" si="10"/>
        <v>48</v>
      </c>
      <c r="AD136" s="134"/>
    </row>
    <row r="137" spans="1:30" ht="9" customHeight="1">
      <c r="A137" s="60">
        <f t="shared" si="13"/>
        <v>49</v>
      </c>
      <c r="C137" s="67" t="s">
        <v>30</v>
      </c>
      <c r="E137" s="67" t="s">
        <v>31</v>
      </c>
      <c r="G137" s="91" t="s">
        <v>25</v>
      </c>
      <c r="H137" s="91"/>
      <c r="I137" s="159" t="s">
        <v>25</v>
      </c>
      <c r="K137" s="93" t="s">
        <v>25</v>
      </c>
      <c r="M137" s="93" t="s">
        <v>25</v>
      </c>
      <c r="N137" s="72"/>
      <c r="O137" s="93" t="s">
        <v>25</v>
      </c>
      <c r="P137" s="93"/>
      <c r="Q137" s="93" t="s">
        <v>25</v>
      </c>
      <c r="S137" s="93" t="s">
        <v>25</v>
      </c>
      <c r="U137" s="91" t="s">
        <v>25</v>
      </c>
      <c r="W137" s="93" t="s">
        <v>25</v>
      </c>
      <c r="Y137" s="19" t="s">
        <v>25</v>
      </c>
      <c r="Z137" s="19"/>
      <c r="AA137" s="143">
        <v>0.16400000000000001</v>
      </c>
      <c r="AC137" s="60">
        <f t="shared" si="10"/>
        <v>49</v>
      </c>
      <c r="AD137" s="134"/>
    </row>
    <row r="138" spans="1:30" ht="9" customHeight="1">
      <c r="A138" s="60">
        <f t="shared" si="13"/>
        <v>50</v>
      </c>
      <c r="C138" s="67" t="s">
        <v>56</v>
      </c>
      <c r="E138" s="62" t="s">
        <v>24</v>
      </c>
      <c r="G138" s="91" t="s">
        <v>25</v>
      </c>
      <c r="H138" s="91"/>
      <c r="I138" s="77">
        <v>12.13</v>
      </c>
      <c r="K138" s="93" t="s">
        <v>25</v>
      </c>
      <c r="M138" s="93" t="s">
        <v>25</v>
      </c>
      <c r="N138" s="72"/>
      <c r="O138" s="93" t="s">
        <v>25</v>
      </c>
      <c r="P138" s="93"/>
      <c r="Q138" s="93" t="s">
        <v>25</v>
      </c>
      <c r="S138" s="156" t="s">
        <v>255</v>
      </c>
      <c r="U138" s="91" t="s">
        <v>25</v>
      </c>
      <c r="W138" s="93" t="s">
        <v>25</v>
      </c>
      <c r="Y138" s="19" t="s">
        <v>25</v>
      </c>
      <c r="Z138" s="19"/>
      <c r="AA138" s="155">
        <f t="shared" ref="AA138:AA144" si="15">SUM(G138:Y138)</f>
        <v>12.13</v>
      </c>
      <c r="AC138" s="60">
        <f t="shared" si="10"/>
        <v>50</v>
      </c>
      <c r="AD138" s="134"/>
    </row>
    <row r="139" spans="1:30" ht="9" customHeight="1">
      <c r="A139" s="60">
        <f t="shared" si="13"/>
        <v>51</v>
      </c>
      <c r="C139" s="67" t="s">
        <v>64</v>
      </c>
      <c r="E139" s="62" t="s">
        <v>27</v>
      </c>
      <c r="G139" s="91">
        <v>5.3699999999999998E-3</v>
      </c>
      <c r="H139" s="91"/>
      <c r="I139" s="68">
        <v>4.3589999999999997E-2</v>
      </c>
      <c r="K139" s="79">
        <v>3.5200000000000001E-3</v>
      </c>
      <c r="M139" s="79">
        <v>6.4999999999999997E-4</v>
      </c>
      <c r="N139" s="78"/>
      <c r="O139" s="79">
        <v>1.077E-2</v>
      </c>
      <c r="P139" s="79"/>
      <c r="Q139" s="64">
        <v>1.47E-3</v>
      </c>
      <c r="R139" s="64"/>
      <c r="S139" s="64">
        <v>1.9859999999999999E-2</v>
      </c>
      <c r="T139" s="64"/>
      <c r="U139" s="91">
        <v>1.5100000000000001E-3</v>
      </c>
      <c r="V139" s="64"/>
      <c r="W139" s="79">
        <v>2.2939999999999999E-2</v>
      </c>
      <c r="X139" s="64"/>
      <c r="Y139" s="23">
        <v>6.5000000000000002E-2</v>
      </c>
      <c r="Z139" s="23"/>
      <c r="AA139" s="144">
        <f t="shared" si="15"/>
        <v>0.17468</v>
      </c>
      <c r="AC139" s="60">
        <f t="shared" si="10"/>
        <v>51</v>
      </c>
      <c r="AD139" s="134"/>
    </row>
    <row r="140" spans="1:30" ht="9" customHeight="1">
      <c r="A140" s="60">
        <f t="shared" si="13"/>
        <v>52</v>
      </c>
      <c r="C140" s="67" t="s">
        <v>65</v>
      </c>
      <c r="E140" s="62" t="s">
        <v>27</v>
      </c>
      <c r="G140" s="91">
        <v>5.3699999999999998E-3</v>
      </c>
      <c r="H140" s="91"/>
      <c r="I140" s="68">
        <v>4.3589999999999997E-2</v>
      </c>
      <c r="K140" s="79">
        <v>3.5200000000000001E-3</v>
      </c>
      <c r="M140" s="79">
        <v>6.4999999999999997E-4</v>
      </c>
      <c r="N140" s="78"/>
      <c r="O140" s="79">
        <v>1.077E-2</v>
      </c>
      <c r="P140" s="79"/>
      <c r="Q140" s="64">
        <v>1.47E-3</v>
      </c>
      <c r="R140" s="64"/>
      <c r="S140" s="64">
        <v>4.2100000000000002E-3</v>
      </c>
      <c r="T140" s="64"/>
      <c r="U140" s="91">
        <v>1.5100000000000001E-3</v>
      </c>
      <c r="V140" s="64"/>
      <c r="W140" s="79">
        <v>2.2939999999999999E-2</v>
      </c>
      <c r="X140" s="64"/>
      <c r="Y140" s="23">
        <v>6.5000000000000002E-2</v>
      </c>
      <c r="Z140" s="23"/>
      <c r="AA140" s="144">
        <f t="shared" si="15"/>
        <v>0.15903</v>
      </c>
      <c r="AC140" s="60">
        <f t="shared" si="10"/>
        <v>52</v>
      </c>
      <c r="AD140" s="134"/>
    </row>
    <row r="141" spans="1:30" ht="9" customHeight="1">
      <c r="A141" s="60">
        <f t="shared" si="13"/>
        <v>53</v>
      </c>
      <c r="C141" s="67" t="s">
        <v>66</v>
      </c>
      <c r="E141" s="62" t="s">
        <v>27</v>
      </c>
      <c r="G141" s="91">
        <v>5.3699999999999998E-3</v>
      </c>
      <c r="H141" s="91"/>
      <c r="I141" s="68">
        <v>4.3589999999999997E-2</v>
      </c>
      <c r="K141" s="79">
        <v>3.5200000000000001E-3</v>
      </c>
      <c r="M141" s="79">
        <v>6.4999999999999997E-4</v>
      </c>
      <c r="N141" s="78"/>
      <c r="O141" s="79">
        <v>1.077E-2</v>
      </c>
      <c r="P141" s="79"/>
      <c r="Q141" s="64">
        <v>1.47E-3</v>
      </c>
      <c r="R141" s="64"/>
      <c r="S141" s="64">
        <v>2.2399999999999998E-3</v>
      </c>
      <c r="T141" s="64"/>
      <c r="U141" s="91">
        <v>1.5100000000000001E-3</v>
      </c>
      <c r="V141" s="64"/>
      <c r="W141" s="79">
        <v>2.2939999999999999E-2</v>
      </c>
      <c r="X141" s="64"/>
      <c r="Y141" s="23">
        <v>6.5000000000000002E-2</v>
      </c>
      <c r="Z141" s="23"/>
      <c r="AA141" s="144">
        <f t="shared" si="15"/>
        <v>0.15706000000000001</v>
      </c>
      <c r="AC141" s="60">
        <f t="shared" si="10"/>
        <v>53</v>
      </c>
      <c r="AD141" s="134"/>
    </row>
    <row r="142" spans="1:30" ht="9" customHeight="1">
      <c r="A142" s="60">
        <f t="shared" si="13"/>
        <v>54</v>
      </c>
      <c r="C142" s="67" t="s">
        <v>67</v>
      </c>
      <c r="E142" s="62" t="s">
        <v>27</v>
      </c>
      <c r="G142" s="91">
        <v>5.3699999999999998E-3</v>
      </c>
      <c r="H142" s="91"/>
      <c r="I142" s="68">
        <v>4.3589999999999997E-2</v>
      </c>
      <c r="K142" s="79">
        <v>3.5200000000000001E-3</v>
      </c>
      <c r="M142" s="79">
        <v>6.4999999999999997E-4</v>
      </c>
      <c r="N142" s="78"/>
      <c r="O142" s="79">
        <v>1.077E-2</v>
      </c>
      <c r="P142" s="79"/>
      <c r="Q142" s="64">
        <v>1.47E-3</v>
      </c>
      <c r="R142" s="64"/>
      <c r="S142" s="64">
        <v>6.0899999999999999E-3</v>
      </c>
      <c r="T142" s="64"/>
      <c r="U142" s="91">
        <v>1.5100000000000001E-3</v>
      </c>
      <c r="V142" s="64"/>
      <c r="W142" s="79">
        <v>2.2939999999999999E-2</v>
      </c>
      <c r="X142" s="64"/>
      <c r="Y142" s="23">
        <v>6.5000000000000002E-2</v>
      </c>
      <c r="Z142" s="23"/>
      <c r="AA142" s="144">
        <f t="shared" si="15"/>
        <v>0.16091</v>
      </c>
      <c r="AC142" s="60">
        <f t="shared" si="10"/>
        <v>54</v>
      </c>
      <c r="AD142" s="134"/>
    </row>
    <row r="143" spans="1:30" ht="9" customHeight="1">
      <c r="A143" s="60">
        <f t="shared" si="13"/>
        <v>55</v>
      </c>
      <c r="C143" s="67" t="s">
        <v>68</v>
      </c>
      <c r="E143" s="62" t="s">
        <v>27</v>
      </c>
      <c r="G143" s="91">
        <v>5.3699999999999998E-3</v>
      </c>
      <c r="H143" s="91"/>
      <c r="I143" s="68">
        <v>4.3589999999999997E-2</v>
      </c>
      <c r="K143" s="79">
        <v>3.5200000000000001E-3</v>
      </c>
      <c r="M143" s="79">
        <v>6.4999999999999997E-4</v>
      </c>
      <c r="N143" s="78"/>
      <c r="O143" s="79">
        <v>1.077E-2</v>
      </c>
      <c r="P143" s="79"/>
      <c r="Q143" s="64">
        <v>1.47E-3</v>
      </c>
      <c r="R143" s="64"/>
      <c r="S143" s="64">
        <v>4.2100000000000002E-3</v>
      </c>
      <c r="T143" s="64"/>
      <c r="U143" s="91">
        <v>1.5100000000000001E-3</v>
      </c>
      <c r="V143" s="64"/>
      <c r="W143" s="79">
        <v>2.2939999999999999E-2</v>
      </c>
      <c r="X143" s="64"/>
      <c r="Y143" s="23">
        <v>6.5000000000000002E-2</v>
      </c>
      <c r="Z143" s="23"/>
      <c r="AA143" s="144">
        <f t="shared" si="15"/>
        <v>0.15903</v>
      </c>
      <c r="AC143" s="60">
        <f t="shared" si="10"/>
        <v>55</v>
      </c>
      <c r="AD143" s="134"/>
    </row>
    <row r="144" spans="1:30" ht="9" customHeight="1">
      <c r="A144" s="60">
        <f t="shared" si="13"/>
        <v>56</v>
      </c>
      <c r="C144" s="67" t="s">
        <v>69</v>
      </c>
      <c r="E144" s="62" t="s">
        <v>27</v>
      </c>
      <c r="G144" s="91">
        <v>5.3699999999999998E-3</v>
      </c>
      <c r="H144" s="91"/>
      <c r="I144" s="68">
        <v>4.3589999999999997E-2</v>
      </c>
      <c r="K144" s="79">
        <v>3.5200000000000001E-3</v>
      </c>
      <c r="M144" s="79">
        <v>6.4999999999999997E-4</v>
      </c>
      <c r="N144" s="78"/>
      <c r="O144" s="79">
        <v>1.077E-2</v>
      </c>
      <c r="P144" s="79"/>
      <c r="Q144" s="64">
        <v>1.47E-3</v>
      </c>
      <c r="R144" s="64"/>
      <c r="S144" s="64">
        <v>2.2399999999999998E-3</v>
      </c>
      <c r="T144" s="64"/>
      <c r="U144" s="91">
        <v>1.5100000000000001E-3</v>
      </c>
      <c r="V144" s="64"/>
      <c r="W144" s="79">
        <v>2.2939999999999999E-2</v>
      </c>
      <c r="X144" s="64"/>
      <c r="Y144" s="23">
        <v>6.5000000000000002E-2</v>
      </c>
      <c r="Z144" s="23"/>
      <c r="AA144" s="144">
        <f t="shared" si="15"/>
        <v>0.15706000000000001</v>
      </c>
      <c r="AC144" s="60">
        <f t="shared" si="10"/>
        <v>56</v>
      </c>
      <c r="AD144" s="134"/>
    </row>
    <row r="145" spans="1:30" ht="9" customHeight="1">
      <c r="A145" s="60"/>
      <c r="C145" s="67"/>
      <c r="E145" s="62"/>
      <c r="G145" s="91"/>
      <c r="H145" s="91"/>
      <c r="K145" s="79"/>
      <c r="M145" s="79"/>
      <c r="N145" s="78"/>
      <c r="O145" s="79"/>
      <c r="P145" s="79"/>
      <c r="Q145" s="64"/>
      <c r="R145" s="64"/>
      <c r="S145" s="64"/>
      <c r="T145" s="64"/>
      <c r="U145" s="91"/>
      <c r="V145" s="64"/>
      <c r="W145" s="79"/>
      <c r="X145" s="64"/>
      <c r="Y145" s="23"/>
      <c r="Z145" s="23"/>
      <c r="AA145" s="144"/>
      <c r="AC145" s="60"/>
      <c r="AD145" s="134"/>
    </row>
    <row r="146" spans="1:30" ht="9" customHeight="1">
      <c r="M146" s="21" t="str">
        <f>M2</f>
        <v>SAN DIEGO GAS &amp; ELECTRIC COMPANY - ELECTRIC DEPARTMENT</v>
      </c>
      <c r="P146" s="26"/>
      <c r="W146" s="26"/>
      <c r="AC146" s="96" t="s">
        <v>72</v>
      </c>
      <c r="AD146" s="134"/>
    </row>
    <row r="147" spans="1:30" ht="9" customHeight="1">
      <c r="M147" s="21" t="str">
        <f>M3</f>
        <v>FILING TO IMPLEMENT AN ELECTRIC RATE SURCHARGE TO MANAGE THE ENERGY RATE CEILING REVENUE SHORTFALL ACCOUNT</v>
      </c>
      <c r="P147" s="60"/>
      <c r="W147" s="60"/>
      <c r="AD147" s="134"/>
    </row>
    <row r="148" spans="1:30" ht="9" customHeight="1">
      <c r="M148" s="21" t="str">
        <f>M4</f>
        <v>EFFECTIVE RATES FOR CUSTOMERS UNDER 6.5 CENTS/KWH RATE CEILING PX PRICE (AB 265 AND D.00-09-040)</v>
      </c>
      <c r="P148" s="60"/>
      <c r="W148" s="60"/>
      <c r="AD148" s="134"/>
    </row>
    <row r="149" spans="1:30" ht="9" customHeight="1">
      <c r="M149" s="21"/>
      <c r="P149" s="60"/>
      <c r="W149" s="60"/>
      <c r="AD149" s="134"/>
    </row>
    <row r="150" spans="1:30" ht="9" customHeight="1">
      <c r="I150" s="7"/>
      <c r="M150" s="5" t="s">
        <v>256</v>
      </c>
      <c r="P150" s="5"/>
      <c r="W150" s="5"/>
      <c r="AD150" s="134"/>
    </row>
    <row r="151" spans="1:30" ht="9" customHeight="1">
      <c r="G151" s="6"/>
      <c r="H151" s="6"/>
      <c r="I151" s="41"/>
      <c r="J151" s="7"/>
      <c r="K151" s="8"/>
      <c r="L151" s="9"/>
      <c r="M151" s="9"/>
      <c r="N151" s="9"/>
      <c r="O151" s="8"/>
      <c r="P151" s="8"/>
      <c r="U151" s="6"/>
      <c r="W151" s="8"/>
      <c r="AA151" s="9"/>
      <c r="AC151" s="8"/>
      <c r="AD151" s="134"/>
    </row>
    <row r="152" spans="1:30" ht="9" customHeight="1">
      <c r="G152" s="40"/>
      <c r="H152" s="40"/>
      <c r="I152" s="41"/>
      <c r="J152" s="9"/>
      <c r="K152" s="9"/>
      <c r="L152" s="9"/>
      <c r="M152" s="10" t="s">
        <v>224</v>
      </c>
      <c r="N152" s="9"/>
      <c r="O152" s="8" t="s">
        <v>225</v>
      </c>
      <c r="P152" s="8"/>
      <c r="Q152" s="8" t="s">
        <v>226</v>
      </c>
      <c r="R152" s="8"/>
      <c r="S152" s="8" t="s">
        <v>227</v>
      </c>
      <c r="T152" s="42"/>
      <c r="U152" s="40"/>
      <c r="W152" s="10" t="s">
        <v>228</v>
      </c>
      <c r="Y152" s="10" t="s">
        <v>229</v>
      </c>
      <c r="Z152" s="10"/>
      <c r="AA152" s="10"/>
      <c r="AC152" s="8"/>
      <c r="AD152" s="134"/>
    </row>
    <row r="153" spans="1:30" ht="9" customHeight="1">
      <c r="G153" s="13" t="s">
        <v>230</v>
      </c>
      <c r="H153" s="13"/>
      <c r="I153" s="10" t="s">
        <v>231</v>
      </c>
      <c r="J153" s="9"/>
      <c r="K153" s="10" t="s">
        <v>232</v>
      </c>
      <c r="L153" s="9"/>
      <c r="M153" s="10" t="s">
        <v>233</v>
      </c>
      <c r="N153" s="9"/>
      <c r="O153" s="10" t="s">
        <v>234</v>
      </c>
      <c r="P153" s="10"/>
      <c r="Q153" s="10" t="s">
        <v>235</v>
      </c>
      <c r="R153" s="10"/>
      <c r="S153" s="10" t="s">
        <v>236</v>
      </c>
      <c r="T153" s="10"/>
      <c r="U153" s="13" t="s">
        <v>237</v>
      </c>
      <c r="W153" s="10" t="s">
        <v>238</v>
      </c>
      <c r="Y153" s="10" t="s">
        <v>239</v>
      </c>
      <c r="Z153" s="10"/>
      <c r="AA153" s="10" t="s">
        <v>7</v>
      </c>
      <c r="AC153" s="8"/>
      <c r="AD153" s="134"/>
    </row>
    <row r="154" spans="1:30" ht="9" customHeight="1">
      <c r="A154" s="10" t="s">
        <v>9</v>
      </c>
      <c r="B154" s="10"/>
      <c r="C154" s="10" t="s">
        <v>10</v>
      </c>
      <c r="D154" s="10"/>
      <c r="E154" s="10" t="s">
        <v>11</v>
      </c>
      <c r="G154" s="13" t="s">
        <v>12</v>
      </c>
      <c r="H154" s="13"/>
      <c r="I154" s="10" t="s">
        <v>12</v>
      </c>
      <c r="J154" s="9"/>
      <c r="K154" s="10" t="s">
        <v>12</v>
      </c>
      <c r="L154" s="9"/>
      <c r="M154" s="10" t="s">
        <v>12</v>
      </c>
      <c r="N154" s="41"/>
      <c r="O154" s="10" t="s">
        <v>12</v>
      </c>
      <c r="P154" s="10"/>
      <c r="Q154" s="10" t="s">
        <v>12</v>
      </c>
      <c r="R154" s="10"/>
      <c r="S154" s="10" t="s">
        <v>12</v>
      </c>
      <c r="T154" s="10"/>
      <c r="U154" s="13" t="s">
        <v>12</v>
      </c>
      <c r="W154" s="10" t="s">
        <v>12</v>
      </c>
      <c r="Y154" s="10" t="s">
        <v>240</v>
      </c>
      <c r="Z154" s="10"/>
      <c r="AA154" s="10" t="s">
        <v>12</v>
      </c>
      <c r="AC154" s="10" t="str">
        <f>(A154)</f>
        <v>LINE</v>
      </c>
      <c r="AD154" s="134"/>
    </row>
    <row r="155" spans="1:30" ht="9" customHeight="1">
      <c r="A155" s="16" t="s">
        <v>15</v>
      </c>
      <c r="C155" s="58" t="s">
        <v>16</v>
      </c>
      <c r="E155" s="58" t="s">
        <v>17</v>
      </c>
      <c r="G155" s="59" t="s">
        <v>18</v>
      </c>
      <c r="H155" s="128"/>
      <c r="I155" s="59" t="s">
        <v>19</v>
      </c>
      <c r="K155" s="59" t="s">
        <v>20</v>
      </c>
      <c r="M155" s="59" t="s">
        <v>21</v>
      </c>
      <c r="O155" s="59" t="s">
        <v>241</v>
      </c>
      <c r="P155" s="128"/>
      <c r="Q155" s="59" t="s">
        <v>242</v>
      </c>
      <c r="R155" s="128"/>
      <c r="S155" s="59" t="s">
        <v>243</v>
      </c>
      <c r="U155" s="59" t="s">
        <v>244</v>
      </c>
      <c r="W155" s="59" t="s">
        <v>245</v>
      </c>
      <c r="Y155" s="38" t="s">
        <v>246</v>
      </c>
      <c r="Z155" s="50"/>
      <c r="AA155" s="38" t="s">
        <v>247</v>
      </c>
      <c r="AC155" s="16" t="str">
        <f>(A155)</f>
        <v>NO.</v>
      </c>
      <c r="AD155" s="134"/>
    </row>
    <row r="156" spans="1:30" ht="9" customHeight="1">
      <c r="A156" s="60"/>
      <c r="C156" s="61"/>
      <c r="E156" s="61"/>
      <c r="K156" s="61"/>
      <c r="AA156" s="133"/>
      <c r="AC156" s="60"/>
      <c r="AD156" s="134"/>
    </row>
    <row r="157" spans="1:30" ht="9" customHeight="1">
      <c r="A157" s="60">
        <v>1</v>
      </c>
      <c r="C157" s="18" t="s">
        <v>74</v>
      </c>
      <c r="AC157" s="57">
        <v>1</v>
      </c>
      <c r="AD157" s="134"/>
    </row>
    <row r="158" spans="1:30" ht="9" customHeight="1">
      <c r="A158" s="60">
        <f t="shared" ref="A158:A189" si="16">A157+1</f>
        <v>2</v>
      </c>
      <c r="C158" s="62" t="s">
        <v>50</v>
      </c>
      <c r="E158" s="67" t="s">
        <v>24</v>
      </c>
      <c r="G158" s="93" t="s">
        <v>25</v>
      </c>
      <c r="H158" s="93"/>
      <c r="I158" s="88">
        <v>8</v>
      </c>
      <c r="K158" s="93" t="s">
        <v>25</v>
      </c>
      <c r="M158" s="93" t="s">
        <v>25</v>
      </c>
      <c r="N158" s="72"/>
      <c r="O158" s="93" t="s">
        <v>25</v>
      </c>
      <c r="P158" s="93"/>
      <c r="Q158" s="93" t="s">
        <v>25</v>
      </c>
      <c r="R158" s="97"/>
      <c r="S158" s="93" t="s">
        <v>25</v>
      </c>
      <c r="T158" s="97"/>
      <c r="U158" s="93" t="s">
        <v>25</v>
      </c>
      <c r="V158" s="97"/>
      <c r="W158" s="93" t="s">
        <v>25</v>
      </c>
      <c r="X158" s="97"/>
      <c r="Y158" s="19" t="s">
        <v>25</v>
      </c>
      <c r="Z158" s="19"/>
      <c r="AA158" s="160">
        <f>SUM(G158:Y158)</f>
        <v>8</v>
      </c>
      <c r="AC158" s="60">
        <f t="shared" ref="AC158:AC169" si="17">(A158)</f>
        <v>2</v>
      </c>
      <c r="AD158" s="134"/>
    </row>
    <row r="159" spans="1:30" ht="9" customHeight="1">
      <c r="A159" s="60">
        <f t="shared" si="16"/>
        <v>3</v>
      </c>
      <c r="C159" s="67" t="s">
        <v>75</v>
      </c>
      <c r="E159" s="67"/>
      <c r="K159" s="93"/>
      <c r="M159" s="93"/>
      <c r="N159" s="72"/>
      <c r="O159" s="93"/>
      <c r="P159" s="93"/>
      <c r="W159" s="93"/>
      <c r="Y159" s="19"/>
      <c r="Z159" s="19"/>
      <c r="AA159" s="146"/>
      <c r="AC159" s="60">
        <f t="shared" si="17"/>
        <v>3</v>
      </c>
      <c r="AD159" s="134"/>
    </row>
    <row r="160" spans="1:30" ht="9" customHeight="1">
      <c r="A160" s="60">
        <f t="shared" si="16"/>
        <v>4</v>
      </c>
      <c r="C160" s="56" t="s">
        <v>76</v>
      </c>
      <c r="AC160" s="60">
        <f t="shared" si="17"/>
        <v>4</v>
      </c>
      <c r="AD160" s="134"/>
    </row>
    <row r="161" spans="1:30" ht="9" customHeight="1">
      <c r="A161" s="60">
        <f t="shared" si="16"/>
        <v>5</v>
      </c>
      <c r="C161" s="62" t="s">
        <v>77</v>
      </c>
      <c r="E161" s="62" t="s">
        <v>27</v>
      </c>
      <c r="G161" s="64">
        <v>5.7499999999999999E-3</v>
      </c>
      <c r="H161" s="64"/>
      <c r="I161" s="64">
        <v>3.6650000000000002E-2</v>
      </c>
      <c r="K161" s="64">
        <v>3.6800000000000001E-3</v>
      </c>
      <c r="L161" s="64"/>
      <c r="M161" s="64">
        <v>6.4999999999999997E-4</v>
      </c>
      <c r="N161" s="64"/>
      <c r="O161" s="64">
        <v>1.136E-2</v>
      </c>
      <c r="P161" s="64"/>
      <c r="Q161" s="64">
        <v>1.5499999999999999E-3</v>
      </c>
      <c r="R161" s="64"/>
      <c r="S161" s="64">
        <v>8.5699999999999995E-3</v>
      </c>
      <c r="T161" s="64"/>
      <c r="U161" s="64">
        <v>1.6000000000000001E-3</v>
      </c>
      <c r="V161" s="64"/>
      <c r="W161" s="44">
        <v>2.2939999999999999E-2</v>
      </c>
      <c r="X161" s="64"/>
      <c r="Y161" s="23">
        <v>6.5000000000000002E-2</v>
      </c>
      <c r="Z161" s="23"/>
      <c r="AA161" s="144">
        <f>SUM(G161:Y161)</f>
        <v>0.15775</v>
      </c>
      <c r="AC161" s="60">
        <f t="shared" si="17"/>
        <v>5</v>
      </c>
      <c r="AD161" s="134"/>
    </row>
    <row r="162" spans="1:30" ht="9" customHeight="1">
      <c r="A162" s="60">
        <f t="shared" si="16"/>
        <v>6</v>
      </c>
      <c r="C162" s="62" t="s">
        <v>78</v>
      </c>
      <c r="E162" s="62" t="s">
        <v>27</v>
      </c>
      <c r="G162" s="64">
        <v>5.7499999999999999E-3</v>
      </c>
      <c r="H162" s="64"/>
      <c r="I162" s="64">
        <v>3.3079999999999998E-2</v>
      </c>
      <c r="K162" s="64">
        <v>3.6800000000000001E-3</v>
      </c>
      <c r="L162" s="64"/>
      <c r="M162" s="64">
        <v>6.4999999999999997E-4</v>
      </c>
      <c r="N162" s="78"/>
      <c r="O162" s="79">
        <v>1.136E-2</v>
      </c>
      <c r="P162" s="79"/>
      <c r="Q162" s="64">
        <v>1.5499999999999999E-3</v>
      </c>
      <c r="R162" s="64"/>
      <c r="S162" s="64">
        <v>8.3000000000000001E-3</v>
      </c>
      <c r="T162" s="64"/>
      <c r="U162" s="64">
        <v>1.6000000000000001E-3</v>
      </c>
      <c r="V162" s="64"/>
      <c r="W162" s="44">
        <v>2.2939999999999999E-2</v>
      </c>
      <c r="X162" s="64"/>
      <c r="Y162" s="23">
        <v>6.5000000000000002E-2</v>
      </c>
      <c r="Z162" s="23"/>
      <c r="AA162" s="144">
        <f>SUM(G162:Y162)</f>
        <v>0.15390999999999999</v>
      </c>
      <c r="AC162" s="60">
        <f t="shared" si="17"/>
        <v>6</v>
      </c>
      <c r="AD162" s="134"/>
    </row>
    <row r="163" spans="1:30" ht="9" customHeight="1">
      <c r="A163" s="60">
        <f t="shared" si="16"/>
        <v>7</v>
      </c>
      <c r="C163" s="56" t="s">
        <v>79</v>
      </c>
      <c r="I163" s="64"/>
      <c r="W163" s="30"/>
      <c r="AC163" s="60">
        <f t="shared" si="17"/>
        <v>7</v>
      </c>
      <c r="AD163" s="134"/>
    </row>
    <row r="164" spans="1:30" ht="9" customHeight="1">
      <c r="A164" s="60">
        <f t="shared" si="16"/>
        <v>8</v>
      </c>
      <c r="C164" s="62" t="s">
        <v>77</v>
      </c>
      <c r="E164" s="62" t="s">
        <v>27</v>
      </c>
      <c r="G164" s="64">
        <v>5.7499999999999999E-3</v>
      </c>
      <c r="H164" s="64"/>
      <c r="I164" s="64">
        <v>3.6650000000000002E-2</v>
      </c>
      <c r="K164" s="64">
        <v>3.6800000000000001E-3</v>
      </c>
      <c r="L164" s="64"/>
      <c r="M164" s="64">
        <v>6.4999999999999997E-4</v>
      </c>
      <c r="N164" s="64"/>
      <c r="O164" s="64">
        <v>1.136E-2</v>
      </c>
      <c r="P164" s="64"/>
      <c r="Q164" s="64">
        <v>1.5499999999999999E-3</v>
      </c>
      <c r="R164" s="64"/>
      <c r="S164" s="64">
        <v>8.5699999999999995E-3</v>
      </c>
      <c r="T164" s="64"/>
      <c r="U164" s="64">
        <v>1.6000000000000001E-3</v>
      </c>
      <c r="V164" s="64"/>
      <c r="W164" s="44">
        <v>2.2939999999999999E-2</v>
      </c>
      <c r="X164" s="64"/>
      <c r="Y164" s="23">
        <v>6.5000000000000002E-2</v>
      </c>
      <c r="Z164" s="23"/>
      <c r="AA164" s="144">
        <f>SUM(G164:Y164)</f>
        <v>0.15775</v>
      </c>
      <c r="AC164" s="60">
        <f t="shared" si="17"/>
        <v>8</v>
      </c>
      <c r="AD164" s="134"/>
    </row>
    <row r="165" spans="1:30" ht="9" customHeight="1">
      <c r="A165" s="60">
        <f t="shared" si="16"/>
        <v>9</v>
      </c>
      <c r="C165" s="62" t="s">
        <v>78</v>
      </c>
      <c r="E165" s="62" t="s">
        <v>27</v>
      </c>
      <c r="G165" s="64">
        <v>5.7499999999999999E-3</v>
      </c>
      <c r="H165" s="64"/>
      <c r="I165" s="64">
        <v>3.3079999999999998E-2</v>
      </c>
      <c r="K165" s="64">
        <v>3.6800000000000001E-3</v>
      </c>
      <c r="L165" s="64"/>
      <c r="M165" s="64">
        <v>6.4999999999999997E-4</v>
      </c>
      <c r="N165" s="78"/>
      <c r="O165" s="79">
        <v>1.136E-2</v>
      </c>
      <c r="P165" s="79"/>
      <c r="Q165" s="64">
        <v>1.5499999999999999E-3</v>
      </c>
      <c r="R165" s="64"/>
      <c r="S165" s="64">
        <v>8.3000000000000001E-3</v>
      </c>
      <c r="T165" s="64"/>
      <c r="U165" s="64">
        <v>1.6000000000000001E-3</v>
      </c>
      <c r="V165" s="64"/>
      <c r="W165" s="44">
        <v>2.2939999999999999E-2</v>
      </c>
      <c r="X165" s="64"/>
      <c r="Y165" s="23">
        <v>6.5000000000000002E-2</v>
      </c>
      <c r="Z165" s="23"/>
      <c r="AA165" s="144">
        <f>SUM(G165:Y165)</f>
        <v>0.15390999999999999</v>
      </c>
      <c r="AC165" s="60">
        <f t="shared" si="17"/>
        <v>9</v>
      </c>
      <c r="AD165" s="134"/>
    </row>
    <row r="166" spans="1:30" ht="9" customHeight="1">
      <c r="A166" s="60">
        <f t="shared" si="16"/>
        <v>10</v>
      </c>
      <c r="I166" s="64"/>
      <c r="W166" s="30"/>
      <c r="AC166" s="60">
        <f t="shared" si="17"/>
        <v>10</v>
      </c>
      <c r="AD166" s="134"/>
    </row>
    <row r="167" spans="1:30" ht="9" customHeight="1">
      <c r="A167" s="60">
        <f t="shared" si="16"/>
        <v>11</v>
      </c>
      <c r="C167" s="24" t="s">
        <v>80</v>
      </c>
      <c r="G167" s="64"/>
      <c r="H167" s="64"/>
      <c r="I167" s="64"/>
      <c r="U167" s="64"/>
      <c r="W167" s="30"/>
      <c r="AA167" s="146"/>
      <c r="AC167" s="60">
        <f t="shared" si="17"/>
        <v>11</v>
      </c>
      <c r="AD167" s="134"/>
    </row>
    <row r="168" spans="1:30" ht="9" customHeight="1">
      <c r="A168" s="60">
        <f t="shared" si="16"/>
        <v>12</v>
      </c>
      <c r="C168" s="62" t="s">
        <v>50</v>
      </c>
      <c r="E168" s="67" t="s">
        <v>24</v>
      </c>
      <c r="G168" s="93" t="s">
        <v>25</v>
      </c>
      <c r="H168" s="93"/>
      <c r="I168" s="161">
        <v>8</v>
      </c>
      <c r="K168" s="93" t="s">
        <v>25</v>
      </c>
      <c r="M168" s="93" t="s">
        <v>25</v>
      </c>
      <c r="N168" s="72"/>
      <c r="O168" s="93" t="s">
        <v>25</v>
      </c>
      <c r="P168" s="93"/>
      <c r="Q168" s="93" t="s">
        <v>25</v>
      </c>
      <c r="R168" s="97"/>
      <c r="S168" s="93" t="s">
        <v>25</v>
      </c>
      <c r="T168" s="97"/>
      <c r="U168" s="93" t="s">
        <v>25</v>
      </c>
      <c r="V168" s="97"/>
      <c r="W168" s="19" t="s">
        <v>25</v>
      </c>
      <c r="X168" s="97"/>
      <c r="Y168" s="19" t="s">
        <v>25</v>
      </c>
      <c r="Z168" s="19"/>
      <c r="AA168" s="145">
        <f>SUM(G168:Y168)</f>
        <v>8</v>
      </c>
      <c r="AC168" s="60">
        <f t="shared" si="17"/>
        <v>12</v>
      </c>
      <c r="AD168" s="134"/>
    </row>
    <row r="169" spans="1:30" ht="9" customHeight="1">
      <c r="A169" s="60">
        <f t="shared" si="16"/>
        <v>13</v>
      </c>
      <c r="C169" s="67" t="s">
        <v>75</v>
      </c>
      <c r="E169" s="62" t="s">
        <v>27</v>
      </c>
      <c r="G169" s="91">
        <v>5.7499999999999999E-3</v>
      </c>
      <c r="H169" s="91"/>
      <c r="I169" s="64">
        <v>1.521E-2</v>
      </c>
      <c r="K169" s="64">
        <v>3.6800000000000001E-3</v>
      </c>
      <c r="L169" s="64"/>
      <c r="M169" s="64">
        <v>6.4999999999999997E-4</v>
      </c>
      <c r="N169" s="78"/>
      <c r="O169" s="79">
        <v>1.136E-2</v>
      </c>
      <c r="P169" s="79"/>
      <c r="Q169" s="64">
        <v>1.5499999999999999E-3</v>
      </c>
      <c r="R169" s="64"/>
      <c r="S169" s="64">
        <v>5.1200000000000004E-3</v>
      </c>
      <c r="T169" s="64"/>
      <c r="U169" s="91">
        <v>1.6000000000000001E-3</v>
      </c>
      <c r="V169" s="64"/>
      <c r="W169" s="44">
        <v>2.2939999999999999E-2</v>
      </c>
      <c r="X169" s="64"/>
      <c r="Y169" s="23">
        <v>6.5000000000000002E-2</v>
      </c>
      <c r="Z169" s="23"/>
      <c r="AA169" s="144">
        <f>SUM(G169:Y169)</f>
        <v>0.13286000000000001</v>
      </c>
      <c r="AC169" s="60">
        <f t="shared" si="17"/>
        <v>13</v>
      </c>
      <c r="AD169" s="134"/>
    </row>
    <row r="170" spans="1:30" ht="9" customHeight="1">
      <c r="A170" s="60">
        <f t="shared" si="16"/>
        <v>14</v>
      </c>
      <c r="I170" s="64"/>
      <c r="AA170" s="146"/>
      <c r="AC170" s="57">
        <f t="shared" ref="AC170:AC189" si="18">AC169+1</f>
        <v>14</v>
      </c>
      <c r="AD170" s="134"/>
    </row>
    <row r="171" spans="1:30" ht="9" customHeight="1">
      <c r="A171" s="60">
        <f t="shared" si="16"/>
        <v>15</v>
      </c>
      <c r="C171" s="20" t="s">
        <v>81</v>
      </c>
      <c r="I171" s="64"/>
      <c r="AA171" s="162"/>
      <c r="AC171" s="57">
        <f t="shared" si="18"/>
        <v>15</v>
      </c>
      <c r="AD171" s="134"/>
    </row>
    <row r="172" spans="1:30" ht="9" customHeight="1">
      <c r="A172" s="57">
        <f t="shared" si="16"/>
        <v>16</v>
      </c>
      <c r="C172" s="62" t="s">
        <v>50</v>
      </c>
      <c r="I172" s="64"/>
      <c r="K172" s="97"/>
      <c r="AA172" s="162"/>
      <c r="AC172" s="57">
        <f t="shared" si="18"/>
        <v>16</v>
      </c>
      <c r="AD172" s="134"/>
    </row>
    <row r="173" spans="1:30" ht="9" customHeight="1">
      <c r="A173" s="57">
        <f t="shared" si="16"/>
        <v>17</v>
      </c>
      <c r="C173" s="56" t="s">
        <v>82</v>
      </c>
      <c r="E173" s="67" t="s">
        <v>24</v>
      </c>
      <c r="G173" s="91" t="s">
        <v>25</v>
      </c>
      <c r="H173" s="91"/>
      <c r="I173" s="161">
        <v>8</v>
      </c>
      <c r="K173" s="93" t="s">
        <v>25</v>
      </c>
      <c r="M173" s="93" t="s">
        <v>25</v>
      </c>
      <c r="N173" s="72"/>
      <c r="O173" s="93" t="s">
        <v>25</v>
      </c>
      <c r="P173" s="93"/>
      <c r="Q173" s="93" t="s">
        <v>25</v>
      </c>
      <c r="R173" s="97"/>
      <c r="S173" s="93" t="s">
        <v>25</v>
      </c>
      <c r="T173" s="97"/>
      <c r="U173" s="91" t="s">
        <v>25</v>
      </c>
      <c r="V173" s="97"/>
      <c r="W173" s="93" t="s">
        <v>25</v>
      </c>
      <c r="X173" s="97"/>
      <c r="Y173" s="19" t="s">
        <v>25</v>
      </c>
      <c r="Z173" s="19"/>
      <c r="AA173" s="145">
        <f>SUM(G173:Y173)</f>
        <v>8</v>
      </c>
      <c r="AC173" s="57">
        <f t="shared" si="18"/>
        <v>17</v>
      </c>
      <c r="AD173" s="134"/>
    </row>
    <row r="174" spans="1:30" ht="9" customHeight="1">
      <c r="A174" s="57">
        <f t="shared" si="16"/>
        <v>18</v>
      </c>
      <c r="C174" s="56" t="s">
        <v>83</v>
      </c>
      <c r="E174" s="67" t="s">
        <v>24</v>
      </c>
      <c r="G174" s="91" t="s">
        <v>25</v>
      </c>
      <c r="H174" s="91"/>
      <c r="I174" s="161">
        <v>3.51</v>
      </c>
      <c r="K174" s="93" t="s">
        <v>25</v>
      </c>
      <c r="M174" s="93" t="s">
        <v>25</v>
      </c>
      <c r="N174" s="72"/>
      <c r="O174" s="93" t="s">
        <v>25</v>
      </c>
      <c r="P174" s="93"/>
      <c r="Q174" s="93" t="s">
        <v>25</v>
      </c>
      <c r="R174" s="97"/>
      <c r="S174" s="93" t="s">
        <v>25</v>
      </c>
      <c r="T174" s="97"/>
      <c r="U174" s="91" t="s">
        <v>25</v>
      </c>
      <c r="V174" s="97"/>
      <c r="W174" s="93" t="s">
        <v>25</v>
      </c>
      <c r="X174" s="97"/>
      <c r="Y174" s="19" t="s">
        <v>25</v>
      </c>
      <c r="Z174" s="19"/>
      <c r="AA174" s="145">
        <f>SUM(G174:Y174)</f>
        <v>3.51</v>
      </c>
      <c r="AC174" s="57">
        <f t="shared" si="18"/>
        <v>18</v>
      </c>
      <c r="AD174" s="134"/>
    </row>
    <row r="175" spans="1:30" ht="9" customHeight="1">
      <c r="A175" s="57">
        <f t="shared" si="16"/>
        <v>19</v>
      </c>
      <c r="C175" s="56" t="s">
        <v>84</v>
      </c>
      <c r="I175" s="64"/>
      <c r="K175" s="99"/>
      <c r="O175" s="10" t="s">
        <v>257</v>
      </c>
      <c r="P175" s="10"/>
      <c r="W175" s="10" t="s">
        <v>257</v>
      </c>
      <c r="AA175" s="163"/>
      <c r="AC175" s="57">
        <f t="shared" si="18"/>
        <v>19</v>
      </c>
      <c r="AD175" s="134"/>
    </row>
    <row r="176" spans="1:30" ht="9" customHeight="1">
      <c r="A176" s="57">
        <f t="shared" si="16"/>
        <v>20</v>
      </c>
      <c r="C176" s="56" t="s">
        <v>85</v>
      </c>
      <c r="E176" s="62" t="s">
        <v>27</v>
      </c>
      <c r="G176" s="91">
        <v>5.7499999999999999E-3</v>
      </c>
      <c r="H176" s="91"/>
      <c r="I176" s="64">
        <v>3.875E-2</v>
      </c>
      <c r="K176" s="64">
        <v>3.0200000000000001E-3</v>
      </c>
      <c r="M176" s="79">
        <v>6.4999999999999997E-4</v>
      </c>
      <c r="N176" s="78"/>
      <c r="O176" s="64">
        <v>0</v>
      </c>
      <c r="P176" s="64"/>
      <c r="Q176" s="64">
        <v>1.23E-3</v>
      </c>
      <c r="R176" s="64"/>
      <c r="S176" s="64">
        <v>2.5049999999999999E-2</v>
      </c>
      <c r="T176" s="64"/>
      <c r="U176" s="91">
        <v>1.6000000000000001E-3</v>
      </c>
      <c r="V176" s="64"/>
      <c r="W176" s="79">
        <v>2.2939999999999999E-2</v>
      </c>
      <c r="X176" s="64"/>
      <c r="Y176" s="23">
        <v>6.5000000000000002E-2</v>
      </c>
      <c r="Z176" s="23"/>
      <c r="AA176" s="144">
        <f>SUM(G176:Y176)</f>
        <v>0.16399000000000002</v>
      </c>
      <c r="AC176" s="57">
        <f t="shared" si="18"/>
        <v>20</v>
      </c>
      <c r="AD176" s="134"/>
    </row>
    <row r="177" spans="1:30" ht="9" customHeight="1">
      <c r="A177" s="57">
        <f t="shared" si="16"/>
        <v>21</v>
      </c>
      <c r="C177" s="56" t="s">
        <v>86</v>
      </c>
      <c r="E177" s="62" t="s">
        <v>27</v>
      </c>
      <c r="G177" s="91">
        <v>5.7499999999999999E-3</v>
      </c>
      <c r="H177" s="91"/>
      <c r="I177" s="64">
        <v>3.875E-2</v>
      </c>
      <c r="K177" s="64">
        <v>3.0200000000000001E-3</v>
      </c>
      <c r="M177" s="79">
        <v>6.4999999999999997E-4</v>
      </c>
      <c r="N177" s="78"/>
      <c r="O177" s="64">
        <v>0</v>
      </c>
      <c r="P177" s="64"/>
      <c r="Q177" s="64">
        <v>1.23E-3</v>
      </c>
      <c r="R177" s="64"/>
      <c r="S177" s="64">
        <v>1.4540000000000001E-2</v>
      </c>
      <c r="T177" s="64"/>
      <c r="U177" s="91">
        <v>1.6000000000000001E-3</v>
      </c>
      <c r="V177" s="64"/>
      <c r="W177" s="79">
        <v>2.2939999999999999E-2</v>
      </c>
      <c r="X177" s="64"/>
      <c r="Y177" s="23">
        <v>6.5000000000000002E-2</v>
      </c>
      <c r="Z177" s="23"/>
      <c r="AA177" s="144">
        <f>SUM(G177:Y177)</f>
        <v>0.15348000000000001</v>
      </c>
      <c r="AC177" s="57">
        <f t="shared" si="18"/>
        <v>21</v>
      </c>
      <c r="AD177" s="134"/>
    </row>
    <row r="178" spans="1:30" ht="9" customHeight="1">
      <c r="A178" s="57">
        <f t="shared" si="16"/>
        <v>22</v>
      </c>
      <c r="C178" s="56" t="s">
        <v>87</v>
      </c>
      <c r="E178" s="62" t="s">
        <v>27</v>
      </c>
      <c r="G178" s="91">
        <v>5.7499999999999999E-3</v>
      </c>
      <c r="H178" s="91"/>
      <c r="I178" s="64">
        <v>3.875E-2</v>
      </c>
      <c r="K178" s="64">
        <v>3.0200000000000001E-3</v>
      </c>
      <c r="M178" s="79">
        <v>6.4999999999999997E-4</v>
      </c>
      <c r="N178" s="78"/>
      <c r="O178" s="64">
        <v>0</v>
      </c>
      <c r="P178" s="64"/>
      <c r="Q178" s="64">
        <v>1.23E-3</v>
      </c>
      <c r="R178" s="64"/>
      <c r="S178" s="64">
        <v>4.3099999999999996E-3</v>
      </c>
      <c r="T178" s="64"/>
      <c r="U178" s="91">
        <v>1.6000000000000001E-3</v>
      </c>
      <c r="V178" s="64"/>
      <c r="W178" s="79">
        <v>2.2939999999999999E-2</v>
      </c>
      <c r="X178" s="64"/>
      <c r="Y178" s="23">
        <v>6.5000000000000002E-2</v>
      </c>
      <c r="Z178" s="23"/>
      <c r="AA178" s="144">
        <f>SUM(G178:Y178)</f>
        <v>0.14324999999999999</v>
      </c>
      <c r="AC178" s="57">
        <f t="shared" si="18"/>
        <v>22</v>
      </c>
      <c r="AD178" s="134"/>
    </row>
    <row r="179" spans="1:30" ht="9" customHeight="1">
      <c r="A179" s="57">
        <f t="shared" si="16"/>
        <v>23</v>
      </c>
      <c r="C179" s="56" t="s">
        <v>88</v>
      </c>
      <c r="E179" s="62" t="s">
        <v>27</v>
      </c>
      <c r="G179" s="91">
        <v>5.7499999999999999E-3</v>
      </c>
      <c r="H179" s="91"/>
      <c r="I179" s="64">
        <v>3.875E-2</v>
      </c>
      <c r="K179" s="64">
        <v>3.0200000000000001E-3</v>
      </c>
      <c r="M179" s="79">
        <v>6.4999999999999997E-4</v>
      </c>
      <c r="N179" s="78"/>
      <c r="O179" s="64">
        <v>0</v>
      </c>
      <c r="P179" s="64"/>
      <c r="Q179" s="64">
        <v>1.23E-3</v>
      </c>
      <c r="R179" s="64"/>
      <c r="S179" s="64">
        <v>3.8800000000000002E-3</v>
      </c>
      <c r="T179" s="64"/>
      <c r="U179" s="91">
        <v>1.6000000000000001E-3</v>
      </c>
      <c r="V179" s="64"/>
      <c r="W179" s="79">
        <v>2.2939999999999999E-2</v>
      </c>
      <c r="X179" s="64"/>
      <c r="Y179" s="23">
        <v>6.5000000000000002E-2</v>
      </c>
      <c r="Z179" s="23"/>
      <c r="AA179" s="144">
        <f>SUM(G179:Y179)</f>
        <v>0.14282</v>
      </c>
      <c r="AC179" s="57">
        <f t="shared" si="18"/>
        <v>23</v>
      </c>
      <c r="AD179" s="134"/>
    </row>
    <row r="180" spans="1:30" ht="9" customHeight="1">
      <c r="A180" s="57">
        <f t="shared" si="16"/>
        <v>24</v>
      </c>
      <c r="I180" s="64"/>
      <c r="Y180" s="23"/>
      <c r="Z180" s="23"/>
      <c r="AA180" s="146"/>
      <c r="AC180" s="57">
        <f t="shared" si="18"/>
        <v>24</v>
      </c>
      <c r="AD180" s="134"/>
    </row>
    <row r="181" spans="1:30" ht="9" customHeight="1">
      <c r="A181" s="57">
        <f t="shared" si="16"/>
        <v>25</v>
      </c>
      <c r="C181" s="18" t="s">
        <v>89</v>
      </c>
      <c r="I181" s="64"/>
      <c r="AA181" s="146"/>
      <c r="AC181" s="57">
        <f t="shared" si="18"/>
        <v>25</v>
      </c>
      <c r="AD181" s="134"/>
    </row>
    <row r="182" spans="1:30" ht="9" customHeight="1">
      <c r="A182" s="57">
        <f t="shared" si="16"/>
        <v>26</v>
      </c>
      <c r="C182" s="62" t="s">
        <v>50</v>
      </c>
      <c r="E182" s="67" t="s">
        <v>24</v>
      </c>
      <c r="G182" s="91" t="s">
        <v>25</v>
      </c>
      <c r="H182" s="91"/>
      <c r="I182" s="161">
        <v>21.33</v>
      </c>
      <c r="K182" s="93" t="s">
        <v>25</v>
      </c>
      <c r="M182" s="93" t="s">
        <v>25</v>
      </c>
      <c r="N182" s="72"/>
      <c r="O182" s="93" t="s">
        <v>25</v>
      </c>
      <c r="P182" s="93"/>
      <c r="Q182" s="93" t="s">
        <v>25</v>
      </c>
      <c r="R182" s="97"/>
      <c r="S182" s="93" t="s">
        <v>25</v>
      </c>
      <c r="T182" s="97"/>
      <c r="U182" s="91" t="s">
        <v>25</v>
      </c>
      <c r="V182" s="97"/>
      <c r="W182" s="93" t="s">
        <v>25</v>
      </c>
      <c r="X182" s="97"/>
      <c r="Y182" s="19" t="s">
        <v>25</v>
      </c>
      <c r="Z182" s="19"/>
      <c r="AA182" s="145">
        <f>SUM(G182:Y182)</f>
        <v>21.33</v>
      </c>
      <c r="AC182" s="57">
        <f t="shared" si="18"/>
        <v>26</v>
      </c>
      <c r="AD182" s="134"/>
    </row>
    <row r="183" spans="1:30" ht="9" customHeight="1">
      <c r="A183" s="57">
        <f t="shared" si="16"/>
        <v>27</v>
      </c>
      <c r="C183" s="67" t="s">
        <v>90</v>
      </c>
      <c r="E183" s="67"/>
      <c r="I183" s="64"/>
      <c r="AA183" s="146"/>
      <c r="AC183" s="57">
        <f t="shared" si="18"/>
        <v>27</v>
      </c>
      <c r="AD183" s="134"/>
    </row>
    <row r="184" spans="1:30" ht="9" customHeight="1">
      <c r="A184" s="57">
        <f t="shared" si="16"/>
        <v>28</v>
      </c>
      <c r="C184" s="62" t="s">
        <v>91</v>
      </c>
      <c r="E184" s="67" t="s">
        <v>52</v>
      </c>
      <c r="G184" s="95">
        <v>1.79</v>
      </c>
      <c r="H184" s="95"/>
      <c r="I184" s="161">
        <v>8.02</v>
      </c>
      <c r="K184" s="93" t="s">
        <v>25</v>
      </c>
      <c r="M184" s="93" t="s">
        <v>25</v>
      </c>
      <c r="N184" s="72"/>
      <c r="O184" s="93" t="s">
        <v>25</v>
      </c>
      <c r="P184" s="93"/>
      <c r="Q184" s="93" t="s">
        <v>25</v>
      </c>
      <c r="R184" s="97"/>
      <c r="S184" s="95">
        <v>0.79</v>
      </c>
      <c r="T184" s="97"/>
      <c r="U184" s="95">
        <v>0.4</v>
      </c>
      <c r="V184" s="97"/>
      <c r="W184" s="93" t="s">
        <v>25</v>
      </c>
      <c r="X184" s="97"/>
      <c r="Y184" s="19" t="s">
        <v>25</v>
      </c>
      <c r="Z184" s="19"/>
      <c r="AA184" s="145">
        <f>SUM(G184:Y184)</f>
        <v>10.999999999999998</v>
      </c>
      <c r="AC184" s="57">
        <f t="shared" si="18"/>
        <v>28</v>
      </c>
      <c r="AD184" s="134"/>
    </row>
    <row r="185" spans="1:30" ht="9" customHeight="1">
      <c r="A185" s="57">
        <f t="shared" si="16"/>
        <v>29</v>
      </c>
      <c r="C185" s="62" t="s">
        <v>92</v>
      </c>
      <c r="E185" s="67" t="s">
        <v>52</v>
      </c>
      <c r="G185" s="95">
        <v>1.71</v>
      </c>
      <c r="H185" s="95"/>
      <c r="I185" s="161">
        <v>7.63</v>
      </c>
      <c r="K185" s="93" t="s">
        <v>25</v>
      </c>
      <c r="M185" s="93" t="s">
        <v>25</v>
      </c>
      <c r="N185" s="72"/>
      <c r="O185" s="93" t="s">
        <v>25</v>
      </c>
      <c r="P185" s="93"/>
      <c r="Q185" s="93" t="s">
        <v>25</v>
      </c>
      <c r="R185" s="97"/>
      <c r="S185" s="95">
        <v>0.76</v>
      </c>
      <c r="T185" s="97"/>
      <c r="U185" s="95">
        <v>0.38</v>
      </c>
      <c r="V185" s="97"/>
      <c r="W185" s="93" t="s">
        <v>25</v>
      </c>
      <c r="X185" s="97"/>
      <c r="Y185" s="19" t="s">
        <v>25</v>
      </c>
      <c r="Z185" s="19"/>
      <c r="AA185" s="145">
        <f>SUM(G185:Y185)</f>
        <v>10.48</v>
      </c>
      <c r="AC185" s="57">
        <f t="shared" si="18"/>
        <v>29</v>
      </c>
      <c r="AD185" s="134"/>
    </row>
    <row r="186" spans="1:30" ht="9" customHeight="1">
      <c r="A186" s="57">
        <f t="shared" si="16"/>
        <v>30</v>
      </c>
      <c r="C186" s="67" t="s">
        <v>93</v>
      </c>
      <c r="E186" s="62" t="s">
        <v>94</v>
      </c>
      <c r="G186" s="93" t="s">
        <v>25</v>
      </c>
      <c r="H186" s="93"/>
      <c r="I186" s="161">
        <v>0.23</v>
      </c>
      <c r="K186" s="93" t="s">
        <v>25</v>
      </c>
      <c r="M186" s="93" t="s">
        <v>25</v>
      </c>
      <c r="N186" s="72"/>
      <c r="O186" s="93" t="s">
        <v>25</v>
      </c>
      <c r="P186" s="93"/>
      <c r="Q186" s="93" t="s">
        <v>25</v>
      </c>
      <c r="R186" s="97"/>
      <c r="S186" s="95" t="s">
        <v>255</v>
      </c>
      <c r="T186" s="97"/>
      <c r="U186" s="19" t="s">
        <v>25</v>
      </c>
      <c r="V186" s="97"/>
      <c r="W186" s="93" t="s">
        <v>25</v>
      </c>
      <c r="X186" s="97"/>
      <c r="Y186" s="19" t="s">
        <v>25</v>
      </c>
      <c r="Z186" s="19"/>
      <c r="AA186" s="145">
        <f>SUM(G186:Y186)</f>
        <v>0.23</v>
      </c>
      <c r="AC186" s="57">
        <f t="shared" si="18"/>
        <v>30</v>
      </c>
      <c r="AD186" s="134"/>
    </row>
    <row r="187" spans="1:30" ht="9" customHeight="1">
      <c r="A187" s="57">
        <f t="shared" si="16"/>
        <v>31</v>
      </c>
      <c r="C187" s="67" t="s">
        <v>75</v>
      </c>
      <c r="E187" s="67"/>
      <c r="G187" s="91"/>
      <c r="H187" s="91"/>
      <c r="I187" s="64"/>
      <c r="O187" s="10" t="s">
        <v>257</v>
      </c>
      <c r="P187" s="10"/>
      <c r="U187" s="102"/>
      <c r="W187" s="10" t="s">
        <v>257</v>
      </c>
      <c r="AA187" s="146"/>
      <c r="AC187" s="57">
        <f t="shared" si="18"/>
        <v>31</v>
      </c>
      <c r="AD187" s="134"/>
    </row>
    <row r="188" spans="1:30" ht="9" customHeight="1">
      <c r="A188" s="57">
        <f t="shared" si="16"/>
        <v>32</v>
      </c>
      <c r="C188" s="62" t="s">
        <v>91</v>
      </c>
      <c r="E188" s="62" t="s">
        <v>27</v>
      </c>
      <c r="G188" s="91">
        <v>-6.7000000000000013E-4</v>
      </c>
      <c r="H188" s="91"/>
      <c r="I188" s="64">
        <v>2.3500000000000001E-3</v>
      </c>
      <c r="K188" s="79">
        <v>3.0200000000000001E-3</v>
      </c>
      <c r="M188" s="79">
        <v>6.4999999999999997E-4</v>
      </c>
      <c r="N188" s="78"/>
      <c r="O188" s="64">
        <v>0</v>
      </c>
      <c r="P188" s="64"/>
      <c r="Q188" s="64">
        <v>1.23E-3</v>
      </c>
      <c r="R188" s="64"/>
      <c r="S188" s="64">
        <v>7.0600000000000003E-3</v>
      </c>
      <c r="T188" s="64"/>
      <c r="U188" s="91">
        <v>1.9000000000000001E-4</v>
      </c>
      <c r="V188" s="64"/>
      <c r="W188" s="79">
        <v>2.2939999999999999E-2</v>
      </c>
      <c r="X188" s="64"/>
      <c r="Y188" s="23">
        <v>6.5000000000000002E-2</v>
      </c>
      <c r="Z188" s="23"/>
      <c r="AA188" s="144">
        <f>SUM(G188:Y188)</f>
        <v>0.10177</v>
      </c>
      <c r="AC188" s="57">
        <f t="shared" si="18"/>
        <v>32</v>
      </c>
      <c r="AD188" s="134"/>
    </row>
    <row r="189" spans="1:30" ht="9" customHeight="1">
      <c r="A189" s="57">
        <f t="shared" si="16"/>
        <v>33</v>
      </c>
      <c r="C189" s="62" t="s">
        <v>92</v>
      </c>
      <c r="E189" s="62" t="s">
        <v>27</v>
      </c>
      <c r="G189" s="91">
        <v>-7.000000000000001E-4</v>
      </c>
      <c r="H189" s="91"/>
      <c r="I189" s="64">
        <v>2.2399999999999998E-3</v>
      </c>
      <c r="K189" s="79">
        <v>3.0200000000000001E-3</v>
      </c>
      <c r="M189" s="79">
        <v>6.4999999999999997E-4</v>
      </c>
      <c r="N189" s="78"/>
      <c r="O189" s="64">
        <v>0</v>
      </c>
      <c r="P189" s="64"/>
      <c r="Q189" s="64">
        <v>1.23E-3</v>
      </c>
      <c r="R189" s="64"/>
      <c r="S189" s="64">
        <v>6.8700000000000002E-3</v>
      </c>
      <c r="T189" s="64"/>
      <c r="U189" s="91">
        <v>1.8000000000000001E-4</v>
      </c>
      <c r="V189" s="64"/>
      <c r="W189" s="79">
        <v>2.2939999999999999E-2</v>
      </c>
      <c r="X189" s="64"/>
      <c r="Y189" s="23">
        <v>6.5000000000000002E-2</v>
      </c>
      <c r="Z189" s="23"/>
      <c r="AA189" s="144">
        <f>SUM(G189:Y189)</f>
        <v>0.10142999999999999</v>
      </c>
      <c r="AC189" s="57">
        <f t="shared" si="18"/>
        <v>33</v>
      </c>
      <c r="AD189" s="134"/>
    </row>
    <row r="190" spans="1:30" ht="9" customHeight="1">
      <c r="A190" s="56"/>
      <c r="B190" s="56"/>
      <c r="C190" s="67"/>
      <c r="E190" s="62"/>
      <c r="G190" s="91"/>
      <c r="H190" s="91"/>
      <c r="I190" s="102"/>
      <c r="K190" s="93"/>
      <c r="M190" s="93"/>
      <c r="N190" s="72"/>
      <c r="O190" s="93"/>
      <c r="P190" s="93"/>
      <c r="Q190" s="93"/>
      <c r="R190" s="97"/>
      <c r="S190" s="156"/>
      <c r="T190" s="97"/>
      <c r="U190" s="91"/>
      <c r="V190" s="97"/>
      <c r="W190" s="93"/>
      <c r="X190" s="97"/>
      <c r="Y190" s="19"/>
      <c r="Z190" s="19"/>
      <c r="AA190" s="145"/>
      <c r="AC190" s="56"/>
      <c r="AD190" s="134"/>
    </row>
    <row r="191" spans="1:30" ht="9" customHeight="1">
      <c r="A191" s="56"/>
      <c r="B191" s="56"/>
      <c r="C191" s="67"/>
      <c r="E191" s="62"/>
      <c r="G191" s="91"/>
      <c r="H191" s="91"/>
      <c r="I191" s="102"/>
      <c r="K191" s="93"/>
      <c r="M191" s="93"/>
      <c r="N191" s="72"/>
      <c r="O191" s="93"/>
      <c r="P191" s="93"/>
      <c r="Q191" s="93"/>
      <c r="R191" s="97"/>
      <c r="S191" s="156"/>
      <c r="T191" s="97"/>
      <c r="U191" s="91"/>
      <c r="V191" s="97"/>
      <c r="W191" s="93"/>
      <c r="X191" s="97"/>
      <c r="Y191" s="19"/>
      <c r="Z191" s="19"/>
      <c r="AA191" s="145"/>
      <c r="AC191" s="56"/>
      <c r="AD191" s="134"/>
    </row>
    <row r="192" spans="1:30" ht="9" customHeight="1">
      <c r="A192" s="56"/>
      <c r="B192" s="56"/>
      <c r="C192" s="67"/>
      <c r="E192" s="62"/>
      <c r="G192" s="91"/>
      <c r="H192" s="91"/>
      <c r="I192" s="102"/>
      <c r="K192" s="93"/>
      <c r="M192" s="93"/>
      <c r="N192" s="72"/>
      <c r="O192" s="93"/>
      <c r="P192" s="93"/>
      <c r="Q192" s="93"/>
      <c r="R192" s="97"/>
      <c r="S192" s="156"/>
      <c r="T192" s="97"/>
      <c r="U192" s="91"/>
      <c r="V192" s="97"/>
      <c r="W192" s="93"/>
      <c r="X192" s="97"/>
      <c r="Y192" s="19"/>
      <c r="Z192" s="19"/>
      <c r="AA192" s="145"/>
      <c r="AC192" s="56"/>
      <c r="AD192" s="134"/>
    </row>
    <row r="193" spans="1:30" ht="9" customHeight="1">
      <c r="I193" s="21"/>
      <c r="M193" s="21" t="str">
        <f>M146</f>
        <v>SAN DIEGO GAS &amp; ELECTRIC COMPANY - ELECTRIC DEPARTMENT</v>
      </c>
      <c r="N193" s="78"/>
      <c r="AC193" s="96" t="s">
        <v>95</v>
      </c>
      <c r="AD193" s="134"/>
    </row>
    <row r="194" spans="1:30" ht="9" customHeight="1">
      <c r="I194" s="60"/>
      <c r="M194" s="21" t="str">
        <f>M147</f>
        <v>FILING TO IMPLEMENT AN ELECTRIC RATE SURCHARGE TO MANAGE THE ENERGY RATE CEILING REVENUE SHORTFALL ACCOUNT</v>
      </c>
      <c r="N194" s="78"/>
      <c r="AD194" s="134"/>
    </row>
    <row r="195" spans="1:30" ht="9" customHeight="1">
      <c r="I195" s="60"/>
      <c r="M195" s="21" t="str">
        <f>M148</f>
        <v>EFFECTIVE RATES FOR CUSTOMERS UNDER 6.5 CENTS/KWH RATE CEILING PX PRICE (AB 265 AND D.00-09-040)</v>
      </c>
      <c r="N195" s="78"/>
      <c r="AD195" s="134"/>
    </row>
    <row r="196" spans="1:30" ht="9" customHeight="1">
      <c r="I196" s="60"/>
      <c r="M196" s="21"/>
      <c r="N196" s="78"/>
      <c r="AD196" s="134"/>
    </row>
    <row r="197" spans="1:30" ht="9" customHeight="1">
      <c r="I197" s="21"/>
      <c r="M197" s="21" t="str">
        <f>M150</f>
        <v>COMMERCIAL AND INDUSTRIAL -- PROPOSED UNBUNDLED UNIT CHARGES</v>
      </c>
      <c r="N197" s="78"/>
      <c r="AD197" s="134"/>
    </row>
    <row r="198" spans="1:30" ht="9" customHeight="1">
      <c r="G198" s="6"/>
      <c r="H198" s="6"/>
      <c r="I198" s="7"/>
      <c r="J198" s="7"/>
      <c r="K198" s="8"/>
      <c r="L198" s="9"/>
      <c r="M198" s="9"/>
      <c r="N198" s="9"/>
      <c r="O198" s="8"/>
      <c r="P198" s="8"/>
      <c r="U198" s="6"/>
      <c r="W198" s="8"/>
      <c r="AA198" s="9"/>
      <c r="AC198" s="8"/>
      <c r="AD198" s="134"/>
    </row>
    <row r="199" spans="1:30" ht="9" customHeight="1">
      <c r="G199" s="40"/>
      <c r="H199" s="40"/>
      <c r="I199" s="41"/>
      <c r="J199" s="9"/>
      <c r="K199" s="9"/>
      <c r="L199" s="9"/>
      <c r="M199" s="10" t="s">
        <v>224</v>
      </c>
      <c r="N199" s="9"/>
      <c r="O199" s="8" t="s">
        <v>225</v>
      </c>
      <c r="P199" s="8"/>
      <c r="Q199" s="8" t="s">
        <v>226</v>
      </c>
      <c r="R199" s="8"/>
      <c r="S199" s="8" t="s">
        <v>227</v>
      </c>
      <c r="T199" s="42"/>
      <c r="U199" s="40"/>
      <c r="W199" s="10" t="s">
        <v>228</v>
      </c>
      <c r="Y199" s="10" t="s">
        <v>229</v>
      </c>
      <c r="Z199" s="10"/>
      <c r="AA199" s="10"/>
      <c r="AC199" s="8"/>
      <c r="AD199" s="134"/>
    </row>
    <row r="200" spans="1:30" ht="9" customHeight="1">
      <c r="G200" s="13" t="s">
        <v>230</v>
      </c>
      <c r="H200" s="13"/>
      <c r="I200" s="10" t="s">
        <v>231</v>
      </c>
      <c r="J200" s="9"/>
      <c r="K200" s="10" t="s">
        <v>232</v>
      </c>
      <c r="L200" s="9"/>
      <c r="M200" s="10" t="s">
        <v>233</v>
      </c>
      <c r="N200" s="9"/>
      <c r="O200" s="10" t="s">
        <v>234</v>
      </c>
      <c r="P200" s="10"/>
      <c r="Q200" s="10" t="s">
        <v>235</v>
      </c>
      <c r="R200" s="10"/>
      <c r="S200" s="10" t="s">
        <v>236</v>
      </c>
      <c r="T200" s="10"/>
      <c r="U200" s="13" t="s">
        <v>237</v>
      </c>
      <c r="W200" s="10" t="s">
        <v>238</v>
      </c>
      <c r="Y200" s="10" t="s">
        <v>239</v>
      </c>
      <c r="Z200" s="10"/>
      <c r="AA200" s="10" t="s">
        <v>7</v>
      </c>
      <c r="AC200" s="8"/>
      <c r="AD200" s="134"/>
    </row>
    <row r="201" spans="1:30" ht="9" customHeight="1">
      <c r="A201" s="10" t="s">
        <v>9</v>
      </c>
      <c r="B201" s="10"/>
      <c r="C201" s="10" t="s">
        <v>10</v>
      </c>
      <c r="D201" s="10"/>
      <c r="E201" s="10" t="s">
        <v>11</v>
      </c>
      <c r="G201" s="13" t="s">
        <v>12</v>
      </c>
      <c r="H201" s="13"/>
      <c r="I201" s="10" t="s">
        <v>12</v>
      </c>
      <c r="J201" s="9"/>
      <c r="K201" s="10" t="s">
        <v>12</v>
      </c>
      <c r="L201" s="9"/>
      <c r="M201" s="10" t="s">
        <v>12</v>
      </c>
      <c r="N201" s="41"/>
      <c r="O201" s="10" t="s">
        <v>12</v>
      </c>
      <c r="P201" s="10"/>
      <c r="Q201" s="10" t="s">
        <v>12</v>
      </c>
      <c r="R201" s="10"/>
      <c r="S201" s="10" t="s">
        <v>12</v>
      </c>
      <c r="T201" s="10"/>
      <c r="U201" s="13" t="s">
        <v>12</v>
      </c>
      <c r="W201" s="10" t="s">
        <v>12</v>
      </c>
      <c r="Y201" s="10" t="s">
        <v>240</v>
      </c>
      <c r="Z201" s="10"/>
      <c r="AA201" s="10" t="s">
        <v>12</v>
      </c>
      <c r="AC201" s="10" t="str">
        <f>(A201)</f>
        <v>LINE</v>
      </c>
      <c r="AD201" s="134"/>
    </row>
    <row r="202" spans="1:30" ht="9" customHeight="1">
      <c r="A202" s="16" t="s">
        <v>15</v>
      </c>
      <c r="C202" s="58" t="s">
        <v>16</v>
      </c>
      <c r="E202" s="58" t="s">
        <v>17</v>
      </c>
      <c r="G202" s="59" t="s">
        <v>18</v>
      </c>
      <c r="H202" s="128"/>
      <c r="I202" s="59" t="s">
        <v>19</v>
      </c>
      <c r="K202" s="59" t="s">
        <v>20</v>
      </c>
      <c r="M202" s="59" t="s">
        <v>21</v>
      </c>
      <c r="O202" s="59" t="s">
        <v>241</v>
      </c>
      <c r="P202" s="128"/>
      <c r="Q202" s="59" t="s">
        <v>242</v>
      </c>
      <c r="R202" s="128"/>
      <c r="S202" s="59" t="s">
        <v>243</v>
      </c>
      <c r="U202" s="59" t="s">
        <v>244</v>
      </c>
      <c r="W202" s="59" t="s">
        <v>245</v>
      </c>
      <c r="Y202" s="38" t="s">
        <v>246</v>
      </c>
      <c r="Z202" s="50"/>
      <c r="AA202" s="38" t="s">
        <v>247</v>
      </c>
      <c r="AC202" s="16" t="str">
        <f>(A202)</f>
        <v>NO.</v>
      </c>
      <c r="AD202" s="134"/>
    </row>
    <row r="203" spans="1:30" ht="9" customHeight="1">
      <c r="A203" s="60"/>
      <c r="AC203" s="60"/>
      <c r="AD203" s="134"/>
    </row>
    <row r="204" spans="1:30" ht="9" customHeight="1">
      <c r="A204" s="60">
        <v>1</v>
      </c>
      <c r="C204" s="24" t="s">
        <v>96</v>
      </c>
      <c r="D204" s="25"/>
      <c r="K204" s="61"/>
      <c r="AA204" s="133"/>
      <c r="AC204" s="60">
        <f t="shared" ref="AC204:AC235" si="19">(A204)</f>
        <v>1</v>
      </c>
      <c r="AD204" s="134"/>
    </row>
    <row r="205" spans="1:30" ht="9" customHeight="1">
      <c r="A205" s="60">
        <f t="shared" ref="A205:A251" si="20">A204+1</f>
        <v>2</v>
      </c>
      <c r="C205" s="62" t="s">
        <v>50</v>
      </c>
      <c r="E205" s="61"/>
      <c r="AC205" s="60">
        <f t="shared" si="19"/>
        <v>2</v>
      </c>
      <c r="AD205" s="134"/>
    </row>
    <row r="206" spans="1:30" ht="9" customHeight="1">
      <c r="A206" s="60">
        <f t="shared" si="20"/>
        <v>3</v>
      </c>
      <c r="C206" s="62" t="s">
        <v>97</v>
      </c>
      <c r="E206" s="67"/>
      <c r="F206" s="99"/>
      <c r="AC206" s="60">
        <f t="shared" si="19"/>
        <v>3</v>
      </c>
      <c r="AD206" s="134"/>
    </row>
    <row r="207" spans="1:30" ht="9" customHeight="1">
      <c r="A207" s="60">
        <f t="shared" si="20"/>
        <v>4</v>
      </c>
      <c r="C207" s="62" t="s">
        <v>91</v>
      </c>
      <c r="E207" s="62" t="s">
        <v>24</v>
      </c>
      <c r="F207" s="99"/>
      <c r="G207" s="93" t="s">
        <v>25</v>
      </c>
      <c r="H207" s="93"/>
      <c r="I207" s="88">
        <v>44.79</v>
      </c>
      <c r="J207" s="88"/>
      <c r="K207" s="87" t="s">
        <v>25</v>
      </c>
      <c r="L207" s="88"/>
      <c r="M207" s="87" t="s">
        <v>25</v>
      </c>
      <c r="N207" s="89"/>
      <c r="O207" s="87" t="s">
        <v>25</v>
      </c>
      <c r="P207" s="87"/>
      <c r="Q207" s="93" t="s">
        <v>25</v>
      </c>
      <c r="R207" s="97"/>
      <c r="S207" s="158" t="s">
        <v>255</v>
      </c>
      <c r="T207" s="97"/>
      <c r="U207" s="93" t="s">
        <v>25</v>
      </c>
      <c r="V207" s="97"/>
      <c r="W207" s="87" t="s">
        <v>25</v>
      </c>
      <c r="X207" s="97"/>
      <c r="Y207" s="19" t="s">
        <v>25</v>
      </c>
      <c r="Z207" s="19"/>
      <c r="AA207" s="137">
        <f>SUM(G207:Y207)</f>
        <v>44.79</v>
      </c>
      <c r="AC207" s="60">
        <f t="shared" si="19"/>
        <v>4</v>
      </c>
      <c r="AD207" s="134"/>
    </row>
    <row r="208" spans="1:30" ht="9" customHeight="1">
      <c r="A208" s="60">
        <f t="shared" si="20"/>
        <v>5</v>
      </c>
      <c r="C208" s="62" t="s">
        <v>92</v>
      </c>
      <c r="E208" s="62" t="s">
        <v>24</v>
      </c>
      <c r="G208" s="95" t="s">
        <v>25</v>
      </c>
      <c r="H208" s="95"/>
      <c r="I208" s="102">
        <v>44.79</v>
      </c>
      <c r="K208" s="93" t="s">
        <v>25</v>
      </c>
      <c r="M208" s="93" t="s">
        <v>25</v>
      </c>
      <c r="N208" s="72"/>
      <c r="O208" s="93" t="s">
        <v>25</v>
      </c>
      <c r="P208" s="93"/>
      <c r="Q208" s="93" t="s">
        <v>25</v>
      </c>
      <c r="R208" s="97"/>
      <c r="S208" s="158" t="s">
        <v>255</v>
      </c>
      <c r="T208" s="97"/>
      <c r="U208" s="95" t="s">
        <v>25</v>
      </c>
      <c r="V208" s="97"/>
      <c r="W208" s="93" t="s">
        <v>25</v>
      </c>
      <c r="X208" s="97"/>
      <c r="Y208" s="19" t="s">
        <v>25</v>
      </c>
      <c r="Z208" s="19"/>
      <c r="AA208" s="155">
        <f>SUM(G208:Y208)</f>
        <v>44.79</v>
      </c>
      <c r="AC208" s="60">
        <f t="shared" si="19"/>
        <v>5</v>
      </c>
      <c r="AD208" s="134"/>
    </row>
    <row r="209" spans="1:30" ht="9" customHeight="1">
      <c r="A209" s="60">
        <f t="shared" si="20"/>
        <v>6</v>
      </c>
      <c r="C209" s="62" t="s">
        <v>98</v>
      </c>
      <c r="E209" s="62" t="s">
        <v>24</v>
      </c>
      <c r="G209" s="95" t="s">
        <v>25</v>
      </c>
      <c r="H209" s="95"/>
      <c r="I209" s="102">
        <v>12795.32</v>
      </c>
      <c r="K209" s="93" t="s">
        <v>25</v>
      </c>
      <c r="M209" s="93" t="s">
        <v>25</v>
      </c>
      <c r="N209" s="72"/>
      <c r="O209" s="93" t="s">
        <v>25</v>
      </c>
      <c r="P209" s="93"/>
      <c r="Q209" s="93" t="s">
        <v>25</v>
      </c>
      <c r="R209" s="97"/>
      <c r="S209" s="158" t="s">
        <v>255</v>
      </c>
      <c r="T209" s="97"/>
      <c r="U209" s="95" t="s">
        <v>25</v>
      </c>
      <c r="V209" s="97"/>
      <c r="W209" s="93" t="s">
        <v>25</v>
      </c>
      <c r="X209" s="97"/>
      <c r="Y209" s="19" t="s">
        <v>25</v>
      </c>
      <c r="Z209" s="19"/>
      <c r="AA209" s="155">
        <f>SUM(G209:Y209)</f>
        <v>12795.32</v>
      </c>
      <c r="AC209" s="60">
        <f t="shared" si="19"/>
        <v>6</v>
      </c>
      <c r="AD209" s="134"/>
    </row>
    <row r="210" spans="1:30" ht="9" customHeight="1">
      <c r="A210" s="60">
        <f t="shared" si="20"/>
        <v>7</v>
      </c>
      <c r="C210" s="62" t="s">
        <v>99</v>
      </c>
      <c r="E210" s="62" t="s">
        <v>24</v>
      </c>
      <c r="G210" s="95" t="s">
        <v>25</v>
      </c>
      <c r="H210" s="95"/>
      <c r="I210" s="102">
        <v>12795.32</v>
      </c>
      <c r="K210" s="93" t="s">
        <v>25</v>
      </c>
      <c r="M210" s="93" t="s">
        <v>25</v>
      </c>
      <c r="N210" s="72"/>
      <c r="O210" s="93" t="s">
        <v>25</v>
      </c>
      <c r="P210" s="93"/>
      <c r="Q210" s="93" t="s">
        <v>25</v>
      </c>
      <c r="R210" s="97"/>
      <c r="S210" s="158" t="s">
        <v>255</v>
      </c>
      <c r="T210" s="97"/>
      <c r="U210" s="95" t="s">
        <v>25</v>
      </c>
      <c r="V210" s="97"/>
      <c r="W210" s="93" t="s">
        <v>25</v>
      </c>
      <c r="X210" s="97"/>
      <c r="Y210" s="19" t="s">
        <v>25</v>
      </c>
      <c r="Z210" s="19"/>
      <c r="AA210" s="155">
        <f>SUM(G210:Y210)</f>
        <v>12795.32</v>
      </c>
      <c r="AC210" s="60">
        <f t="shared" si="19"/>
        <v>7</v>
      </c>
      <c r="AD210" s="134"/>
    </row>
    <row r="211" spans="1:30" ht="9" customHeight="1">
      <c r="A211" s="60">
        <f t="shared" si="20"/>
        <v>8</v>
      </c>
      <c r="C211" s="62" t="s">
        <v>100</v>
      </c>
      <c r="E211" s="62" t="s">
        <v>24</v>
      </c>
      <c r="G211" s="95" t="s">
        <v>25</v>
      </c>
      <c r="H211" s="95"/>
      <c r="I211" s="102">
        <v>44.79</v>
      </c>
      <c r="K211" s="93" t="s">
        <v>25</v>
      </c>
      <c r="M211" s="93" t="s">
        <v>25</v>
      </c>
      <c r="N211" s="72"/>
      <c r="O211" s="93" t="s">
        <v>25</v>
      </c>
      <c r="P211" s="93"/>
      <c r="Q211" s="93" t="s">
        <v>25</v>
      </c>
      <c r="R211" s="97"/>
      <c r="S211" s="158" t="s">
        <v>255</v>
      </c>
      <c r="T211" s="97"/>
      <c r="U211" s="95" t="s">
        <v>25</v>
      </c>
      <c r="V211" s="97"/>
      <c r="W211" s="93" t="s">
        <v>25</v>
      </c>
      <c r="X211" s="97"/>
      <c r="Y211" s="19" t="s">
        <v>25</v>
      </c>
      <c r="Z211" s="19"/>
      <c r="AA211" s="155">
        <f>SUM(G211:Y211)</f>
        <v>44.79</v>
      </c>
      <c r="AC211" s="60">
        <f t="shared" si="19"/>
        <v>8</v>
      </c>
      <c r="AD211" s="134"/>
    </row>
    <row r="212" spans="1:30" ht="9" customHeight="1">
      <c r="A212" s="60">
        <f t="shared" si="20"/>
        <v>9</v>
      </c>
      <c r="C212" s="62" t="s">
        <v>101</v>
      </c>
      <c r="E212" s="67"/>
      <c r="F212" s="99"/>
      <c r="G212" s="105"/>
      <c r="H212" s="105"/>
      <c r="I212" s="102"/>
      <c r="U212" s="105"/>
      <c r="AA212" s="47"/>
      <c r="AC212" s="60">
        <f t="shared" si="19"/>
        <v>9</v>
      </c>
      <c r="AD212" s="134"/>
    </row>
    <row r="213" spans="1:30" ht="9" customHeight="1">
      <c r="A213" s="60">
        <f t="shared" si="20"/>
        <v>10</v>
      </c>
      <c r="C213" s="62" t="s">
        <v>91</v>
      </c>
      <c r="E213" s="62" t="s">
        <v>24</v>
      </c>
      <c r="G213" s="95" t="s">
        <v>25</v>
      </c>
      <c r="H213" s="95"/>
      <c r="I213" s="102">
        <v>179.17</v>
      </c>
      <c r="K213" s="93" t="s">
        <v>25</v>
      </c>
      <c r="M213" s="93" t="s">
        <v>25</v>
      </c>
      <c r="N213" s="72"/>
      <c r="O213" s="93" t="s">
        <v>25</v>
      </c>
      <c r="P213" s="93"/>
      <c r="Q213" s="93" t="s">
        <v>25</v>
      </c>
      <c r="R213" s="97"/>
      <c r="S213" s="158" t="s">
        <v>255</v>
      </c>
      <c r="T213" s="97"/>
      <c r="U213" s="95" t="s">
        <v>25</v>
      </c>
      <c r="V213" s="97"/>
      <c r="W213" s="93" t="s">
        <v>25</v>
      </c>
      <c r="X213" s="97"/>
      <c r="Y213" s="19" t="s">
        <v>25</v>
      </c>
      <c r="Z213" s="19"/>
      <c r="AA213" s="155">
        <f>SUM(G213:Y213)</f>
        <v>179.17</v>
      </c>
      <c r="AC213" s="60">
        <f t="shared" si="19"/>
        <v>10</v>
      </c>
      <c r="AD213" s="134"/>
    </row>
    <row r="214" spans="1:30" ht="9" customHeight="1">
      <c r="A214" s="60">
        <f t="shared" si="20"/>
        <v>11</v>
      </c>
      <c r="C214" s="62" t="s">
        <v>92</v>
      </c>
      <c r="E214" s="62" t="s">
        <v>24</v>
      </c>
      <c r="G214" s="95" t="s">
        <v>25</v>
      </c>
      <c r="H214" s="95"/>
      <c r="I214" s="102">
        <v>179.17</v>
      </c>
      <c r="K214" s="93" t="s">
        <v>25</v>
      </c>
      <c r="M214" s="93" t="s">
        <v>25</v>
      </c>
      <c r="N214" s="72"/>
      <c r="O214" s="93" t="s">
        <v>25</v>
      </c>
      <c r="P214" s="93"/>
      <c r="Q214" s="93" t="s">
        <v>25</v>
      </c>
      <c r="R214" s="97"/>
      <c r="S214" s="158" t="s">
        <v>255</v>
      </c>
      <c r="T214" s="97"/>
      <c r="U214" s="95" t="s">
        <v>25</v>
      </c>
      <c r="V214" s="97"/>
      <c r="W214" s="93" t="s">
        <v>25</v>
      </c>
      <c r="X214" s="97"/>
      <c r="Y214" s="19" t="s">
        <v>25</v>
      </c>
      <c r="Z214" s="19"/>
      <c r="AA214" s="155">
        <f>SUM(G214:Y214)</f>
        <v>179.17</v>
      </c>
      <c r="AC214" s="60">
        <f t="shared" si="19"/>
        <v>11</v>
      </c>
      <c r="AD214" s="134"/>
    </row>
    <row r="215" spans="1:30" ht="9" customHeight="1">
      <c r="A215" s="60">
        <f t="shared" si="20"/>
        <v>12</v>
      </c>
      <c r="C215" s="62" t="s">
        <v>98</v>
      </c>
      <c r="E215" s="62" t="s">
        <v>24</v>
      </c>
      <c r="G215" s="95" t="s">
        <v>25</v>
      </c>
      <c r="H215" s="95"/>
      <c r="I215" s="102">
        <v>12795.32</v>
      </c>
      <c r="K215" s="93" t="s">
        <v>25</v>
      </c>
      <c r="M215" s="93" t="s">
        <v>25</v>
      </c>
      <c r="N215" s="72"/>
      <c r="O215" s="93" t="s">
        <v>25</v>
      </c>
      <c r="P215" s="93"/>
      <c r="Q215" s="93" t="s">
        <v>25</v>
      </c>
      <c r="R215" s="97"/>
      <c r="S215" s="158" t="s">
        <v>255</v>
      </c>
      <c r="T215" s="97"/>
      <c r="U215" s="95" t="s">
        <v>25</v>
      </c>
      <c r="V215" s="97"/>
      <c r="W215" s="93" t="s">
        <v>25</v>
      </c>
      <c r="X215" s="97"/>
      <c r="Y215" s="19" t="s">
        <v>25</v>
      </c>
      <c r="Z215" s="19"/>
      <c r="AA215" s="155">
        <f>SUM(G215:Y215)</f>
        <v>12795.32</v>
      </c>
      <c r="AC215" s="60">
        <f t="shared" si="19"/>
        <v>12</v>
      </c>
      <c r="AD215" s="134"/>
    </row>
    <row r="216" spans="1:30" ht="9" customHeight="1">
      <c r="A216" s="60">
        <f t="shared" si="20"/>
        <v>13</v>
      </c>
      <c r="C216" s="62" t="s">
        <v>99</v>
      </c>
      <c r="E216" s="62" t="s">
        <v>24</v>
      </c>
      <c r="G216" s="95" t="s">
        <v>25</v>
      </c>
      <c r="H216" s="95"/>
      <c r="I216" s="102">
        <v>12795.32</v>
      </c>
      <c r="K216" s="93" t="s">
        <v>25</v>
      </c>
      <c r="M216" s="93" t="s">
        <v>25</v>
      </c>
      <c r="N216" s="72"/>
      <c r="O216" s="93" t="s">
        <v>25</v>
      </c>
      <c r="P216" s="93"/>
      <c r="Q216" s="93" t="s">
        <v>25</v>
      </c>
      <c r="R216" s="97"/>
      <c r="S216" s="158" t="s">
        <v>255</v>
      </c>
      <c r="T216" s="97"/>
      <c r="U216" s="95" t="s">
        <v>25</v>
      </c>
      <c r="V216" s="97"/>
      <c r="W216" s="93" t="s">
        <v>25</v>
      </c>
      <c r="X216" s="97"/>
      <c r="Y216" s="19" t="s">
        <v>25</v>
      </c>
      <c r="Z216" s="19"/>
      <c r="AA216" s="155">
        <f>SUM(G216:Y216)</f>
        <v>12795.32</v>
      </c>
      <c r="AC216" s="60">
        <f t="shared" si="19"/>
        <v>13</v>
      </c>
      <c r="AD216" s="134"/>
    </row>
    <row r="217" spans="1:30" ht="9" customHeight="1">
      <c r="A217" s="60">
        <f t="shared" si="20"/>
        <v>14</v>
      </c>
      <c r="C217" s="62" t="s">
        <v>100</v>
      </c>
      <c r="E217" s="62" t="s">
        <v>24</v>
      </c>
      <c r="G217" s="95" t="s">
        <v>25</v>
      </c>
      <c r="H217" s="95"/>
      <c r="I217" s="102">
        <v>179.17</v>
      </c>
      <c r="K217" s="93" t="s">
        <v>25</v>
      </c>
      <c r="M217" s="93" t="s">
        <v>25</v>
      </c>
      <c r="N217" s="72"/>
      <c r="O217" s="93" t="s">
        <v>25</v>
      </c>
      <c r="P217" s="93"/>
      <c r="Q217" s="93" t="s">
        <v>25</v>
      </c>
      <c r="R217" s="97"/>
      <c r="S217" s="158" t="s">
        <v>255</v>
      </c>
      <c r="T217" s="97"/>
      <c r="U217" s="95" t="s">
        <v>25</v>
      </c>
      <c r="V217" s="97"/>
      <c r="W217" s="93" t="s">
        <v>25</v>
      </c>
      <c r="X217" s="97"/>
      <c r="Y217" s="19" t="s">
        <v>25</v>
      </c>
      <c r="Z217" s="19"/>
      <c r="AA217" s="155">
        <f>SUM(G217:Y217)</f>
        <v>179.17</v>
      </c>
      <c r="AC217" s="60">
        <f t="shared" si="19"/>
        <v>14</v>
      </c>
      <c r="AD217" s="134"/>
    </row>
    <row r="218" spans="1:30" ht="9" customHeight="1">
      <c r="A218" s="60">
        <f t="shared" si="20"/>
        <v>15</v>
      </c>
      <c r="C218" s="107" t="s">
        <v>102</v>
      </c>
      <c r="E218" s="62"/>
      <c r="G218" s="95"/>
      <c r="H218" s="95"/>
      <c r="I218" s="102"/>
      <c r="K218" s="93"/>
      <c r="M218" s="93"/>
      <c r="N218" s="72"/>
      <c r="O218" s="93"/>
      <c r="P218" s="93"/>
      <c r="Q218" s="93"/>
      <c r="R218" s="97"/>
      <c r="S218" s="158"/>
      <c r="T218" s="97"/>
      <c r="U218" s="95"/>
      <c r="V218" s="97"/>
      <c r="W218" s="93"/>
      <c r="X218" s="97"/>
      <c r="Y218" s="19"/>
      <c r="Z218" s="19"/>
      <c r="AA218" s="155"/>
      <c r="AC218" s="60">
        <f t="shared" si="19"/>
        <v>15</v>
      </c>
      <c r="AD218" s="134"/>
    </row>
    <row r="219" spans="1:30" ht="9" customHeight="1">
      <c r="A219" s="60">
        <f t="shared" si="20"/>
        <v>16</v>
      </c>
      <c r="C219" s="62" t="s">
        <v>98</v>
      </c>
      <c r="E219" s="62" t="s">
        <v>24</v>
      </c>
      <c r="G219" s="93" t="s">
        <v>25</v>
      </c>
      <c r="H219" s="95"/>
      <c r="I219" s="102">
        <v>20146.96</v>
      </c>
      <c r="K219" s="93" t="s">
        <v>25</v>
      </c>
      <c r="M219" s="93" t="s">
        <v>25</v>
      </c>
      <c r="N219" s="72"/>
      <c r="O219" s="93" t="s">
        <v>25</v>
      </c>
      <c r="P219" s="93"/>
      <c r="Q219" s="93" t="s">
        <v>25</v>
      </c>
      <c r="R219" s="97"/>
      <c r="S219" s="158" t="s">
        <v>255</v>
      </c>
      <c r="T219" s="97"/>
      <c r="U219" s="93" t="s">
        <v>25</v>
      </c>
      <c r="V219" s="97"/>
      <c r="W219" s="93" t="s">
        <v>25</v>
      </c>
      <c r="X219" s="97"/>
      <c r="Y219" s="93" t="s">
        <v>25</v>
      </c>
      <c r="Z219" s="19"/>
      <c r="AA219" s="155">
        <f t="shared" ref="AA219:AA224" si="21">SUM(G219:Y219)</f>
        <v>20146.96</v>
      </c>
      <c r="AC219" s="60">
        <f t="shared" si="19"/>
        <v>16</v>
      </c>
      <c r="AD219" s="134"/>
    </row>
    <row r="220" spans="1:30" ht="9" customHeight="1">
      <c r="A220" s="60">
        <f t="shared" si="20"/>
        <v>17</v>
      </c>
      <c r="C220" s="62" t="s">
        <v>99</v>
      </c>
      <c r="E220" s="62" t="s">
        <v>24</v>
      </c>
      <c r="G220" s="95" t="s">
        <v>25</v>
      </c>
      <c r="H220" s="95"/>
      <c r="I220" s="102">
        <v>20146.96</v>
      </c>
      <c r="K220" s="93" t="s">
        <v>25</v>
      </c>
      <c r="M220" s="93" t="s">
        <v>25</v>
      </c>
      <c r="N220" s="72"/>
      <c r="O220" s="93" t="s">
        <v>25</v>
      </c>
      <c r="P220" s="93"/>
      <c r="Q220" s="93" t="s">
        <v>25</v>
      </c>
      <c r="R220" s="97"/>
      <c r="S220" s="158" t="s">
        <v>255</v>
      </c>
      <c r="T220" s="97"/>
      <c r="U220" s="95" t="s">
        <v>25</v>
      </c>
      <c r="V220" s="97"/>
      <c r="W220" s="93" t="s">
        <v>25</v>
      </c>
      <c r="X220" s="97"/>
      <c r="Y220" s="19" t="s">
        <v>25</v>
      </c>
      <c r="Z220" s="19"/>
      <c r="AA220" s="155">
        <f t="shared" si="21"/>
        <v>20146.96</v>
      </c>
      <c r="AC220" s="60">
        <f t="shared" si="19"/>
        <v>17</v>
      </c>
      <c r="AD220" s="134"/>
    </row>
    <row r="221" spans="1:30" ht="9" customHeight="1">
      <c r="A221" s="60">
        <f t="shared" si="20"/>
        <v>18</v>
      </c>
      <c r="C221" s="56" t="s">
        <v>103</v>
      </c>
      <c r="E221" s="62" t="s">
        <v>104</v>
      </c>
      <c r="G221" s="93" t="s">
        <v>25</v>
      </c>
      <c r="H221" s="95"/>
      <c r="I221" s="102">
        <v>1.1399999999999999</v>
      </c>
      <c r="K221" s="93" t="s">
        <v>25</v>
      </c>
      <c r="M221" s="93" t="s">
        <v>25</v>
      </c>
      <c r="N221" s="72"/>
      <c r="O221" s="93" t="s">
        <v>25</v>
      </c>
      <c r="P221" s="93"/>
      <c r="Q221" s="93" t="s">
        <v>25</v>
      </c>
      <c r="R221" s="97"/>
      <c r="S221" s="93" t="s">
        <v>25</v>
      </c>
      <c r="T221" s="97"/>
      <c r="U221" s="93" t="s">
        <v>25</v>
      </c>
      <c r="V221" s="97"/>
      <c r="W221" s="93" t="s">
        <v>25</v>
      </c>
      <c r="X221" s="97"/>
      <c r="Y221" s="93" t="s">
        <v>25</v>
      </c>
      <c r="Z221" s="19"/>
      <c r="AA221" s="155">
        <f t="shared" si="21"/>
        <v>1.1399999999999999</v>
      </c>
      <c r="AC221" s="60">
        <f t="shared" si="19"/>
        <v>18</v>
      </c>
      <c r="AD221" s="134"/>
    </row>
    <row r="222" spans="1:30" ht="9" customHeight="1">
      <c r="A222" s="60">
        <f t="shared" si="20"/>
        <v>19</v>
      </c>
      <c r="C222" s="56" t="s">
        <v>105</v>
      </c>
      <c r="E222" s="62" t="s">
        <v>104</v>
      </c>
      <c r="G222" s="93" t="s">
        <v>25</v>
      </c>
      <c r="H222" s="93"/>
      <c r="I222" s="102">
        <v>2.93</v>
      </c>
      <c r="K222" s="93" t="s">
        <v>25</v>
      </c>
      <c r="M222" s="93" t="s">
        <v>25</v>
      </c>
      <c r="N222" s="72"/>
      <c r="O222" s="93" t="s">
        <v>25</v>
      </c>
      <c r="P222" s="93"/>
      <c r="Q222" s="93" t="s">
        <v>25</v>
      </c>
      <c r="R222" s="97"/>
      <c r="S222" s="93" t="s">
        <v>25</v>
      </c>
      <c r="T222" s="97"/>
      <c r="U222" s="93" t="s">
        <v>25</v>
      </c>
      <c r="V222" s="97"/>
      <c r="W222" s="93" t="s">
        <v>25</v>
      </c>
      <c r="X222" s="97"/>
      <c r="Y222" s="93" t="s">
        <v>25</v>
      </c>
      <c r="Z222" s="19"/>
      <c r="AA222" s="155">
        <f t="shared" si="21"/>
        <v>2.93</v>
      </c>
      <c r="AC222" s="60">
        <f t="shared" si="19"/>
        <v>19</v>
      </c>
      <c r="AD222" s="134"/>
    </row>
    <row r="223" spans="1:30" ht="9" customHeight="1">
      <c r="A223" s="60">
        <f t="shared" si="20"/>
        <v>20</v>
      </c>
      <c r="C223" s="56" t="s">
        <v>106</v>
      </c>
      <c r="E223" s="62" t="s">
        <v>104</v>
      </c>
      <c r="G223" s="95" t="s">
        <v>25</v>
      </c>
      <c r="H223" s="95"/>
      <c r="I223" s="102">
        <v>1.1299999999999999</v>
      </c>
      <c r="K223" s="93" t="s">
        <v>25</v>
      </c>
      <c r="M223" s="93" t="s">
        <v>25</v>
      </c>
      <c r="N223" s="72"/>
      <c r="O223" s="93" t="s">
        <v>25</v>
      </c>
      <c r="P223" s="93"/>
      <c r="Q223" s="93" t="s">
        <v>25</v>
      </c>
      <c r="R223" s="97"/>
      <c r="S223" s="158" t="s">
        <v>255</v>
      </c>
      <c r="T223" s="97"/>
      <c r="U223" s="95" t="s">
        <v>25</v>
      </c>
      <c r="V223" s="97"/>
      <c r="W223" s="93" t="s">
        <v>25</v>
      </c>
      <c r="X223" s="97"/>
      <c r="Y223" s="19" t="s">
        <v>25</v>
      </c>
      <c r="Z223" s="19"/>
      <c r="AA223" s="155">
        <f t="shared" si="21"/>
        <v>1.1299999999999999</v>
      </c>
      <c r="AC223" s="60">
        <f t="shared" si="19"/>
        <v>20</v>
      </c>
      <c r="AD223" s="134"/>
    </row>
    <row r="224" spans="1:30" ht="9" customHeight="1">
      <c r="A224" s="60">
        <f t="shared" si="20"/>
        <v>21</v>
      </c>
      <c r="C224" s="56" t="s">
        <v>107</v>
      </c>
      <c r="E224" s="62" t="s">
        <v>104</v>
      </c>
      <c r="G224" s="93" t="s">
        <v>25</v>
      </c>
      <c r="H224" s="93"/>
      <c r="I224" s="102">
        <v>2.89</v>
      </c>
      <c r="K224" s="93" t="s">
        <v>25</v>
      </c>
      <c r="M224" s="93" t="s">
        <v>25</v>
      </c>
      <c r="N224" s="72"/>
      <c r="O224" s="93" t="s">
        <v>25</v>
      </c>
      <c r="P224" s="93"/>
      <c r="Q224" s="93" t="s">
        <v>25</v>
      </c>
      <c r="R224" s="97"/>
      <c r="S224" s="158" t="s">
        <v>255</v>
      </c>
      <c r="T224" s="97"/>
      <c r="U224" s="93" t="s">
        <v>25</v>
      </c>
      <c r="V224" s="97"/>
      <c r="W224" s="93" t="s">
        <v>25</v>
      </c>
      <c r="X224" s="97"/>
      <c r="Y224" s="19" t="s">
        <v>25</v>
      </c>
      <c r="Z224" s="19"/>
      <c r="AA224" s="155">
        <f t="shared" si="21"/>
        <v>2.89</v>
      </c>
      <c r="AC224" s="60">
        <f t="shared" si="19"/>
        <v>21</v>
      </c>
      <c r="AD224" s="134"/>
    </row>
    <row r="225" spans="1:30" ht="9" customHeight="1">
      <c r="A225" s="60">
        <f t="shared" si="20"/>
        <v>22</v>
      </c>
      <c r="C225" s="67" t="s">
        <v>108</v>
      </c>
      <c r="I225" s="102"/>
      <c r="K225" s="97"/>
      <c r="AC225" s="60">
        <f t="shared" si="19"/>
        <v>22</v>
      </c>
      <c r="AD225" s="134"/>
    </row>
    <row r="226" spans="1:30" ht="9" customHeight="1">
      <c r="A226" s="60">
        <f t="shared" si="20"/>
        <v>23</v>
      </c>
      <c r="C226" s="67" t="s">
        <v>109</v>
      </c>
      <c r="E226" s="62" t="s">
        <v>52</v>
      </c>
      <c r="G226" s="95">
        <v>0.35</v>
      </c>
      <c r="H226" s="95"/>
      <c r="I226" s="102">
        <v>4.9800000000000004</v>
      </c>
      <c r="K226" s="93" t="s">
        <v>25</v>
      </c>
      <c r="M226" s="93" t="s">
        <v>25</v>
      </c>
      <c r="N226" s="72"/>
      <c r="O226" s="93" t="s">
        <v>25</v>
      </c>
      <c r="P226" s="93"/>
      <c r="Q226" s="93" t="s">
        <v>25</v>
      </c>
      <c r="S226" s="95">
        <v>0.39</v>
      </c>
      <c r="U226" s="95">
        <v>0.08</v>
      </c>
      <c r="W226" s="93" t="s">
        <v>25</v>
      </c>
      <c r="Y226" s="19" t="s">
        <v>25</v>
      </c>
      <c r="Z226" s="19"/>
      <c r="AA226" s="155">
        <f>SUM(G226:Y226)</f>
        <v>5.8</v>
      </c>
      <c r="AC226" s="60">
        <f t="shared" si="19"/>
        <v>23</v>
      </c>
      <c r="AD226" s="134"/>
    </row>
    <row r="227" spans="1:30" ht="9" customHeight="1">
      <c r="A227" s="60">
        <f t="shared" si="20"/>
        <v>24</v>
      </c>
      <c r="C227" s="67" t="s">
        <v>110</v>
      </c>
      <c r="E227" s="62" t="s">
        <v>52</v>
      </c>
      <c r="G227" s="95">
        <v>0.33</v>
      </c>
      <c r="H227" s="95"/>
      <c r="I227" s="102">
        <v>4.9000000000000004</v>
      </c>
      <c r="K227" s="93" t="s">
        <v>25</v>
      </c>
      <c r="M227" s="93" t="s">
        <v>25</v>
      </c>
      <c r="N227" s="72"/>
      <c r="O227" s="93" t="s">
        <v>25</v>
      </c>
      <c r="P227" s="93"/>
      <c r="Q227" s="93" t="s">
        <v>25</v>
      </c>
      <c r="S227" s="95">
        <v>0.35</v>
      </c>
      <c r="U227" s="95">
        <v>7.0000000000000007E-2</v>
      </c>
      <c r="W227" s="93" t="s">
        <v>25</v>
      </c>
      <c r="Y227" s="19" t="s">
        <v>25</v>
      </c>
      <c r="Z227" s="19"/>
      <c r="AA227" s="155">
        <f>SUM(G227:Y227)</f>
        <v>5.65</v>
      </c>
      <c r="AC227" s="60">
        <f t="shared" si="19"/>
        <v>24</v>
      </c>
      <c r="AD227" s="134"/>
    </row>
    <row r="228" spans="1:30" ht="9" customHeight="1">
      <c r="A228" s="60">
        <f t="shared" si="20"/>
        <v>25</v>
      </c>
      <c r="C228" s="62" t="s">
        <v>111</v>
      </c>
      <c r="E228" s="62" t="s">
        <v>52</v>
      </c>
      <c r="G228" s="95">
        <v>0.35</v>
      </c>
      <c r="H228" s="95"/>
      <c r="I228" s="102">
        <v>0</v>
      </c>
      <c r="J228" s="102"/>
      <c r="K228" s="95" t="s">
        <v>25</v>
      </c>
      <c r="L228" s="102"/>
      <c r="M228" s="95" t="s">
        <v>25</v>
      </c>
      <c r="N228" s="101"/>
      <c r="O228" s="95" t="s">
        <v>25</v>
      </c>
      <c r="P228" s="95"/>
      <c r="Q228" s="95" t="s">
        <v>25</v>
      </c>
      <c r="R228" s="102"/>
      <c r="S228" s="95">
        <v>0.39</v>
      </c>
      <c r="T228" s="102"/>
      <c r="U228" s="95">
        <v>0.08</v>
      </c>
      <c r="V228" s="102"/>
      <c r="W228" s="95" t="s">
        <v>25</v>
      </c>
      <c r="X228" s="102"/>
      <c r="Y228" s="95" t="s">
        <v>25</v>
      </c>
      <c r="Z228" s="19"/>
      <c r="AA228" s="155">
        <f>SUM(G228:Y228)</f>
        <v>0.82</v>
      </c>
      <c r="AC228" s="60">
        <f t="shared" si="19"/>
        <v>25</v>
      </c>
      <c r="AD228" s="134"/>
    </row>
    <row r="229" spans="1:30" ht="9" customHeight="1">
      <c r="A229" s="60">
        <f t="shared" si="20"/>
        <v>26</v>
      </c>
      <c r="C229" s="62" t="s">
        <v>112</v>
      </c>
      <c r="E229" s="62" t="s">
        <v>52</v>
      </c>
      <c r="G229" s="95">
        <v>0.33</v>
      </c>
      <c r="H229" s="95"/>
      <c r="I229" s="102">
        <v>0</v>
      </c>
      <c r="K229" s="93" t="s">
        <v>25</v>
      </c>
      <c r="M229" s="93" t="s">
        <v>25</v>
      </c>
      <c r="N229" s="72"/>
      <c r="O229" s="93" t="s">
        <v>25</v>
      </c>
      <c r="P229" s="93"/>
      <c r="Q229" s="93" t="s">
        <v>25</v>
      </c>
      <c r="S229" s="95">
        <v>0.03</v>
      </c>
      <c r="U229" s="95">
        <v>7.0000000000000007E-2</v>
      </c>
      <c r="W229" s="93" t="s">
        <v>25</v>
      </c>
      <c r="Y229" s="19" t="s">
        <v>25</v>
      </c>
      <c r="Z229" s="19"/>
      <c r="AA229" s="155">
        <f>SUM(G229:Y229)</f>
        <v>0.43</v>
      </c>
      <c r="AC229" s="60">
        <f t="shared" si="19"/>
        <v>26</v>
      </c>
      <c r="AD229" s="134"/>
    </row>
    <row r="230" spans="1:30" ht="9" customHeight="1">
      <c r="A230" s="60">
        <f t="shared" si="20"/>
        <v>27</v>
      </c>
      <c r="C230" s="67" t="s">
        <v>113</v>
      </c>
      <c r="E230" s="62" t="s">
        <v>52</v>
      </c>
      <c r="G230" s="95">
        <v>0.32</v>
      </c>
      <c r="H230" s="95"/>
      <c r="I230" s="102">
        <v>0</v>
      </c>
      <c r="K230" s="93" t="s">
        <v>25</v>
      </c>
      <c r="M230" s="93" t="s">
        <v>25</v>
      </c>
      <c r="N230" s="72"/>
      <c r="O230" s="93" t="s">
        <v>25</v>
      </c>
      <c r="P230" s="93"/>
      <c r="Q230" s="93" t="s">
        <v>25</v>
      </c>
      <c r="S230" s="95">
        <v>0.03</v>
      </c>
      <c r="U230" s="95">
        <v>7.0000000000000007E-2</v>
      </c>
      <c r="W230" s="93" t="s">
        <v>25</v>
      </c>
      <c r="Y230" s="19" t="s">
        <v>25</v>
      </c>
      <c r="Z230" s="19"/>
      <c r="AA230" s="155">
        <f>SUM(G230:Y230)</f>
        <v>0.42</v>
      </c>
      <c r="AC230" s="60">
        <f t="shared" si="19"/>
        <v>27</v>
      </c>
      <c r="AD230" s="134"/>
    </row>
    <row r="231" spans="1:30" ht="9" customHeight="1">
      <c r="A231" s="60">
        <f t="shared" si="20"/>
        <v>28</v>
      </c>
      <c r="C231" s="62" t="s">
        <v>114</v>
      </c>
      <c r="I231" s="102"/>
      <c r="K231" s="97"/>
      <c r="AA231" s="164"/>
      <c r="AC231" s="60">
        <f t="shared" si="19"/>
        <v>28</v>
      </c>
      <c r="AD231" s="134"/>
    </row>
    <row r="232" spans="1:30" ht="9" customHeight="1">
      <c r="A232" s="60">
        <f t="shared" si="20"/>
        <v>29</v>
      </c>
      <c r="C232" s="67" t="s">
        <v>109</v>
      </c>
      <c r="E232" s="62" t="s">
        <v>52</v>
      </c>
      <c r="G232" s="95">
        <v>3.15</v>
      </c>
      <c r="H232" s="95"/>
      <c r="I232" s="102">
        <v>3.27</v>
      </c>
      <c r="K232" s="93" t="s">
        <v>25</v>
      </c>
      <c r="M232" s="93" t="s">
        <v>25</v>
      </c>
      <c r="N232" s="72"/>
      <c r="O232" s="93" t="s">
        <v>25</v>
      </c>
      <c r="P232" s="93"/>
      <c r="Q232" s="93" t="s">
        <v>25</v>
      </c>
      <c r="S232" s="95">
        <v>1.71</v>
      </c>
      <c r="U232" s="95">
        <v>0.69</v>
      </c>
      <c r="W232" s="93" t="s">
        <v>25</v>
      </c>
      <c r="Y232" s="19" t="s">
        <v>25</v>
      </c>
      <c r="Z232" s="19"/>
      <c r="AA232" s="155">
        <f>SUM(G232:Y232)</f>
        <v>8.8199999999999985</v>
      </c>
      <c r="AC232" s="60">
        <f t="shared" si="19"/>
        <v>29</v>
      </c>
      <c r="AD232" s="134"/>
    </row>
    <row r="233" spans="1:30" ht="9" customHeight="1">
      <c r="A233" s="60">
        <f t="shared" si="20"/>
        <v>30</v>
      </c>
      <c r="C233" s="67" t="s">
        <v>110</v>
      </c>
      <c r="E233" s="62" t="s">
        <v>52</v>
      </c>
      <c r="G233" s="95">
        <v>3.02</v>
      </c>
      <c r="H233" s="95"/>
      <c r="I233" s="102">
        <v>3.16</v>
      </c>
      <c r="K233" s="93" t="s">
        <v>25</v>
      </c>
      <c r="M233" s="93" t="s">
        <v>25</v>
      </c>
      <c r="N233" s="72"/>
      <c r="O233" s="93" t="s">
        <v>25</v>
      </c>
      <c r="P233" s="93"/>
      <c r="Q233" s="93" t="s">
        <v>25</v>
      </c>
      <c r="S233" s="95">
        <v>1.67</v>
      </c>
      <c r="U233" s="95">
        <v>0.66</v>
      </c>
      <c r="W233" s="93" t="s">
        <v>25</v>
      </c>
      <c r="Y233" s="19" t="s">
        <v>25</v>
      </c>
      <c r="Z233" s="19"/>
      <c r="AA233" s="155">
        <f>SUM(G233:Y233)</f>
        <v>8.51</v>
      </c>
      <c r="AC233" s="60">
        <f t="shared" si="19"/>
        <v>30</v>
      </c>
      <c r="AD233" s="134"/>
    </row>
    <row r="234" spans="1:30" ht="9" customHeight="1">
      <c r="A234" s="60">
        <f t="shared" si="20"/>
        <v>31</v>
      </c>
      <c r="C234" s="62" t="s">
        <v>111</v>
      </c>
      <c r="E234" s="62" t="s">
        <v>52</v>
      </c>
      <c r="G234" s="95">
        <v>3.15</v>
      </c>
      <c r="H234" s="95"/>
      <c r="I234" s="102">
        <v>0</v>
      </c>
      <c r="J234" s="102"/>
      <c r="K234" s="95" t="s">
        <v>25</v>
      </c>
      <c r="L234" s="102"/>
      <c r="M234" s="95" t="s">
        <v>25</v>
      </c>
      <c r="N234" s="101"/>
      <c r="O234" s="95" t="s">
        <v>25</v>
      </c>
      <c r="P234" s="95"/>
      <c r="Q234" s="95" t="s">
        <v>25</v>
      </c>
      <c r="R234" s="102"/>
      <c r="S234" s="95">
        <v>1.71</v>
      </c>
      <c r="T234" s="102"/>
      <c r="U234" s="95">
        <v>0.69</v>
      </c>
      <c r="V234" s="102"/>
      <c r="W234" s="95" t="s">
        <v>25</v>
      </c>
      <c r="X234" s="102"/>
      <c r="Y234" s="95" t="s">
        <v>25</v>
      </c>
      <c r="Z234" s="19"/>
      <c r="AA234" s="155">
        <f>SUM(G234:Y234)</f>
        <v>5.5499999999999989</v>
      </c>
      <c r="AC234" s="60">
        <f t="shared" si="19"/>
        <v>31</v>
      </c>
      <c r="AD234" s="134"/>
    </row>
    <row r="235" spans="1:30" ht="9" customHeight="1">
      <c r="A235" s="60">
        <f t="shared" si="20"/>
        <v>32</v>
      </c>
      <c r="C235" s="62" t="s">
        <v>112</v>
      </c>
      <c r="E235" s="62" t="s">
        <v>52</v>
      </c>
      <c r="G235" s="95">
        <v>2.96</v>
      </c>
      <c r="H235" s="95"/>
      <c r="I235" s="102">
        <v>0</v>
      </c>
      <c r="K235" s="93" t="s">
        <v>25</v>
      </c>
      <c r="M235" s="93" t="s">
        <v>25</v>
      </c>
      <c r="N235" s="72"/>
      <c r="O235" s="93" t="s">
        <v>25</v>
      </c>
      <c r="P235" s="93"/>
      <c r="Q235" s="93" t="s">
        <v>25</v>
      </c>
      <c r="S235" s="95">
        <v>1.22</v>
      </c>
      <c r="U235" s="95">
        <v>0.65</v>
      </c>
      <c r="W235" s="93" t="s">
        <v>25</v>
      </c>
      <c r="Y235" s="19" t="s">
        <v>25</v>
      </c>
      <c r="Z235" s="19"/>
      <c r="AA235" s="155">
        <f>SUM(G235:Y235)</f>
        <v>4.83</v>
      </c>
      <c r="AC235" s="60">
        <f t="shared" si="19"/>
        <v>32</v>
      </c>
      <c r="AD235" s="134"/>
    </row>
    <row r="236" spans="1:30" ht="9" customHeight="1">
      <c r="A236" s="60">
        <f t="shared" si="20"/>
        <v>33</v>
      </c>
      <c r="C236" s="67" t="s">
        <v>113</v>
      </c>
      <c r="E236" s="62" t="s">
        <v>52</v>
      </c>
      <c r="G236" s="95">
        <v>2.94</v>
      </c>
      <c r="H236" s="95"/>
      <c r="I236" s="102">
        <v>0</v>
      </c>
      <c r="K236" s="93" t="s">
        <v>25</v>
      </c>
      <c r="M236" s="93" t="s">
        <v>25</v>
      </c>
      <c r="N236" s="72"/>
      <c r="O236" s="93" t="s">
        <v>25</v>
      </c>
      <c r="P236" s="93"/>
      <c r="Q236" s="93" t="s">
        <v>25</v>
      </c>
      <c r="S236" s="95">
        <v>1.21</v>
      </c>
      <c r="U236" s="95">
        <v>0.65</v>
      </c>
      <c r="W236" s="93" t="s">
        <v>25</v>
      </c>
      <c r="Y236" s="19" t="s">
        <v>25</v>
      </c>
      <c r="Z236" s="19"/>
      <c r="AA236" s="155">
        <f>SUM(G236:Y236)</f>
        <v>4.8000000000000007</v>
      </c>
      <c r="AC236" s="60">
        <f t="shared" ref="AC236:AC267" si="22">(A236)</f>
        <v>33</v>
      </c>
      <c r="AD236" s="134"/>
    </row>
    <row r="237" spans="1:30" ht="9" customHeight="1">
      <c r="A237" s="60">
        <f t="shared" si="20"/>
        <v>34</v>
      </c>
      <c r="C237" s="62" t="s">
        <v>115</v>
      </c>
      <c r="I237" s="102"/>
      <c r="K237" s="97"/>
      <c r="AA237" s="164"/>
      <c r="AC237" s="60">
        <f t="shared" si="22"/>
        <v>34</v>
      </c>
      <c r="AD237" s="134"/>
    </row>
    <row r="238" spans="1:30" ht="9" customHeight="1">
      <c r="A238" s="60">
        <f t="shared" si="20"/>
        <v>35</v>
      </c>
      <c r="C238" s="67" t="s">
        <v>109</v>
      </c>
      <c r="E238" s="62" t="s">
        <v>52</v>
      </c>
      <c r="G238" s="95">
        <v>0.77</v>
      </c>
      <c r="H238" s="95"/>
      <c r="I238" s="102">
        <v>2.79</v>
      </c>
      <c r="K238" s="93" t="s">
        <v>25</v>
      </c>
      <c r="M238" s="93" t="s">
        <v>25</v>
      </c>
      <c r="N238" s="72"/>
      <c r="O238" s="93" t="s">
        <v>25</v>
      </c>
      <c r="P238" s="93"/>
      <c r="Q238" s="93" t="s">
        <v>25</v>
      </c>
      <c r="S238" s="95">
        <v>0.4</v>
      </c>
      <c r="U238" s="95">
        <v>0.17</v>
      </c>
      <c r="W238" s="93" t="s">
        <v>25</v>
      </c>
      <c r="Y238" s="19" t="s">
        <v>25</v>
      </c>
      <c r="Z238" s="19"/>
      <c r="AA238" s="155">
        <f>SUM(G238:Y238)</f>
        <v>4.13</v>
      </c>
      <c r="AC238" s="60">
        <f t="shared" si="22"/>
        <v>35</v>
      </c>
      <c r="AD238" s="134"/>
    </row>
    <row r="239" spans="1:30" ht="9" customHeight="1">
      <c r="A239" s="60">
        <f t="shared" si="20"/>
        <v>36</v>
      </c>
      <c r="C239" s="67" t="s">
        <v>110</v>
      </c>
      <c r="E239" s="62" t="s">
        <v>52</v>
      </c>
      <c r="G239" s="95">
        <v>0.74</v>
      </c>
      <c r="H239" s="95"/>
      <c r="I239" s="102">
        <v>2.78</v>
      </c>
      <c r="K239" s="93" t="s">
        <v>25</v>
      </c>
      <c r="M239" s="93" t="s">
        <v>25</v>
      </c>
      <c r="N239" s="72"/>
      <c r="O239" s="93" t="s">
        <v>25</v>
      </c>
      <c r="P239" s="93"/>
      <c r="Q239" s="93" t="s">
        <v>25</v>
      </c>
      <c r="S239" s="95">
        <v>0.39</v>
      </c>
      <c r="U239" s="95">
        <v>0.16</v>
      </c>
      <c r="W239" s="93" t="s">
        <v>25</v>
      </c>
      <c r="Y239" s="19" t="s">
        <v>25</v>
      </c>
      <c r="Z239" s="19"/>
      <c r="AA239" s="155">
        <f>SUM(G239:Y239)</f>
        <v>4.0699999999999994</v>
      </c>
      <c r="AC239" s="60">
        <f t="shared" si="22"/>
        <v>36</v>
      </c>
      <c r="AD239" s="134"/>
    </row>
    <row r="240" spans="1:30" ht="9" customHeight="1">
      <c r="A240" s="60">
        <f t="shared" si="20"/>
        <v>37</v>
      </c>
      <c r="C240" s="62" t="s">
        <v>111</v>
      </c>
      <c r="E240" s="62" t="s">
        <v>52</v>
      </c>
      <c r="G240" s="95">
        <v>0.77</v>
      </c>
      <c r="H240" s="95"/>
      <c r="I240" s="102">
        <v>0</v>
      </c>
      <c r="J240" s="102"/>
      <c r="K240" s="95" t="s">
        <v>25</v>
      </c>
      <c r="L240" s="102"/>
      <c r="M240" s="95" t="s">
        <v>25</v>
      </c>
      <c r="N240" s="101"/>
      <c r="O240" s="95" t="s">
        <v>25</v>
      </c>
      <c r="P240" s="95"/>
      <c r="Q240" s="95" t="s">
        <v>25</v>
      </c>
      <c r="R240" s="102"/>
      <c r="S240" s="95">
        <v>0.4</v>
      </c>
      <c r="T240" s="102"/>
      <c r="U240" s="95">
        <v>0.17</v>
      </c>
      <c r="V240" s="102"/>
      <c r="W240" s="95" t="s">
        <v>25</v>
      </c>
      <c r="X240" s="102"/>
      <c r="Y240" s="95" t="s">
        <v>25</v>
      </c>
      <c r="Z240" s="19"/>
      <c r="AA240" s="155">
        <f>SUM(G240:Y240)</f>
        <v>1.3399999999999999</v>
      </c>
      <c r="AC240" s="60">
        <f t="shared" si="22"/>
        <v>37</v>
      </c>
      <c r="AD240" s="134"/>
    </row>
    <row r="241" spans="1:30" ht="9" customHeight="1">
      <c r="A241" s="60">
        <f t="shared" si="20"/>
        <v>38</v>
      </c>
      <c r="C241" s="62" t="s">
        <v>112</v>
      </c>
      <c r="E241" s="62" t="s">
        <v>52</v>
      </c>
      <c r="G241" s="95">
        <v>0.72</v>
      </c>
      <c r="H241" s="95"/>
      <c r="I241" s="102">
        <v>0</v>
      </c>
      <c r="K241" s="93" t="s">
        <v>25</v>
      </c>
      <c r="M241" s="93" t="s">
        <v>25</v>
      </c>
      <c r="N241" s="72"/>
      <c r="O241" s="93" t="s">
        <v>25</v>
      </c>
      <c r="P241" s="93"/>
      <c r="Q241" s="93" t="s">
        <v>25</v>
      </c>
      <c r="S241" s="95">
        <v>0.25</v>
      </c>
      <c r="U241" s="95">
        <v>0.16</v>
      </c>
      <c r="W241" s="93" t="s">
        <v>25</v>
      </c>
      <c r="Y241" s="19" t="s">
        <v>25</v>
      </c>
      <c r="Z241" s="19"/>
      <c r="AA241" s="155">
        <f>SUM(G241:Y241)</f>
        <v>1.1299999999999999</v>
      </c>
      <c r="AC241" s="60">
        <f t="shared" si="22"/>
        <v>38</v>
      </c>
      <c r="AD241" s="280"/>
    </row>
    <row r="242" spans="1:30" ht="9" customHeight="1">
      <c r="A242" s="60">
        <f t="shared" si="20"/>
        <v>39</v>
      </c>
      <c r="C242" s="67" t="s">
        <v>113</v>
      </c>
      <c r="E242" s="62" t="s">
        <v>52</v>
      </c>
      <c r="G242" s="95">
        <v>0.72</v>
      </c>
      <c r="H242" s="95"/>
      <c r="I242" s="102">
        <v>0</v>
      </c>
      <c r="K242" s="93" t="s">
        <v>25</v>
      </c>
      <c r="M242" s="93" t="s">
        <v>25</v>
      </c>
      <c r="N242" s="72"/>
      <c r="O242" s="93" t="s">
        <v>25</v>
      </c>
      <c r="P242" s="93"/>
      <c r="Q242" s="93" t="s">
        <v>25</v>
      </c>
      <c r="S242" s="95">
        <v>0.25</v>
      </c>
      <c r="U242" s="95">
        <v>0.16</v>
      </c>
      <c r="W242" s="93" t="s">
        <v>25</v>
      </c>
      <c r="Y242" s="19" t="s">
        <v>25</v>
      </c>
      <c r="Z242" s="19"/>
      <c r="AA242" s="155">
        <f>SUM(G242:Y242)</f>
        <v>1.1299999999999999</v>
      </c>
      <c r="AC242" s="60">
        <f t="shared" si="22"/>
        <v>39</v>
      </c>
      <c r="AD242" s="134"/>
    </row>
    <row r="243" spans="1:30" ht="9" customHeight="1">
      <c r="A243" s="60">
        <f t="shared" si="20"/>
        <v>40</v>
      </c>
      <c r="C243" s="62" t="s">
        <v>93</v>
      </c>
      <c r="F243" s="118"/>
      <c r="I243" s="102"/>
      <c r="AA243" s="164"/>
      <c r="AC243" s="60">
        <f t="shared" si="22"/>
        <v>40</v>
      </c>
      <c r="AD243" s="134"/>
    </row>
    <row r="244" spans="1:30" ht="9" customHeight="1">
      <c r="A244" s="60">
        <f t="shared" si="20"/>
        <v>41</v>
      </c>
      <c r="C244" s="67" t="s">
        <v>109</v>
      </c>
      <c r="E244" s="62" t="s">
        <v>94</v>
      </c>
      <c r="F244" s="99"/>
      <c r="G244" s="95" t="s">
        <v>25</v>
      </c>
      <c r="H244" s="95"/>
      <c r="I244" s="102">
        <v>0.23</v>
      </c>
      <c r="K244" s="93" t="s">
        <v>25</v>
      </c>
      <c r="M244" s="93" t="s">
        <v>25</v>
      </c>
      <c r="N244" s="72"/>
      <c r="O244" s="93" t="s">
        <v>25</v>
      </c>
      <c r="P244" s="93"/>
      <c r="Q244" s="93" t="s">
        <v>25</v>
      </c>
      <c r="R244" s="97"/>
      <c r="S244" s="95" t="s">
        <v>255</v>
      </c>
      <c r="T244" s="97"/>
      <c r="U244" s="95" t="s">
        <v>25</v>
      </c>
      <c r="V244" s="97"/>
      <c r="W244" s="93" t="s">
        <v>25</v>
      </c>
      <c r="X244" s="97"/>
      <c r="Y244" s="19" t="s">
        <v>25</v>
      </c>
      <c r="Z244" s="19"/>
      <c r="AA244" s="155">
        <f>SUM(G244:Y244)</f>
        <v>0.23</v>
      </c>
      <c r="AC244" s="60">
        <f t="shared" si="22"/>
        <v>41</v>
      </c>
      <c r="AD244" s="134"/>
    </row>
    <row r="245" spans="1:30" ht="9" customHeight="1">
      <c r="A245" s="60">
        <f t="shared" si="20"/>
        <v>42</v>
      </c>
      <c r="C245" s="67" t="s">
        <v>110</v>
      </c>
      <c r="E245" s="62" t="s">
        <v>94</v>
      </c>
      <c r="F245" s="99"/>
      <c r="G245" s="95" t="s">
        <v>25</v>
      </c>
      <c r="H245" s="95"/>
      <c r="I245" s="102">
        <v>0.23</v>
      </c>
      <c r="K245" s="93" t="s">
        <v>25</v>
      </c>
      <c r="M245" s="93" t="s">
        <v>25</v>
      </c>
      <c r="N245" s="72"/>
      <c r="O245" s="93" t="s">
        <v>25</v>
      </c>
      <c r="P245" s="93"/>
      <c r="Q245" s="93" t="s">
        <v>25</v>
      </c>
      <c r="R245" s="97"/>
      <c r="S245" s="95" t="s">
        <v>255</v>
      </c>
      <c r="T245" s="97"/>
      <c r="U245" s="95" t="s">
        <v>25</v>
      </c>
      <c r="V245" s="97"/>
      <c r="W245" s="93" t="s">
        <v>25</v>
      </c>
      <c r="X245" s="97"/>
      <c r="Y245" s="19" t="s">
        <v>25</v>
      </c>
      <c r="Z245" s="19"/>
      <c r="AA245" s="155">
        <f>SUM(G245:Y245)</f>
        <v>0.23</v>
      </c>
      <c r="AC245" s="60">
        <f t="shared" si="22"/>
        <v>42</v>
      </c>
      <c r="AD245" s="134"/>
    </row>
    <row r="246" spans="1:30" ht="9" customHeight="1">
      <c r="A246" s="60">
        <f t="shared" si="20"/>
        <v>43</v>
      </c>
      <c r="C246" s="62" t="s">
        <v>111</v>
      </c>
      <c r="E246" s="62" t="s">
        <v>94</v>
      </c>
      <c r="G246" s="95" t="s">
        <v>25</v>
      </c>
      <c r="H246" s="95"/>
      <c r="I246" s="102">
        <v>0.23</v>
      </c>
      <c r="J246" s="102"/>
      <c r="K246" s="95" t="s">
        <v>25</v>
      </c>
      <c r="L246" s="102"/>
      <c r="M246" s="95" t="s">
        <v>25</v>
      </c>
      <c r="N246" s="101"/>
      <c r="O246" s="95" t="s">
        <v>25</v>
      </c>
      <c r="P246" s="95"/>
      <c r="Q246" s="95" t="s">
        <v>25</v>
      </c>
      <c r="R246" s="102"/>
      <c r="S246" s="95" t="s">
        <v>255</v>
      </c>
      <c r="T246" s="102"/>
      <c r="U246" s="95" t="s">
        <v>25</v>
      </c>
      <c r="V246" s="102"/>
      <c r="W246" s="95" t="s">
        <v>25</v>
      </c>
      <c r="X246" s="102"/>
      <c r="Y246" s="95" t="s">
        <v>25</v>
      </c>
      <c r="Z246" s="19"/>
      <c r="AA246" s="155">
        <f>SUM(G246:Y246)</f>
        <v>0.23</v>
      </c>
      <c r="AC246" s="60">
        <f t="shared" si="22"/>
        <v>43</v>
      </c>
      <c r="AD246" s="134"/>
    </row>
    <row r="247" spans="1:30" ht="9" customHeight="1">
      <c r="A247" s="60">
        <f t="shared" si="20"/>
        <v>44</v>
      </c>
      <c r="C247" s="62" t="s">
        <v>112</v>
      </c>
      <c r="E247" s="62" t="s">
        <v>94</v>
      </c>
      <c r="G247" s="95" t="s">
        <v>25</v>
      </c>
      <c r="H247" s="95"/>
      <c r="I247" s="102">
        <v>0.23</v>
      </c>
      <c r="K247" s="93" t="s">
        <v>25</v>
      </c>
      <c r="M247" s="93" t="s">
        <v>25</v>
      </c>
      <c r="N247" s="72"/>
      <c r="O247" s="93" t="s">
        <v>25</v>
      </c>
      <c r="P247" s="93"/>
      <c r="Q247" s="93" t="s">
        <v>25</v>
      </c>
      <c r="R247" s="97"/>
      <c r="S247" s="95" t="s">
        <v>255</v>
      </c>
      <c r="T247" s="97"/>
      <c r="U247" s="95" t="s">
        <v>25</v>
      </c>
      <c r="V247" s="97"/>
      <c r="W247" s="93" t="s">
        <v>25</v>
      </c>
      <c r="X247" s="97"/>
      <c r="Y247" s="19" t="s">
        <v>25</v>
      </c>
      <c r="Z247" s="19"/>
      <c r="AA247" s="155">
        <f>SUM(G247:Y247)</f>
        <v>0.23</v>
      </c>
      <c r="AC247" s="60">
        <f t="shared" si="22"/>
        <v>44</v>
      </c>
      <c r="AD247" s="134"/>
    </row>
    <row r="248" spans="1:30" ht="9" customHeight="1">
      <c r="A248" s="60">
        <f t="shared" si="20"/>
        <v>45</v>
      </c>
      <c r="C248" s="67" t="s">
        <v>113</v>
      </c>
      <c r="E248" s="62" t="s">
        <v>94</v>
      </c>
      <c r="F248" s="99"/>
      <c r="G248" s="95" t="s">
        <v>25</v>
      </c>
      <c r="H248" s="95"/>
      <c r="I248" s="102">
        <v>0</v>
      </c>
      <c r="K248" s="93" t="s">
        <v>25</v>
      </c>
      <c r="M248" s="93" t="s">
        <v>25</v>
      </c>
      <c r="N248" s="72"/>
      <c r="O248" s="93" t="s">
        <v>25</v>
      </c>
      <c r="P248" s="93"/>
      <c r="Q248" s="93" t="s">
        <v>25</v>
      </c>
      <c r="R248" s="97"/>
      <c r="S248" s="95" t="s">
        <v>255</v>
      </c>
      <c r="T248" s="97"/>
      <c r="U248" s="95" t="s">
        <v>25</v>
      </c>
      <c r="V248" s="97"/>
      <c r="W248" s="93" t="s">
        <v>25</v>
      </c>
      <c r="X248" s="97"/>
      <c r="Y248" s="19" t="s">
        <v>25</v>
      </c>
      <c r="Z248" s="19"/>
      <c r="AA248" s="155">
        <f>SUM(G248:Y248)</f>
        <v>0</v>
      </c>
      <c r="AC248" s="60">
        <f t="shared" si="22"/>
        <v>45</v>
      </c>
      <c r="AD248" s="134"/>
    </row>
    <row r="249" spans="1:30" ht="9" customHeight="1">
      <c r="A249" s="60">
        <f t="shared" si="20"/>
        <v>46</v>
      </c>
      <c r="C249" s="62" t="s">
        <v>116</v>
      </c>
      <c r="K249" s="97"/>
      <c r="O249" s="10" t="s">
        <v>257</v>
      </c>
      <c r="P249" s="10"/>
      <c r="W249" s="10" t="s">
        <v>257</v>
      </c>
      <c r="AA249" s="146"/>
      <c r="AC249" s="60">
        <f t="shared" si="22"/>
        <v>46</v>
      </c>
      <c r="AD249" s="134"/>
    </row>
    <row r="250" spans="1:30" ht="9" customHeight="1">
      <c r="A250" s="60">
        <f t="shared" si="20"/>
        <v>47</v>
      </c>
      <c r="C250" s="67" t="s">
        <v>109</v>
      </c>
      <c r="E250" s="62" t="s">
        <v>27</v>
      </c>
      <c r="G250" s="109">
        <v>-9.7000000000000005E-4</v>
      </c>
      <c r="H250" s="109"/>
      <c r="I250" s="109">
        <v>4.7299999999999998E-3</v>
      </c>
      <c r="K250" s="79">
        <v>3.0200000000000001E-3</v>
      </c>
      <c r="M250" s="79">
        <v>6.4999999999999997E-4</v>
      </c>
      <c r="N250" s="78"/>
      <c r="O250" s="64">
        <v>0</v>
      </c>
      <c r="P250" s="64"/>
      <c r="Q250" s="64">
        <v>1.23E-3</v>
      </c>
      <c r="R250" s="165"/>
      <c r="S250" s="64">
        <v>6.6E-3</v>
      </c>
      <c r="U250" s="109">
        <v>1.2E-4</v>
      </c>
      <c r="W250" s="64">
        <v>2.2939999999999999E-2</v>
      </c>
      <c r="Y250" s="166">
        <v>6.5000000000000002E-2</v>
      </c>
      <c r="Z250" s="166"/>
      <c r="AA250" s="144">
        <f>SUM(G250:Y250)</f>
        <v>0.10332</v>
      </c>
      <c r="AC250" s="60">
        <f t="shared" si="22"/>
        <v>47</v>
      </c>
      <c r="AD250" s="134"/>
    </row>
    <row r="251" spans="1:30" ht="9" customHeight="1">
      <c r="A251" s="60">
        <f t="shared" si="20"/>
        <v>48</v>
      </c>
      <c r="C251" s="67" t="s">
        <v>110</v>
      </c>
      <c r="E251" s="62" t="s">
        <v>27</v>
      </c>
      <c r="G251" s="109">
        <v>-1E-3</v>
      </c>
      <c r="H251" s="109"/>
      <c r="I251" s="109">
        <v>4.5500000000000002E-3</v>
      </c>
      <c r="K251" s="79">
        <v>3.0200000000000001E-3</v>
      </c>
      <c r="M251" s="79">
        <v>6.4999999999999997E-4</v>
      </c>
      <c r="N251" s="78"/>
      <c r="O251" s="64">
        <v>0</v>
      </c>
      <c r="P251" s="64"/>
      <c r="Q251" s="64">
        <v>1.23E-3</v>
      </c>
      <c r="R251" s="165"/>
      <c r="S251" s="64">
        <v>6.43E-3</v>
      </c>
      <c r="U251" s="109">
        <v>1.1E-4</v>
      </c>
      <c r="W251" s="64">
        <v>2.2939999999999999E-2</v>
      </c>
      <c r="Y251" s="166">
        <v>6.5000000000000002E-2</v>
      </c>
      <c r="Z251" s="166"/>
      <c r="AA251" s="144">
        <f>SUM(G251:Y251)</f>
        <v>0.10292999999999999</v>
      </c>
      <c r="AC251" s="60">
        <f t="shared" si="22"/>
        <v>48</v>
      </c>
      <c r="AD251" s="134"/>
    </row>
    <row r="252" spans="1:30" ht="9" customHeight="1">
      <c r="A252" s="60">
        <f>A250+1</f>
        <v>48</v>
      </c>
      <c r="C252" s="62" t="s">
        <v>111</v>
      </c>
      <c r="E252" s="62" t="s">
        <v>27</v>
      </c>
      <c r="G252" s="109">
        <v>-9.7000000000000005E-4</v>
      </c>
      <c r="H252" s="109"/>
      <c r="I252" s="109">
        <v>0</v>
      </c>
      <c r="K252" s="79">
        <v>3.0200000000000001E-3</v>
      </c>
      <c r="M252" s="79">
        <v>6.4999999999999997E-4</v>
      </c>
      <c r="N252" s="78"/>
      <c r="O252" s="64">
        <v>0</v>
      </c>
      <c r="P252" s="64"/>
      <c r="Q252" s="64">
        <v>1.23E-3</v>
      </c>
      <c r="R252" s="165"/>
      <c r="S252" s="64">
        <v>6.6E-3</v>
      </c>
      <c r="U252" s="109">
        <v>1.2E-4</v>
      </c>
      <c r="W252" s="64">
        <v>2.2939999999999999E-2</v>
      </c>
      <c r="Y252" s="166">
        <v>6.5000000000000002E-2</v>
      </c>
      <c r="Z252" s="166"/>
      <c r="AA252" s="144">
        <f>SUM(G252:Y252)</f>
        <v>9.8590000000000011E-2</v>
      </c>
      <c r="AC252" s="60">
        <f t="shared" si="22"/>
        <v>48</v>
      </c>
      <c r="AD252" s="134"/>
    </row>
    <row r="253" spans="1:30" ht="9" customHeight="1">
      <c r="A253" s="60">
        <f>A251+1</f>
        <v>49</v>
      </c>
      <c r="C253" s="62" t="s">
        <v>112</v>
      </c>
      <c r="E253" s="62" t="s">
        <v>27</v>
      </c>
      <c r="G253" s="109">
        <v>-1.01E-3</v>
      </c>
      <c r="H253" s="109"/>
      <c r="I253" s="109">
        <v>0</v>
      </c>
      <c r="K253" s="79">
        <v>3.0200000000000001E-3</v>
      </c>
      <c r="M253" s="79">
        <v>6.4999999999999997E-4</v>
      </c>
      <c r="N253" s="78"/>
      <c r="O253" s="64">
        <v>0</v>
      </c>
      <c r="P253" s="64"/>
      <c r="Q253" s="64">
        <v>1.23E-3</v>
      </c>
      <c r="R253" s="165"/>
      <c r="S253" s="64">
        <v>6.2100000000000002E-3</v>
      </c>
      <c r="U253" s="109">
        <v>1.1E-4</v>
      </c>
      <c r="W253" s="64">
        <v>2.2939999999999999E-2</v>
      </c>
      <c r="Y253" s="166">
        <v>6.5000000000000002E-2</v>
      </c>
      <c r="Z253" s="166"/>
      <c r="AA253" s="144">
        <f>SUM(G253:Y253)</f>
        <v>9.8150000000000001E-2</v>
      </c>
      <c r="AC253" s="60">
        <f t="shared" si="22"/>
        <v>49</v>
      </c>
      <c r="AD253" s="134"/>
    </row>
    <row r="254" spans="1:30" ht="9" customHeight="1">
      <c r="A254" s="60">
        <f>A253+1</f>
        <v>50</v>
      </c>
      <c r="C254" s="67" t="s">
        <v>113</v>
      </c>
      <c r="E254" s="62" t="s">
        <v>27</v>
      </c>
      <c r="G254" s="109">
        <v>-1.01E-3</v>
      </c>
      <c r="H254" s="109"/>
      <c r="I254" s="109">
        <v>0</v>
      </c>
      <c r="K254" s="79">
        <v>3.0200000000000001E-3</v>
      </c>
      <c r="M254" s="79">
        <v>6.4999999999999997E-4</v>
      </c>
      <c r="N254" s="78"/>
      <c r="O254" s="64">
        <v>0</v>
      </c>
      <c r="P254" s="64"/>
      <c r="Q254" s="64">
        <v>1.23E-3</v>
      </c>
      <c r="R254" s="165"/>
      <c r="S254" s="64">
        <v>6.1700000000000001E-3</v>
      </c>
      <c r="U254" s="109">
        <v>1.1E-4</v>
      </c>
      <c r="W254" s="64">
        <v>2.2939999999999999E-2</v>
      </c>
      <c r="Y254" s="166">
        <v>6.5000000000000002E-2</v>
      </c>
      <c r="Z254" s="166"/>
      <c r="AA254" s="144">
        <f>SUM(G254:Y254)</f>
        <v>9.8110000000000003E-2</v>
      </c>
      <c r="AC254" s="60">
        <f t="shared" si="22"/>
        <v>50</v>
      </c>
      <c r="AD254" s="134"/>
    </row>
    <row r="255" spans="1:30" ht="9" customHeight="1">
      <c r="A255" s="60">
        <f>A254+1</f>
        <v>51</v>
      </c>
      <c r="C255" s="67" t="s">
        <v>117</v>
      </c>
      <c r="I255" s="109"/>
      <c r="K255" s="97"/>
      <c r="O255" s="64">
        <v>0</v>
      </c>
      <c r="AA255" s="144"/>
      <c r="AC255" s="60">
        <f t="shared" si="22"/>
        <v>51</v>
      </c>
      <c r="AD255" s="134"/>
    </row>
    <row r="256" spans="1:30" ht="9" customHeight="1">
      <c r="A256" s="60">
        <f>A255+1</f>
        <v>52</v>
      </c>
      <c r="C256" s="67" t="s">
        <v>109</v>
      </c>
      <c r="E256" s="62" t="s">
        <v>27</v>
      </c>
      <c r="G256" s="109">
        <v>-9.7999999999999997E-4</v>
      </c>
      <c r="H256" s="109"/>
      <c r="I256" s="109">
        <v>4.7299999999999998E-3</v>
      </c>
      <c r="K256" s="79">
        <v>3.0200000000000001E-3</v>
      </c>
      <c r="M256" s="79">
        <v>6.4999999999999997E-4</v>
      </c>
      <c r="N256" s="78"/>
      <c r="O256" s="64">
        <v>0</v>
      </c>
      <c r="P256" s="64"/>
      <c r="Q256" s="64">
        <v>1.23E-3</v>
      </c>
      <c r="R256" s="165"/>
      <c r="S256" s="64">
        <v>3.8500000000000001E-3</v>
      </c>
      <c r="U256" s="109">
        <v>1.2E-4</v>
      </c>
      <c r="W256" s="64">
        <v>2.2939999999999999E-2</v>
      </c>
      <c r="Y256" s="166">
        <v>6.5000000000000002E-2</v>
      </c>
      <c r="Z256" s="166"/>
      <c r="AA256" s="144">
        <f>SUM(G256:Y256)</f>
        <v>0.10056000000000001</v>
      </c>
      <c r="AC256" s="60">
        <f t="shared" si="22"/>
        <v>52</v>
      </c>
      <c r="AD256" s="134"/>
    </row>
    <row r="257" spans="1:30" ht="9" customHeight="1">
      <c r="A257" s="60">
        <f>A256+1</f>
        <v>53</v>
      </c>
      <c r="C257" s="67" t="s">
        <v>110</v>
      </c>
      <c r="E257" s="62" t="s">
        <v>27</v>
      </c>
      <c r="G257" s="109">
        <v>-1E-3</v>
      </c>
      <c r="H257" s="109"/>
      <c r="I257" s="109">
        <v>4.5500000000000002E-3</v>
      </c>
      <c r="K257" s="79">
        <v>3.0200000000000001E-3</v>
      </c>
      <c r="M257" s="79">
        <v>6.4999999999999997E-4</v>
      </c>
      <c r="N257" s="78"/>
      <c r="O257" s="64">
        <v>0</v>
      </c>
      <c r="P257" s="64"/>
      <c r="Q257" s="64">
        <v>1.23E-3</v>
      </c>
      <c r="R257" s="165"/>
      <c r="S257" s="64">
        <v>3.7699999999999999E-3</v>
      </c>
      <c r="U257" s="109">
        <v>1.1E-4</v>
      </c>
      <c r="W257" s="64">
        <v>2.2939999999999999E-2</v>
      </c>
      <c r="Y257" s="166">
        <v>6.5000000000000002E-2</v>
      </c>
      <c r="Z257" s="166"/>
      <c r="AA257" s="144">
        <f>SUM(G257:Y257)</f>
        <v>0.10027</v>
      </c>
      <c r="AC257" s="60">
        <f t="shared" si="22"/>
        <v>53</v>
      </c>
      <c r="AD257" s="134"/>
    </row>
    <row r="258" spans="1:30" ht="9" customHeight="1">
      <c r="A258" s="60">
        <f>A256+1</f>
        <v>53</v>
      </c>
      <c r="C258" s="62" t="s">
        <v>111</v>
      </c>
      <c r="E258" s="62" t="s">
        <v>27</v>
      </c>
      <c r="G258" s="109">
        <v>-9.7999999999999997E-4</v>
      </c>
      <c r="H258" s="109"/>
      <c r="I258" s="109">
        <v>0</v>
      </c>
      <c r="K258" s="79">
        <v>3.0200000000000001E-3</v>
      </c>
      <c r="M258" s="79">
        <v>6.4999999999999997E-4</v>
      </c>
      <c r="N258" s="78"/>
      <c r="O258" s="64">
        <v>0</v>
      </c>
      <c r="P258" s="64"/>
      <c r="Q258" s="64">
        <v>1.23E-3</v>
      </c>
      <c r="R258" s="165"/>
      <c r="S258" s="64">
        <v>3.8500000000000001E-3</v>
      </c>
      <c r="U258" s="109">
        <v>1.2E-4</v>
      </c>
      <c r="W258" s="64">
        <v>2.2939999999999999E-2</v>
      </c>
      <c r="Y258" s="166">
        <v>6.5000000000000002E-2</v>
      </c>
      <c r="Z258" s="166"/>
      <c r="AA258" s="144">
        <f>SUM(G258:Y258)</f>
        <v>9.5829999999999999E-2</v>
      </c>
      <c r="AC258" s="60">
        <f t="shared" si="22"/>
        <v>53</v>
      </c>
      <c r="AD258" s="134"/>
    </row>
    <row r="259" spans="1:30" ht="9" customHeight="1">
      <c r="A259" s="60">
        <f>A257+1</f>
        <v>54</v>
      </c>
      <c r="C259" s="62" t="s">
        <v>112</v>
      </c>
      <c r="E259" s="62" t="s">
        <v>27</v>
      </c>
      <c r="G259" s="109">
        <v>-1.01E-3</v>
      </c>
      <c r="H259" s="109"/>
      <c r="I259" s="109">
        <v>0</v>
      </c>
      <c r="K259" s="79">
        <v>3.0200000000000001E-3</v>
      </c>
      <c r="M259" s="79">
        <v>6.4999999999999997E-4</v>
      </c>
      <c r="N259" s="78"/>
      <c r="O259" s="64">
        <v>0</v>
      </c>
      <c r="P259" s="64"/>
      <c r="Q259" s="64">
        <v>1.23E-3</v>
      </c>
      <c r="R259" s="165"/>
      <c r="S259" s="64">
        <v>3.6600000000000001E-3</v>
      </c>
      <c r="U259" s="109">
        <v>1.1E-4</v>
      </c>
      <c r="W259" s="64">
        <v>2.2939999999999999E-2</v>
      </c>
      <c r="Y259" s="166">
        <v>6.5000000000000002E-2</v>
      </c>
      <c r="Z259" s="166"/>
      <c r="AA259" s="144">
        <f>SUM(G259:Y259)</f>
        <v>9.5600000000000004E-2</v>
      </c>
      <c r="AC259" s="60">
        <f t="shared" si="22"/>
        <v>54</v>
      </c>
      <c r="AD259" s="134"/>
    </row>
    <row r="260" spans="1:30" ht="9" customHeight="1">
      <c r="A260" s="60">
        <f>A259+1</f>
        <v>55</v>
      </c>
      <c r="C260" s="67" t="s">
        <v>113</v>
      </c>
      <c r="E260" s="62" t="s">
        <v>27</v>
      </c>
      <c r="G260" s="109">
        <v>-1.01E-3</v>
      </c>
      <c r="H260" s="109"/>
      <c r="I260" s="109">
        <v>0</v>
      </c>
      <c r="K260" s="79">
        <v>3.0200000000000001E-3</v>
      </c>
      <c r="M260" s="79">
        <v>6.4999999999999997E-4</v>
      </c>
      <c r="N260" s="78"/>
      <c r="O260" s="64">
        <v>0</v>
      </c>
      <c r="P260" s="64"/>
      <c r="Q260" s="64">
        <v>1.23E-3</v>
      </c>
      <c r="R260" s="165"/>
      <c r="S260" s="64">
        <v>3.63E-3</v>
      </c>
      <c r="U260" s="109">
        <v>1.1E-4</v>
      </c>
      <c r="W260" s="64">
        <v>2.2939999999999999E-2</v>
      </c>
      <c r="Y260" s="166">
        <v>6.5000000000000002E-2</v>
      </c>
      <c r="Z260" s="166"/>
      <c r="AA260" s="144">
        <f>SUM(G260:Y260)</f>
        <v>9.5570000000000002E-2</v>
      </c>
      <c r="AC260" s="60">
        <f t="shared" si="22"/>
        <v>55</v>
      </c>
      <c r="AD260" s="134"/>
    </row>
    <row r="261" spans="1:30" ht="9" customHeight="1">
      <c r="A261" s="60">
        <f>A260+1</f>
        <v>56</v>
      </c>
      <c r="C261" s="67" t="s">
        <v>118</v>
      </c>
      <c r="G261" s="112"/>
      <c r="H261" s="112"/>
      <c r="I261" s="109"/>
      <c r="K261" s="97"/>
      <c r="N261" s="78"/>
      <c r="U261" s="112"/>
      <c r="AA261" s="144"/>
      <c r="AC261" s="60">
        <f t="shared" si="22"/>
        <v>56</v>
      </c>
      <c r="AD261" s="134"/>
    </row>
    <row r="262" spans="1:30" ht="9" customHeight="1">
      <c r="A262" s="60">
        <f>A261+1</f>
        <v>57</v>
      </c>
      <c r="C262" s="67" t="s">
        <v>109</v>
      </c>
      <c r="E262" s="62" t="s">
        <v>27</v>
      </c>
      <c r="G262" s="109">
        <v>-9.7999999999999997E-4</v>
      </c>
      <c r="H262" s="109"/>
      <c r="I262" s="109">
        <v>2.7699999999999999E-3</v>
      </c>
      <c r="K262" s="79">
        <v>3.0200000000000001E-3</v>
      </c>
      <c r="M262" s="79">
        <v>6.4999999999999997E-4</v>
      </c>
      <c r="N262" s="78"/>
      <c r="O262" s="64">
        <v>0</v>
      </c>
      <c r="P262" s="64"/>
      <c r="Q262" s="64">
        <v>1.23E-3</v>
      </c>
      <c r="R262" s="165"/>
      <c r="S262" s="64">
        <v>3.0300000000000001E-3</v>
      </c>
      <c r="U262" s="109">
        <v>1.2E-4</v>
      </c>
      <c r="W262" s="64">
        <v>2.2939999999999999E-2</v>
      </c>
      <c r="Y262" s="166">
        <v>6.5000000000000002E-2</v>
      </c>
      <c r="Z262" s="166"/>
      <c r="AA262" s="144">
        <f>SUM(G262:Y262)</f>
        <v>9.7780000000000006E-2</v>
      </c>
      <c r="AC262" s="60">
        <f t="shared" si="22"/>
        <v>57</v>
      </c>
      <c r="AD262" s="134"/>
    </row>
    <row r="263" spans="1:30" ht="9" customHeight="1">
      <c r="A263" s="60">
        <f>A262+1</f>
        <v>58</v>
      </c>
      <c r="C263" s="67" t="s">
        <v>110</v>
      </c>
      <c r="E263" s="62" t="s">
        <v>27</v>
      </c>
      <c r="G263" s="109">
        <v>-1E-3</v>
      </c>
      <c r="H263" s="109"/>
      <c r="I263" s="109">
        <v>2.7299999999999998E-3</v>
      </c>
      <c r="K263" s="79">
        <v>3.0200000000000001E-3</v>
      </c>
      <c r="M263" s="79">
        <v>6.4999999999999997E-4</v>
      </c>
      <c r="N263" s="78"/>
      <c r="O263" s="64">
        <v>0</v>
      </c>
      <c r="P263" s="64"/>
      <c r="Q263" s="64">
        <v>1.23E-3</v>
      </c>
      <c r="R263" s="165"/>
      <c r="S263" s="64">
        <v>2.98E-3</v>
      </c>
      <c r="U263" s="109">
        <v>1.1E-4</v>
      </c>
      <c r="W263" s="64">
        <v>2.2939999999999999E-2</v>
      </c>
      <c r="Y263" s="166">
        <v>6.5000000000000002E-2</v>
      </c>
      <c r="Z263" s="166"/>
      <c r="AA263" s="144">
        <f>SUM(G263:Y263)</f>
        <v>9.7659999999999997E-2</v>
      </c>
      <c r="AC263" s="60">
        <f t="shared" si="22"/>
        <v>58</v>
      </c>
      <c r="AD263" s="134"/>
    </row>
    <row r="264" spans="1:30" ht="9" customHeight="1">
      <c r="A264" s="60">
        <f>A262+1</f>
        <v>58</v>
      </c>
      <c r="C264" s="62" t="s">
        <v>111</v>
      </c>
      <c r="E264" s="62" t="s">
        <v>27</v>
      </c>
      <c r="G264" s="109">
        <v>-9.7999999999999997E-4</v>
      </c>
      <c r="H264" s="109"/>
      <c r="I264" s="109">
        <v>0</v>
      </c>
      <c r="K264" s="79">
        <v>3.0200000000000001E-3</v>
      </c>
      <c r="M264" s="79">
        <v>6.4999999999999997E-4</v>
      </c>
      <c r="N264" s="78"/>
      <c r="O264" s="64">
        <v>0</v>
      </c>
      <c r="P264" s="64"/>
      <c r="Q264" s="64">
        <v>1.23E-3</v>
      </c>
      <c r="R264" s="165"/>
      <c r="S264" s="64">
        <v>3.0300000000000001E-3</v>
      </c>
      <c r="U264" s="109">
        <v>1.2E-4</v>
      </c>
      <c r="W264" s="64">
        <v>2.2939999999999999E-2</v>
      </c>
      <c r="Y264" s="166">
        <v>6.5000000000000002E-2</v>
      </c>
      <c r="Z264" s="166"/>
      <c r="AA264" s="144">
        <f>SUM(G264:Y264)</f>
        <v>9.5009999999999997E-2</v>
      </c>
      <c r="AC264" s="60">
        <f t="shared" si="22"/>
        <v>58</v>
      </c>
      <c r="AD264" s="134"/>
    </row>
    <row r="265" spans="1:30" ht="9" customHeight="1">
      <c r="A265" s="60">
        <f>A263+1</f>
        <v>59</v>
      </c>
      <c r="C265" s="62" t="s">
        <v>112</v>
      </c>
      <c r="E265" s="62" t="s">
        <v>27</v>
      </c>
      <c r="G265" s="109">
        <v>-1.01E-3</v>
      </c>
      <c r="H265" s="109"/>
      <c r="I265" s="109">
        <v>0</v>
      </c>
      <c r="K265" s="79">
        <v>3.0200000000000001E-3</v>
      </c>
      <c r="M265" s="79">
        <v>6.4999999999999997E-4</v>
      </c>
      <c r="N265" s="78"/>
      <c r="O265" s="64">
        <v>0</v>
      </c>
      <c r="P265" s="64"/>
      <c r="Q265" s="64">
        <v>1.23E-3</v>
      </c>
      <c r="R265" s="165"/>
      <c r="S265" s="64">
        <v>2.9299999999999999E-3</v>
      </c>
      <c r="U265" s="109">
        <v>1.1E-4</v>
      </c>
      <c r="W265" s="64">
        <v>2.2939999999999999E-2</v>
      </c>
      <c r="Y265" s="166">
        <v>6.5000000000000002E-2</v>
      </c>
      <c r="Z265" s="166"/>
      <c r="AA265" s="144">
        <f>SUM(G265:Y265)</f>
        <v>9.4869999999999996E-2</v>
      </c>
      <c r="AC265" s="60">
        <f t="shared" si="22"/>
        <v>59</v>
      </c>
      <c r="AD265" s="134"/>
    </row>
    <row r="266" spans="1:30" ht="9" customHeight="1">
      <c r="A266" s="60">
        <f>A265+1</f>
        <v>60</v>
      </c>
      <c r="C266" s="67" t="s">
        <v>113</v>
      </c>
      <c r="E266" s="62" t="s">
        <v>27</v>
      </c>
      <c r="G266" s="109">
        <v>-1.01E-3</v>
      </c>
      <c r="H266" s="109"/>
      <c r="I266" s="109">
        <v>0</v>
      </c>
      <c r="K266" s="79">
        <v>3.0200000000000001E-3</v>
      </c>
      <c r="M266" s="79">
        <v>6.4999999999999997E-4</v>
      </c>
      <c r="N266" s="78"/>
      <c r="O266" s="64">
        <v>0</v>
      </c>
      <c r="P266" s="64"/>
      <c r="Q266" s="64">
        <v>1.23E-3</v>
      </c>
      <c r="R266" s="165"/>
      <c r="S266" s="64">
        <v>2.9099999999999998E-3</v>
      </c>
      <c r="U266" s="109">
        <v>1.1E-4</v>
      </c>
      <c r="W266" s="64">
        <v>2.2939999999999999E-2</v>
      </c>
      <c r="Y266" s="166">
        <v>6.5000000000000002E-2</v>
      </c>
      <c r="Z266" s="166"/>
      <c r="AA266" s="144">
        <f>SUM(G266:Y266)</f>
        <v>9.4850000000000004E-2</v>
      </c>
      <c r="AC266" s="60">
        <f t="shared" si="22"/>
        <v>60</v>
      </c>
      <c r="AD266" s="134"/>
    </row>
    <row r="267" spans="1:30" ht="9" customHeight="1">
      <c r="A267" s="60">
        <f>A266+1</f>
        <v>61</v>
      </c>
      <c r="C267" s="62" t="s">
        <v>119</v>
      </c>
      <c r="I267" s="109"/>
      <c r="K267" s="97"/>
      <c r="N267" s="78"/>
      <c r="AA267" s="144"/>
      <c r="AC267" s="60">
        <f t="shared" si="22"/>
        <v>61</v>
      </c>
      <c r="AD267" s="134"/>
    </row>
    <row r="268" spans="1:30" ht="9" customHeight="1">
      <c r="A268" s="60">
        <f>A267+1</f>
        <v>62</v>
      </c>
      <c r="C268" s="67" t="s">
        <v>109</v>
      </c>
      <c r="E268" s="62" t="s">
        <v>27</v>
      </c>
      <c r="G268" s="109">
        <v>-9.7000000000000005E-4</v>
      </c>
      <c r="H268" s="109"/>
      <c r="I268" s="109">
        <v>3.8300000000000001E-3</v>
      </c>
      <c r="K268" s="79">
        <v>3.0200000000000001E-3</v>
      </c>
      <c r="M268" s="79">
        <v>6.4999999999999997E-4</v>
      </c>
      <c r="N268" s="78"/>
      <c r="O268" s="64">
        <v>0</v>
      </c>
      <c r="P268" s="64"/>
      <c r="Q268" s="64">
        <v>1.23E-3</v>
      </c>
      <c r="R268" s="165"/>
      <c r="S268" s="64">
        <v>5.5199999999999997E-3</v>
      </c>
      <c r="U268" s="109">
        <v>1.2E-4</v>
      </c>
      <c r="W268" s="64">
        <v>2.2939999999999999E-2</v>
      </c>
      <c r="Y268" s="166">
        <v>6.5000000000000002E-2</v>
      </c>
      <c r="Z268" s="166"/>
      <c r="AA268" s="144">
        <f>SUM(G268:Y268)</f>
        <v>0.10134</v>
      </c>
      <c r="AC268" s="60">
        <f t="shared" ref="AC268:AC284" si="23">(A268)</f>
        <v>62</v>
      </c>
      <c r="AD268" s="134"/>
    </row>
    <row r="269" spans="1:30" ht="9" customHeight="1">
      <c r="A269" s="60">
        <f>A268+1</f>
        <v>63</v>
      </c>
      <c r="C269" s="67" t="s">
        <v>110</v>
      </c>
      <c r="E269" s="62" t="s">
        <v>27</v>
      </c>
      <c r="G269" s="109">
        <v>-1E-3</v>
      </c>
      <c r="H269" s="109"/>
      <c r="I269" s="109">
        <v>3.7200000000000002E-3</v>
      </c>
      <c r="K269" s="79">
        <v>3.0200000000000001E-3</v>
      </c>
      <c r="M269" s="79">
        <v>6.4999999999999997E-4</v>
      </c>
      <c r="N269" s="78"/>
      <c r="O269" s="64">
        <v>0</v>
      </c>
      <c r="P269" s="64"/>
      <c r="Q269" s="64">
        <v>1.23E-3</v>
      </c>
      <c r="R269" s="165"/>
      <c r="S269" s="64">
        <v>5.3800000000000002E-3</v>
      </c>
      <c r="U269" s="109">
        <v>1.1E-4</v>
      </c>
      <c r="W269" s="64">
        <v>2.2939999999999999E-2</v>
      </c>
      <c r="Y269" s="166">
        <v>6.5000000000000002E-2</v>
      </c>
      <c r="Z269" s="166"/>
      <c r="AA269" s="144">
        <f>SUM(G269:Y269)</f>
        <v>0.10105</v>
      </c>
      <c r="AC269" s="60">
        <f t="shared" si="23"/>
        <v>63</v>
      </c>
      <c r="AD269" s="134"/>
    </row>
    <row r="270" spans="1:30" ht="9" customHeight="1">
      <c r="A270" s="60">
        <f>A268+1</f>
        <v>63</v>
      </c>
      <c r="C270" s="62" t="s">
        <v>111</v>
      </c>
      <c r="E270" s="62" t="s">
        <v>27</v>
      </c>
      <c r="G270" s="109">
        <v>-9.7000000000000005E-4</v>
      </c>
      <c r="H270" s="109"/>
      <c r="I270" s="109">
        <v>0</v>
      </c>
      <c r="K270" s="79">
        <v>3.0200000000000001E-3</v>
      </c>
      <c r="M270" s="79">
        <v>6.4999999999999997E-4</v>
      </c>
      <c r="N270" s="78"/>
      <c r="O270" s="64">
        <v>0</v>
      </c>
      <c r="P270" s="64"/>
      <c r="Q270" s="64">
        <v>1.23E-3</v>
      </c>
      <c r="R270" s="165"/>
      <c r="S270" s="64">
        <v>5.5199999999999997E-3</v>
      </c>
      <c r="U270" s="109">
        <v>1.2E-4</v>
      </c>
      <c r="W270" s="64">
        <v>2.2939999999999999E-2</v>
      </c>
      <c r="Y270" s="166">
        <v>6.5000000000000002E-2</v>
      </c>
      <c r="Z270" s="166"/>
      <c r="AA270" s="144">
        <f>SUM(G270:Y270)</f>
        <v>9.7509999999999999E-2</v>
      </c>
      <c r="AC270" s="60">
        <f t="shared" si="23"/>
        <v>63</v>
      </c>
      <c r="AD270" s="134"/>
    </row>
    <row r="271" spans="1:30" ht="9" customHeight="1">
      <c r="A271" s="60">
        <f>A269+1</f>
        <v>64</v>
      </c>
      <c r="C271" s="62" t="s">
        <v>112</v>
      </c>
      <c r="E271" s="62" t="s">
        <v>27</v>
      </c>
      <c r="G271" s="109">
        <v>-1.01E-3</v>
      </c>
      <c r="H271" s="109"/>
      <c r="I271" s="109">
        <v>0</v>
      </c>
      <c r="K271" s="79">
        <v>3.0200000000000001E-3</v>
      </c>
      <c r="M271" s="79">
        <v>6.4999999999999997E-4</v>
      </c>
      <c r="N271" s="78"/>
      <c r="O271" s="64">
        <v>0</v>
      </c>
      <c r="P271" s="64"/>
      <c r="Q271" s="64">
        <v>1.23E-3</v>
      </c>
      <c r="R271" s="165"/>
      <c r="S271" s="64">
        <v>5.1999999999999998E-3</v>
      </c>
      <c r="U271" s="109">
        <v>1.1E-4</v>
      </c>
      <c r="W271" s="64">
        <v>2.2939999999999999E-2</v>
      </c>
      <c r="Y271" s="166">
        <v>6.5000000000000002E-2</v>
      </c>
      <c r="Z271" s="166"/>
      <c r="AA271" s="144">
        <f>SUM(G271:Y271)</f>
        <v>9.7140000000000004E-2</v>
      </c>
      <c r="AC271" s="60">
        <f t="shared" si="23"/>
        <v>64</v>
      </c>
      <c r="AD271" s="134"/>
    </row>
    <row r="272" spans="1:30" ht="9" customHeight="1">
      <c r="A272" s="60">
        <f>A271+1</f>
        <v>65</v>
      </c>
      <c r="C272" s="67" t="s">
        <v>113</v>
      </c>
      <c r="E272" s="62" t="s">
        <v>27</v>
      </c>
      <c r="G272" s="109">
        <v>-1.01E-3</v>
      </c>
      <c r="H272" s="109"/>
      <c r="I272" s="109">
        <v>0</v>
      </c>
      <c r="K272" s="79">
        <v>3.0200000000000001E-3</v>
      </c>
      <c r="M272" s="79">
        <v>6.4999999999999997E-4</v>
      </c>
      <c r="N272" s="78"/>
      <c r="O272" s="64">
        <v>0</v>
      </c>
      <c r="P272" s="64"/>
      <c r="Q272" s="64">
        <v>1.23E-3</v>
      </c>
      <c r="R272" s="165"/>
      <c r="S272" s="64">
        <v>5.1700000000000001E-3</v>
      </c>
      <c r="U272" s="109">
        <v>1.1E-4</v>
      </c>
      <c r="W272" s="64">
        <v>2.2939999999999999E-2</v>
      </c>
      <c r="Y272" s="166">
        <v>6.5000000000000002E-2</v>
      </c>
      <c r="Z272" s="166"/>
      <c r="AA272" s="144">
        <f>SUM(G272:Y272)</f>
        <v>9.7110000000000002E-2</v>
      </c>
      <c r="AC272" s="60">
        <f t="shared" si="23"/>
        <v>65</v>
      </c>
      <c r="AD272" s="134"/>
    </row>
    <row r="273" spans="1:30" ht="9" customHeight="1">
      <c r="A273" s="60">
        <f>A272+1</f>
        <v>66</v>
      </c>
      <c r="C273" s="67" t="s">
        <v>120</v>
      </c>
      <c r="I273" s="109"/>
      <c r="K273" s="97"/>
      <c r="N273" s="78"/>
      <c r="AA273" s="144"/>
      <c r="AC273" s="60">
        <f t="shared" si="23"/>
        <v>66</v>
      </c>
      <c r="AD273" s="134"/>
    </row>
    <row r="274" spans="1:30" ht="9" customHeight="1">
      <c r="A274" s="60">
        <f>A273+1</f>
        <v>67</v>
      </c>
      <c r="C274" s="67" t="s">
        <v>109</v>
      </c>
      <c r="E274" s="62" t="s">
        <v>27</v>
      </c>
      <c r="G274" s="109">
        <v>-9.7999999999999997E-4</v>
      </c>
      <c r="H274" s="109"/>
      <c r="I274" s="109">
        <v>3.8300000000000001E-3</v>
      </c>
      <c r="K274" s="79">
        <v>3.0200000000000001E-3</v>
      </c>
      <c r="M274" s="79">
        <v>6.4999999999999997E-4</v>
      </c>
      <c r="N274" s="78"/>
      <c r="O274" s="64">
        <v>0</v>
      </c>
      <c r="P274" s="64"/>
      <c r="Q274" s="64">
        <v>1.23E-3</v>
      </c>
      <c r="R274" s="165"/>
      <c r="S274" s="64">
        <v>3.8700000000000002E-3</v>
      </c>
      <c r="U274" s="109">
        <v>1.2E-4</v>
      </c>
      <c r="W274" s="64">
        <v>2.2939999999999999E-2</v>
      </c>
      <c r="Y274" s="166">
        <v>6.5000000000000002E-2</v>
      </c>
      <c r="Z274" s="166"/>
      <c r="AA274" s="144">
        <f>SUM(G274:Y274)</f>
        <v>9.9680000000000005E-2</v>
      </c>
      <c r="AC274" s="60">
        <f t="shared" si="23"/>
        <v>67</v>
      </c>
      <c r="AD274" s="134"/>
    </row>
    <row r="275" spans="1:30" ht="9" customHeight="1">
      <c r="A275" s="60">
        <f>A274+1</f>
        <v>68</v>
      </c>
      <c r="C275" s="67" t="s">
        <v>110</v>
      </c>
      <c r="E275" s="62" t="s">
        <v>27</v>
      </c>
      <c r="G275" s="109">
        <v>-1E-3</v>
      </c>
      <c r="H275" s="109"/>
      <c r="I275" s="109">
        <v>3.7200000000000002E-3</v>
      </c>
      <c r="K275" s="79">
        <v>3.0200000000000001E-3</v>
      </c>
      <c r="M275" s="79">
        <v>6.4999999999999997E-4</v>
      </c>
      <c r="N275" s="78"/>
      <c r="O275" s="64">
        <v>0</v>
      </c>
      <c r="P275" s="64"/>
      <c r="Q275" s="64">
        <v>1.23E-3</v>
      </c>
      <c r="R275" s="165"/>
      <c r="S275" s="64">
        <v>3.7799999999999999E-3</v>
      </c>
      <c r="U275" s="109">
        <v>1.1E-4</v>
      </c>
      <c r="W275" s="64">
        <v>2.2939999999999999E-2</v>
      </c>
      <c r="Y275" s="166">
        <v>6.5000000000000002E-2</v>
      </c>
      <c r="Z275" s="166"/>
      <c r="AA275" s="144">
        <f>SUM(G275:Y275)</f>
        <v>9.9450000000000011E-2</v>
      </c>
      <c r="AC275" s="60">
        <f t="shared" si="23"/>
        <v>68</v>
      </c>
      <c r="AD275" s="134"/>
    </row>
    <row r="276" spans="1:30" ht="9" customHeight="1">
      <c r="A276" s="60">
        <f>A274+1</f>
        <v>68</v>
      </c>
      <c r="C276" s="62" t="s">
        <v>111</v>
      </c>
      <c r="E276" s="62" t="s">
        <v>27</v>
      </c>
      <c r="G276" s="109">
        <v>-9.7999999999999997E-4</v>
      </c>
      <c r="H276" s="109"/>
      <c r="I276" s="109">
        <v>0</v>
      </c>
      <c r="K276" s="79">
        <v>3.0200000000000001E-3</v>
      </c>
      <c r="M276" s="79">
        <v>6.4999999999999997E-4</v>
      </c>
      <c r="N276" s="78"/>
      <c r="O276" s="64">
        <v>0</v>
      </c>
      <c r="P276" s="64"/>
      <c r="Q276" s="64">
        <v>1.23E-3</v>
      </c>
      <c r="R276" s="165"/>
      <c r="S276" s="64">
        <v>3.8700000000000002E-3</v>
      </c>
      <c r="U276" s="109">
        <v>1.2E-4</v>
      </c>
      <c r="W276" s="64">
        <v>2.2939999999999999E-2</v>
      </c>
      <c r="Y276" s="166">
        <v>6.5000000000000002E-2</v>
      </c>
      <c r="Z276" s="166"/>
      <c r="AA276" s="144">
        <f>SUM(G276:Y276)</f>
        <v>9.5850000000000005E-2</v>
      </c>
      <c r="AC276" s="60">
        <f t="shared" si="23"/>
        <v>68</v>
      </c>
      <c r="AD276" s="134"/>
    </row>
    <row r="277" spans="1:30" ht="9" customHeight="1">
      <c r="A277" s="60">
        <f>A275+1</f>
        <v>69</v>
      </c>
      <c r="C277" s="62" t="s">
        <v>112</v>
      </c>
      <c r="E277" s="62" t="s">
        <v>27</v>
      </c>
      <c r="G277" s="109">
        <v>-1.01E-3</v>
      </c>
      <c r="H277" s="109"/>
      <c r="I277" s="109">
        <v>0</v>
      </c>
      <c r="K277" s="79">
        <v>3.0200000000000001E-3</v>
      </c>
      <c r="M277" s="79">
        <v>6.4999999999999997E-4</v>
      </c>
      <c r="N277" s="78"/>
      <c r="O277" s="64">
        <v>0</v>
      </c>
      <c r="P277" s="64"/>
      <c r="Q277" s="64">
        <v>1.23E-3</v>
      </c>
      <c r="R277" s="165"/>
      <c r="S277" s="64">
        <v>3.6800000000000001E-3</v>
      </c>
      <c r="U277" s="109">
        <v>1.1E-4</v>
      </c>
      <c r="W277" s="64">
        <v>2.2939999999999999E-2</v>
      </c>
      <c r="Y277" s="166">
        <v>6.5000000000000002E-2</v>
      </c>
      <c r="Z277" s="166"/>
      <c r="AA277" s="144">
        <f>SUM(G277:Y277)</f>
        <v>9.5619999999999997E-2</v>
      </c>
      <c r="AC277" s="60">
        <f t="shared" si="23"/>
        <v>69</v>
      </c>
      <c r="AD277" s="134"/>
    </row>
    <row r="278" spans="1:30" ht="9" customHeight="1">
      <c r="A278" s="60">
        <f>A277+1</f>
        <v>70</v>
      </c>
      <c r="C278" s="67" t="s">
        <v>113</v>
      </c>
      <c r="E278" s="62" t="s">
        <v>27</v>
      </c>
      <c r="G278" s="109">
        <v>-1.01E-3</v>
      </c>
      <c r="H278" s="109"/>
      <c r="I278" s="109">
        <v>0</v>
      </c>
      <c r="K278" s="79">
        <v>3.0200000000000001E-3</v>
      </c>
      <c r="M278" s="79">
        <v>6.4999999999999997E-4</v>
      </c>
      <c r="N278" s="78"/>
      <c r="O278" s="64">
        <v>0</v>
      </c>
      <c r="P278" s="64"/>
      <c r="Q278" s="64">
        <v>1.23E-3</v>
      </c>
      <c r="R278" s="165"/>
      <c r="S278" s="64">
        <v>3.65E-3</v>
      </c>
      <c r="U278" s="109">
        <v>1.1E-4</v>
      </c>
      <c r="W278" s="64">
        <v>2.2939999999999999E-2</v>
      </c>
      <c r="Y278" s="166">
        <v>6.5000000000000002E-2</v>
      </c>
      <c r="Z278" s="166"/>
      <c r="AA278" s="144">
        <f>SUM(G278:Y278)</f>
        <v>9.5590000000000008E-2</v>
      </c>
      <c r="AC278" s="60">
        <f t="shared" si="23"/>
        <v>70</v>
      </c>
      <c r="AD278" s="134"/>
    </row>
    <row r="279" spans="1:30" ht="9" customHeight="1">
      <c r="A279" s="60">
        <f>A278+1</f>
        <v>71</v>
      </c>
      <c r="C279" s="67" t="s">
        <v>121</v>
      </c>
      <c r="I279" s="109"/>
      <c r="K279" s="97"/>
      <c r="AA279" s="144"/>
      <c r="AC279" s="60">
        <f t="shared" si="23"/>
        <v>71</v>
      </c>
      <c r="AD279" s="134"/>
    </row>
    <row r="280" spans="1:30" ht="9" customHeight="1">
      <c r="A280" s="60">
        <f>A279+1</f>
        <v>72</v>
      </c>
      <c r="C280" s="67" t="s">
        <v>109</v>
      </c>
      <c r="E280" s="62" t="s">
        <v>27</v>
      </c>
      <c r="G280" s="109">
        <v>-9.7999999999999997E-4</v>
      </c>
      <c r="H280" s="109"/>
      <c r="I280" s="109">
        <v>2.7899999999999999E-3</v>
      </c>
      <c r="K280" s="79">
        <v>3.0200000000000001E-3</v>
      </c>
      <c r="M280" s="79">
        <v>6.4999999999999997E-4</v>
      </c>
      <c r="N280" s="78"/>
      <c r="O280" s="64">
        <v>0</v>
      </c>
      <c r="P280" s="64"/>
      <c r="Q280" s="64">
        <v>1.23E-3</v>
      </c>
      <c r="R280" s="165"/>
      <c r="S280" s="64">
        <v>3.0599999999999998E-3</v>
      </c>
      <c r="U280" s="109">
        <v>1.2E-4</v>
      </c>
      <c r="W280" s="64">
        <v>2.2939999999999999E-2</v>
      </c>
      <c r="Y280" s="166">
        <v>6.5000000000000002E-2</v>
      </c>
      <c r="Z280" s="166"/>
      <c r="AA280" s="144">
        <f>SUM(G280:Y280)</f>
        <v>9.783E-2</v>
      </c>
      <c r="AC280" s="60">
        <f t="shared" si="23"/>
        <v>72</v>
      </c>
      <c r="AD280" s="134"/>
    </row>
    <row r="281" spans="1:30" ht="9" customHeight="1">
      <c r="A281" s="60">
        <f>A280+1</f>
        <v>73</v>
      </c>
      <c r="C281" s="67" t="s">
        <v>110</v>
      </c>
      <c r="E281" s="62" t="s">
        <v>27</v>
      </c>
      <c r="G281" s="109">
        <v>-1E-3</v>
      </c>
      <c r="H281" s="109"/>
      <c r="I281" s="109">
        <v>2.7499999999999998E-3</v>
      </c>
      <c r="K281" s="79">
        <v>3.0200000000000001E-3</v>
      </c>
      <c r="M281" s="79">
        <v>6.4999999999999997E-4</v>
      </c>
      <c r="N281" s="78"/>
      <c r="O281" s="64">
        <v>0</v>
      </c>
      <c r="P281" s="64"/>
      <c r="Q281" s="64">
        <v>1.23E-3</v>
      </c>
      <c r="R281" s="165"/>
      <c r="S281" s="64">
        <v>3.0100000000000001E-3</v>
      </c>
      <c r="U281" s="109">
        <v>1.1E-4</v>
      </c>
      <c r="W281" s="64">
        <v>2.2939999999999999E-2</v>
      </c>
      <c r="Y281" s="166">
        <v>6.5000000000000002E-2</v>
      </c>
      <c r="Z281" s="166"/>
      <c r="AA281" s="144">
        <f>SUM(G281:Y281)</f>
        <v>9.7710000000000005E-2</v>
      </c>
      <c r="AC281" s="60">
        <f t="shared" si="23"/>
        <v>73</v>
      </c>
      <c r="AD281" s="134"/>
    </row>
    <row r="282" spans="1:30" ht="9" customHeight="1">
      <c r="A282" s="60">
        <f>A280+1</f>
        <v>73</v>
      </c>
      <c r="C282" s="62" t="s">
        <v>111</v>
      </c>
      <c r="E282" s="62" t="s">
        <v>27</v>
      </c>
      <c r="G282" s="109">
        <v>-9.7999999999999997E-4</v>
      </c>
      <c r="H282" s="109"/>
      <c r="I282" s="109">
        <v>0</v>
      </c>
      <c r="K282" s="79">
        <v>3.0200000000000001E-3</v>
      </c>
      <c r="M282" s="79">
        <v>6.4999999999999997E-4</v>
      </c>
      <c r="N282" s="78"/>
      <c r="O282" s="64">
        <v>0</v>
      </c>
      <c r="P282" s="64"/>
      <c r="Q282" s="64">
        <v>1.23E-3</v>
      </c>
      <c r="R282" s="165"/>
      <c r="S282" s="64">
        <v>3.0599999999999998E-3</v>
      </c>
      <c r="U282" s="109">
        <v>1.2E-4</v>
      </c>
      <c r="W282" s="64">
        <v>2.2939999999999999E-2</v>
      </c>
      <c r="Y282" s="166">
        <v>6.5000000000000002E-2</v>
      </c>
      <c r="Z282" s="166"/>
      <c r="AA282" s="144">
        <f>SUM(G282:Y282)</f>
        <v>9.5039999999999999E-2</v>
      </c>
      <c r="AC282" s="60">
        <f t="shared" si="23"/>
        <v>73</v>
      </c>
      <c r="AD282" s="134"/>
    </row>
    <row r="283" spans="1:30" ht="9" customHeight="1">
      <c r="A283" s="60">
        <f>A281+1</f>
        <v>74</v>
      </c>
      <c r="C283" s="62" t="s">
        <v>112</v>
      </c>
      <c r="E283" s="62" t="s">
        <v>27</v>
      </c>
      <c r="G283" s="109">
        <v>-1.01E-3</v>
      </c>
      <c r="H283" s="109"/>
      <c r="I283" s="109">
        <v>0</v>
      </c>
      <c r="K283" s="79">
        <v>3.0200000000000001E-3</v>
      </c>
      <c r="M283" s="79">
        <v>6.4999999999999997E-4</v>
      </c>
      <c r="N283" s="78"/>
      <c r="O283" s="64">
        <v>0</v>
      </c>
      <c r="P283" s="64"/>
      <c r="Q283" s="64">
        <v>1.23E-3</v>
      </c>
      <c r="R283" s="165"/>
      <c r="S283" s="64">
        <v>2.96E-3</v>
      </c>
      <c r="U283" s="109">
        <v>1.1E-4</v>
      </c>
      <c r="W283" s="64">
        <v>2.2939999999999999E-2</v>
      </c>
      <c r="Y283" s="166">
        <v>6.5000000000000002E-2</v>
      </c>
      <c r="Z283" s="166"/>
      <c r="AA283" s="144">
        <f>SUM(G283:Y283)</f>
        <v>9.4899999999999998E-2</v>
      </c>
      <c r="AC283" s="60">
        <f t="shared" si="23"/>
        <v>74</v>
      </c>
      <c r="AD283" s="134"/>
    </row>
    <row r="284" spans="1:30" ht="9" customHeight="1">
      <c r="A284" s="60">
        <f>A283+1</f>
        <v>75</v>
      </c>
      <c r="C284" s="67" t="s">
        <v>113</v>
      </c>
      <c r="E284" s="62" t="s">
        <v>27</v>
      </c>
      <c r="G284" s="109">
        <v>-1.01E-3</v>
      </c>
      <c r="H284" s="109"/>
      <c r="I284" s="109">
        <v>0</v>
      </c>
      <c r="K284" s="79">
        <v>3.0200000000000001E-3</v>
      </c>
      <c r="M284" s="79">
        <v>6.4999999999999997E-4</v>
      </c>
      <c r="N284" s="78"/>
      <c r="O284" s="64">
        <v>0</v>
      </c>
      <c r="P284" s="64"/>
      <c r="Q284" s="64">
        <v>1.23E-3</v>
      </c>
      <c r="R284" s="165"/>
      <c r="S284" s="64">
        <v>2.9399999999999999E-3</v>
      </c>
      <c r="U284" s="109">
        <v>1.1E-4</v>
      </c>
      <c r="W284" s="64">
        <v>2.2939999999999999E-2</v>
      </c>
      <c r="Y284" s="166">
        <v>6.5000000000000002E-2</v>
      </c>
      <c r="Z284" s="166"/>
      <c r="AA284" s="144">
        <f>SUM(G284:Y284)</f>
        <v>9.4879999999999992E-2</v>
      </c>
      <c r="AC284" s="60">
        <f t="shared" si="23"/>
        <v>75</v>
      </c>
      <c r="AD284" s="134"/>
    </row>
    <row r="285" spans="1:30" ht="9" customHeight="1">
      <c r="A285" s="60"/>
      <c r="C285" s="67"/>
      <c r="E285" s="62"/>
      <c r="G285" s="109"/>
      <c r="H285" s="109"/>
      <c r="I285" s="109"/>
      <c r="K285" s="79"/>
      <c r="M285" s="79"/>
      <c r="N285" s="78"/>
      <c r="O285" s="64"/>
      <c r="P285" s="64"/>
      <c r="Q285" s="64"/>
      <c r="R285" s="165"/>
      <c r="S285" s="64"/>
      <c r="U285" s="109"/>
      <c r="W285" s="64"/>
      <c r="Y285" s="166"/>
      <c r="Z285" s="166"/>
      <c r="AA285" s="144"/>
      <c r="AC285" s="60"/>
      <c r="AD285" s="134"/>
    </row>
    <row r="286" spans="1:30" ht="9" customHeight="1">
      <c r="A286" s="60"/>
      <c r="C286" s="67"/>
      <c r="E286" s="62"/>
      <c r="G286" s="109"/>
      <c r="H286" s="109"/>
      <c r="I286" s="109"/>
      <c r="K286" s="79"/>
      <c r="M286" s="79"/>
      <c r="N286" s="78"/>
      <c r="O286" s="64"/>
      <c r="P286" s="64"/>
      <c r="Q286" s="64"/>
      <c r="R286" s="165"/>
      <c r="S286" s="64"/>
      <c r="U286" s="109"/>
      <c r="W286" s="64"/>
      <c r="Y286" s="166"/>
      <c r="Z286" s="166"/>
      <c r="AA286" s="144"/>
      <c r="AC286" s="60"/>
      <c r="AD286" s="134"/>
    </row>
    <row r="287" spans="1:30" ht="9" customHeight="1">
      <c r="A287" s="60"/>
      <c r="C287" s="67"/>
      <c r="E287" s="62"/>
      <c r="G287" s="109"/>
      <c r="H287" s="109"/>
      <c r="I287" s="109"/>
      <c r="K287" s="79"/>
      <c r="M287" s="79"/>
      <c r="N287" s="78"/>
      <c r="O287" s="64"/>
      <c r="P287" s="64"/>
      <c r="Q287" s="64"/>
      <c r="R287" s="165"/>
      <c r="S287" s="64"/>
      <c r="U287" s="109"/>
      <c r="W287" s="64"/>
      <c r="Y287" s="166"/>
      <c r="Z287" s="166"/>
      <c r="AA287" s="144"/>
      <c r="AC287" s="60"/>
      <c r="AD287" s="134"/>
    </row>
    <row r="288" spans="1:30" ht="9" customHeight="1">
      <c r="A288" s="56"/>
      <c r="AC288" s="56"/>
      <c r="AD288" s="134"/>
    </row>
    <row r="289" spans="1:30" ht="9" customHeight="1">
      <c r="M289" s="21" t="str">
        <f>M193</f>
        <v>SAN DIEGO GAS &amp; ELECTRIC COMPANY - ELECTRIC DEPARTMENT</v>
      </c>
      <c r="N289" s="78"/>
      <c r="AC289" s="96" t="s">
        <v>122</v>
      </c>
      <c r="AD289" s="134"/>
    </row>
    <row r="290" spans="1:30" ht="9" customHeight="1">
      <c r="M290" s="21" t="str">
        <f>M194</f>
        <v>FILING TO IMPLEMENT AN ELECTRIC RATE SURCHARGE TO MANAGE THE ENERGY RATE CEILING REVENUE SHORTFALL ACCOUNT</v>
      </c>
      <c r="N290" s="78"/>
      <c r="AD290" s="134"/>
    </row>
    <row r="291" spans="1:30" ht="9" customHeight="1">
      <c r="M291" s="21" t="str">
        <f>M195</f>
        <v>EFFECTIVE RATES FOR CUSTOMERS UNDER 6.5 CENTS/KWH RATE CEILING PX PRICE (AB 265 AND D.00-09-040)</v>
      </c>
      <c r="N291" s="78"/>
      <c r="AD291" s="134"/>
    </row>
    <row r="292" spans="1:30" ht="9" customHeight="1">
      <c r="M292" s="21"/>
      <c r="N292" s="78"/>
      <c r="AD292" s="134"/>
    </row>
    <row r="293" spans="1:30" ht="9" customHeight="1">
      <c r="M293" s="21" t="str">
        <f>M197</f>
        <v>COMMERCIAL AND INDUSTRIAL -- PROPOSED UNBUNDLED UNIT CHARGES</v>
      </c>
      <c r="N293" s="78"/>
      <c r="AD293" s="134"/>
    </row>
    <row r="294" spans="1:30" ht="9" customHeight="1">
      <c r="G294" s="6"/>
      <c r="H294" s="6"/>
      <c r="I294" s="7"/>
      <c r="J294" s="7"/>
      <c r="K294" s="8"/>
      <c r="L294" s="9"/>
      <c r="M294" s="9"/>
      <c r="N294" s="9"/>
      <c r="O294" s="8"/>
      <c r="P294" s="8"/>
      <c r="U294" s="6"/>
      <c r="W294" s="8"/>
      <c r="AA294" s="9"/>
      <c r="AC294" s="8"/>
      <c r="AD294" s="134"/>
    </row>
    <row r="295" spans="1:30" ht="9" customHeight="1">
      <c r="G295" s="40"/>
      <c r="H295" s="40"/>
      <c r="I295" s="41"/>
      <c r="J295" s="9"/>
      <c r="K295" s="9"/>
      <c r="L295" s="9"/>
      <c r="M295" s="10" t="s">
        <v>224</v>
      </c>
      <c r="N295" s="9"/>
      <c r="O295" s="8" t="s">
        <v>225</v>
      </c>
      <c r="P295" s="8"/>
      <c r="Q295" s="8" t="s">
        <v>226</v>
      </c>
      <c r="R295" s="8"/>
      <c r="S295" s="8" t="s">
        <v>227</v>
      </c>
      <c r="T295" s="42"/>
      <c r="U295" s="40"/>
      <c r="W295" s="10" t="s">
        <v>228</v>
      </c>
      <c r="Y295" s="10" t="s">
        <v>229</v>
      </c>
      <c r="Z295" s="10"/>
      <c r="AA295" s="10"/>
      <c r="AC295" s="8"/>
      <c r="AD295" s="134"/>
    </row>
    <row r="296" spans="1:30" ht="9" customHeight="1">
      <c r="G296" s="13" t="s">
        <v>230</v>
      </c>
      <c r="H296" s="13"/>
      <c r="I296" s="10" t="s">
        <v>231</v>
      </c>
      <c r="J296" s="9"/>
      <c r="K296" s="10" t="s">
        <v>232</v>
      </c>
      <c r="L296" s="9"/>
      <c r="M296" s="10" t="s">
        <v>233</v>
      </c>
      <c r="N296" s="9"/>
      <c r="O296" s="10" t="s">
        <v>234</v>
      </c>
      <c r="P296" s="10"/>
      <c r="Q296" s="10" t="s">
        <v>235</v>
      </c>
      <c r="R296" s="10"/>
      <c r="S296" s="10" t="s">
        <v>236</v>
      </c>
      <c r="T296" s="10"/>
      <c r="U296" s="13" t="s">
        <v>237</v>
      </c>
      <c r="W296" s="10" t="s">
        <v>238</v>
      </c>
      <c r="Y296" s="10" t="s">
        <v>239</v>
      </c>
      <c r="Z296" s="10"/>
      <c r="AA296" s="10" t="s">
        <v>7</v>
      </c>
      <c r="AC296" s="8"/>
      <c r="AD296" s="134"/>
    </row>
    <row r="297" spans="1:30" ht="9" customHeight="1">
      <c r="A297" s="10" t="s">
        <v>9</v>
      </c>
      <c r="B297" s="10"/>
      <c r="C297" s="10" t="s">
        <v>10</v>
      </c>
      <c r="D297" s="10"/>
      <c r="E297" s="10" t="s">
        <v>11</v>
      </c>
      <c r="G297" s="13" t="s">
        <v>12</v>
      </c>
      <c r="H297" s="13"/>
      <c r="I297" s="10" t="s">
        <v>12</v>
      </c>
      <c r="J297" s="9"/>
      <c r="K297" s="10" t="s">
        <v>12</v>
      </c>
      <c r="L297" s="9"/>
      <c r="M297" s="10" t="s">
        <v>12</v>
      </c>
      <c r="N297" s="41"/>
      <c r="O297" s="10" t="s">
        <v>12</v>
      </c>
      <c r="P297" s="10"/>
      <c r="Q297" s="10" t="s">
        <v>12</v>
      </c>
      <c r="R297" s="10"/>
      <c r="S297" s="10" t="s">
        <v>12</v>
      </c>
      <c r="T297" s="10"/>
      <c r="U297" s="13" t="s">
        <v>12</v>
      </c>
      <c r="W297" s="10" t="s">
        <v>12</v>
      </c>
      <c r="Y297" s="10" t="s">
        <v>240</v>
      </c>
      <c r="Z297" s="10"/>
      <c r="AA297" s="10" t="s">
        <v>12</v>
      </c>
      <c r="AC297" s="10" t="str">
        <f>(A297)</f>
        <v>LINE</v>
      </c>
      <c r="AD297" s="134"/>
    </row>
    <row r="298" spans="1:30" ht="9" customHeight="1">
      <c r="A298" s="16" t="s">
        <v>15</v>
      </c>
      <c r="C298" s="58" t="s">
        <v>16</v>
      </c>
      <c r="E298" s="58" t="s">
        <v>17</v>
      </c>
      <c r="G298" s="59" t="s">
        <v>18</v>
      </c>
      <c r="H298" s="128"/>
      <c r="I298" s="59" t="s">
        <v>19</v>
      </c>
      <c r="K298" s="59" t="s">
        <v>20</v>
      </c>
      <c r="M298" s="59" t="s">
        <v>21</v>
      </c>
      <c r="O298" s="59" t="s">
        <v>241</v>
      </c>
      <c r="P298" s="128"/>
      <c r="Q298" s="59" t="s">
        <v>242</v>
      </c>
      <c r="R298" s="128"/>
      <c r="S298" s="59" t="s">
        <v>243</v>
      </c>
      <c r="U298" s="59" t="s">
        <v>244</v>
      </c>
      <c r="W298" s="59" t="s">
        <v>245</v>
      </c>
      <c r="Y298" s="38" t="s">
        <v>246</v>
      </c>
      <c r="Z298" s="50"/>
      <c r="AA298" s="38" t="s">
        <v>247</v>
      </c>
      <c r="AC298" s="16" t="str">
        <f>(A298)</f>
        <v>NO.</v>
      </c>
      <c r="AD298" s="134"/>
    </row>
    <row r="299" spans="1:30" ht="9" customHeight="1">
      <c r="A299" s="60"/>
      <c r="C299" s="61"/>
      <c r="E299" s="61"/>
      <c r="K299" s="61"/>
      <c r="N299" s="78"/>
      <c r="AA299" s="133"/>
      <c r="AC299" s="60"/>
      <c r="AD299" s="134"/>
    </row>
    <row r="300" spans="1:30" ht="9" customHeight="1">
      <c r="A300" s="60">
        <v>1</v>
      </c>
      <c r="C300" s="24" t="s">
        <v>123</v>
      </c>
      <c r="E300" s="61"/>
      <c r="N300" s="78"/>
      <c r="AC300" s="60">
        <f t="shared" ref="AC300:AC331" si="24">A300</f>
        <v>1</v>
      </c>
      <c r="AD300" s="134"/>
    </row>
    <row r="301" spans="1:30" ht="9" customHeight="1">
      <c r="A301" s="60">
        <f t="shared" ref="A301:A332" si="25">A300+1</f>
        <v>2</v>
      </c>
      <c r="C301" s="62" t="s">
        <v>50</v>
      </c>
      <c r="AC301" s="60">
        <f t="shared" si="24"/>
        <v>2</v>
      </c>
      <c r="AD301" s="134"/>
    </row>
    <row r="302" spans="1:30" ht="9" customHeight="1">
      <c r="A302" s="60">
        <f t="shared" si="25"/>
        <v>3</v>
      </c>
      <c r="C302" s="62" t="s">
        <v>97</v>
      </c>
      <c r="E302" s="67"/>
      <c r="AC302" s="60">
        <f t="shared" si="24"/>
        <v>3</v>
      </c>
      <c r="AD302" s="134"/>
    </row>
    <row r="303" spans="1:30" ht="9" customHeight="1">
      <c r="A303" s="60">
        <f t="shared" si="25"/>
        <v>4</v>
      </c>
      <c r="C303" s="62" t="s">
        <v>91</v>
      </c>
      <c r="E303" s="62" t="s">
        <v>24</v>
      </c>
      <c r="G303" s="87" t="s">
        <v>25</v>
      </c>
      <c r="H303" s="87"/>
      <c r="I303" s="87">
        <v>44.79</v>
      </c>
      <c r="J303" s="88"/>
      <c r="K303" s="87" t="s">
        <v>25</v>
      </c>
      <c r="L303" s="88"/>
      <c r="M303" s="87" t="s">
        <v>25</v>
      </c>
      <c r="N303" s="89"/>
      <c r="O303" s="87" t="s">
        <v>25</v>
      </c>
      <c r="P303" s="87"/>
      <c r="Q303" s="87" t="s">
        <v>25</v>
      </c>
      <c r="R303" s="89"/>
      <c r="S303" s="167" t="s">
        <v>255</v>
      </c>
      <c r="T303" s="89"/>
      <c r="U303" s="87" t="s">
        <v>25</v>
      </c>
      <c r="V303" s="89"/>
      <c r="W303" s="87" t="s">
        <v>25</v>
      </c>
      <c r="X303" s="89"/>
      <c r="Y303" s="63" t="s">
        <v>25</v>
      </c>
      <c r="Z303" s="63"/>
      <c r="AA303" s="137">
        <f>SUM(G303:Y303)</f>
        <v>44.79</v>
      </c>
      <c r="AC303" s="60">
        <f t="shared" si="24"/>
        <v>4</v>
      </c>
      <c r="AD303" s="134"/>
    </row>
    <row r="304" spans="1:30" ht="9" customHeight="1">
      <c r="A304" s="60">
        <f t="shared" si="25"/>
        <v>5</v>
      </c>
      <c r="C304" s="62" t="s">
        <v>92</v>
      </c>
      <c r="E304" s="62" t="s">
        <v>24</v>
      </c>
      <c r="G304" s="87" t="s">
        <v>25</v>
      </c>
      <c r="H304" s="87"/>
      <c r="I304" s="95">
        <v>44.79</v>
      </c>
      <c r="K304" s="93" t="s">
        <v>25</v>
      </c>
      <c r="M304" s="93" t="s">
        <v>25</v>
      </c>
      <c r="N304" s="72"/>
      <c r="O304" s="93" t="s">
        <v>25</v>
      </c>
      <c r="P304" s="93"/>
      <c r="Q304" s="93" t="s">
        <v>25</v>
      </c>
      <c r="R304" s="97"/>
      <c r="S304" s="167" t="s">
        <v>255</v>
      </c>
      <c r="T304" s="97"/>
      <c r="U304" s="93" t="s">
        <v>25</v>
      </c>
      <c r="V304" s="97"/>
      <c r="W304" s="93" t="s">
        <v>25</v>
      </c>
      <c r="X304" s="97"/>
      <c r="Y304" s="19" t="s">
        <v>25</v>
      </c>
      <c r="Z304" s="19"/>
      <c r="AA304" s="164">
        <f>SUM(G304:Y304)</f>
        <v>44.79</v>
      </c>
      <c r="AC304" s="60">
        <f t="shared" si="24"/>
        <v>5</v>
      </c>
      <c r="AD304" s="134"/>
    </row>
    <row r="305" spans="1:30" ht="9" customHeight="1">
      <c r="A305" s="60">
        <f t="shared" si="25"/>
        <v>6</v>
      </c>
      <c r="C305" s="62" t="s">
        <v>99</v>
      </c>
      <c r="E305" s="62" t="s">
        <v>24</v>
      </c>
      <c r="G305" s="87" t="s">
        <v>25</v>
      </c>
      <c r="H305" s="87"/>
      <c r="I305" s="95">
        <v>12795.32</v>
      </c>
      <c r="K305" s="93" t="s">
        <v>25</v>
      </c>
      <c r="M305" s="93" t="s">
        <v>25</v>
      </c>
      <c r="N305" s="72"/>
      <c r="O305" s="93" t="s">
        <v>25</v>
      </c>
      <c r="P305" s="93"/>
      <c r="Q305" s="93" t="s">
        <v>25</v>
      </c>
      <c r="R305" s="97"/>
      <c r="S305" s="167" t="s">
        <v>255</v>
      </c>
      <c r="T305" s="97"/>
      <c r="U305" s="93" t="s">
        <v>25</v>
      </c>
      <c r="V305" s="97"/>
      <c r="W305" s="93" t="s">
        <v>25</v>
      </c>
      <c r="X305" s="97"/>
      <c r="Y305" s="19" t="s">
        <v>25</v>
      </c>
      <c r="Z305" s="19"/>
      <c r="AA305" s="164">
        <f>SUM(G305:Y305)</f>
        <v>12795.32</v>
      </c>
      <c r="AC305" s="60">
        <f t="shared" si="24"/>
        <v>6</v>
      </c>
      <c r="AD305" s="134"/>
    </row>
    <row r="306" spans="1:30" ht="9" customHeight="1">
      <c r="A306" s="60">
        <f t="shared" si="25"/>
        <v>7</v>
      </c>
      <c r="C306" s="62" t="s">
        <v>100</v>
      </c>
      <c r="E306" s="62" t="s">
        <v>24</v>
      </c>
      <c r="G306" s="87" t="s">
        <v>25</v>
      </c>
      <c r="H306" s="87"/>
      <c r="I306" s="95">
        <v>44.79</v>
      </c>
      <c r="K306" s="93" t="s">
        <v>25</v>
      </c>
      <c r="M306" s="93" t="s">
        <v>25</v>
      </c>
      <c r="N306" s="72"/>
      <c r="O306" s="93" t="s">
        <v>25</v>
      </c>
      <c r="P306" s="93"/>
      <c r="Q306" s="93" t="s">
        <v>25</v>
      </c>
      <c r="R306" s="97"/>
      <c r="S306" s="167" t="s">
        <v>255</v>
      </c>
      <c r="T306" s="97"/>
      <c r="U306" s="93" t="s">
        <v>25</v>
      </c>
      <c r="V306" s="97"/>
      <c r="W306" s="93" t="s">
        <v>25</v>
      </c>
      <c r="X306" s="97"/>
      <c r="Y306" s="19" t="s">
        <v>25</v>
      </c>
      <c r="Z306" s="19"/>
      <c r="AA306" s="164">
        <f>SUM(G306:Y306)</f>
        <v>44.79</v>
      </c>
      <c r="AC306" s="60">
        <f t="shared" si="24"/>
        <v>7</v>
      </c>
      <c r="AD306" s="134"/>
    </row>
    <row r="307" spans="1:30" ht="9" customHeight="1">
      <c r="A307" s="60">
        <f t="shared" si="25"/>
        <v>8</v>
      </c>
      <c r="C307" s="62" t="s">
        <v>101</v>
      </c>
      <c r="E307" s="67"/>
      <c r="I307" s="95"/>
      <c r="AC307" s="60">
        <f t="shared" si="24"/>
        <v>8</v>
      </c>
      <c r="AD307" s="134"/>
    </row>
    <row r="308" spans="1:30" ht="9" customHeight="1">
      <c r="A308" s="60">
        <f t="shared" si="25"/>
        <v>9</v>
      </c>
      <c r="C308" s="62" t="s">
        <v>91</v>
      </c>
      <c r="E308" s="62" t="s">
        <v>24</v>
      </c>
      <c r="G308" s="87" t="s">
        <v>25</v>
      </c>
      <c r="H308" s="87"/>
      <c r="I308" s="95">
        <v>179.17</v>
      </c>
      <c r="K308" s="93" t="s">
        <v>25</v>
      </c>
      <c r="M308" s="93" t="s">
        <v>25</v>
      </c>
      <c r="N308" s="72"/>
      <c r="O308" s="93" t="s">
        <v>25</v>
      </c>
      <c r="P308" s="93"/>
      <c r="Q308" s="93" t="s">
        <v>25</v>
      </c>
      <c r="R308" s="97"/>
      <c r="S308" s="167" t="s">
        <v>255</v>
      </c>
      <c r="T308" s="97"/>
      <c r="U308" s="93" t="s">
        <v>25</v>
      </c>
      <c r="V308" s="97"/>
      <c r="W308" s="93" t="s">
        <v>25</v>
      </c>
      <c r="X308" s="97"/>
      <c r="Y308" s="19" t="s">
        <v>25</v>
      </c>
      <c r="Z308" s="19"/>
      <c r="AA308" s="164">
        <f t="shared" ref="AA308:AA314" si="26">SUM(G308:Y308)</f>
        <v>179.17</v>
      </c>
      <c r="AC308" s="60">
        <f t="shared" si="24"/>
        <v>9</v>
      </c>
      <c r="AD308" s="134"/>
    </row>
    <row r="309" spans="1:30" ht="9" customHeight="1">
      <c r="A309" s="60">
        <f t="shared" si="25"/>
        <v>10</v>
      </c>
      <c r="C309" s="62" t="s">
        <v>92</v>
      </c>
      <c r="E309" s="62" t="s">
        <v>24</v>
      </c>
      <c r="G309" s="87" t="s">
        <v>25</v>
      </c>
      <c r="H309" s="87"/>
      <c r="I309" s="95">
        <v>179.17</v>
      </c>
      <c r="K309" s="93" t="s">
        <v>25</v>
      </c>
      <c r="M309" s="93" t="s">
        <v>25</v>
      </c>
      <c r="N309" s="72"/>
      <c r="O309" s="93" t="s">
        <v>25</v>
      </c>
      <c r="P309" s="93"/>
      <c r="Q309" s="93" t="s">
        <v>25</v>
      </c>
      <c r="R309" s="97"/>
      <c r="S309" s="167" t="s">
        <v>255</v>
      </c>
      <c r="T309" s="97"/>
      <c r="U309" s="93" t="s">
        <v>25</v>
      </c>
      <c r="V309" s="97"/>
      <c r="W309" s="93" t="s">
        <v>25</v>
      </c>
      <c r="X309" s="97"/>
      <c r="Y309" s="19" t="s">
        <v>25</v>
      </c>
      <c r="Z309" s="19"/>
      <c r="AA309" s="164">
        <f t="shared" si="26"/>
        <v>179.17</v>
      </c>
      <c r="AC309" s="60">
        <f t="shared" si="24"/>
        <v>10</v>
      </c>
      <c r="AD309" s="134"/>
    </row>
    <row r="310" spans="1:30" ht="9" customHeight="1">
      <c r="A310" s="60">
        <f t="shared" si="25"/>
        <v>11</v>
      </c>
      <c r="C310" s="62" t="s">
        <v>99</v>
      </c>
      <c r="E310" s="62" t="s">
        <v>24</v>
      </c>
      <c r="G310" s="87" t="s">
        <v>25</v>
      </c>
      <c r="H310" s="87"/>
      <c r="I310" s="95">
        <v>12795.32</v>
      </c>
      <c r="K310" s="93" t="s">
        <v>25</v>
      </c>
      <c r="M310" s="93" t="s">
        <v>25</v>
      </c>
      <c r="N310" s="72"/>
      <c r="O310" s="93" t="s">
        <v>25</v>
      </c>
      <c r="P310" s="93"/>
      <c r="Q310" s="93" t="s">
        <v>25</v>
      </c>
      <c r="R310" s="97"/>
      <c r="S310" s="167" t="s">
        <v>255</v>
      </c>
      <c r="T310" s="97"/>
      <c r="U310" s="93" t="s">
        <v>25</v>
      </c>
      <c r="V310" s="97"/>
      <c r="W310" s="93" t="s">
        <v>25</v>
      </c>
      <c r="X310" s="97"/>
      <c r="Y310" s="19" t="s">
        <v>25</v>
      </c>
      <c r="Z310" s="19"/>
      <c r="AA310" s="164">
        <f t="shared" si="26"/>
        <v>12795.32</v>
      </c>
      <c r="AC310" s="60">
        <f t="shared" si="24"/>
        <v>11</v>
      </c>
      <c r="AD310" s="134"/>
    </row>
    <row r="311" spans="1:30" ht="9" customHeight="1">
      <c r="A311" s="60">
        <f t="shared" si="25"/>
        <v>12</v>
      </c>
      <c r="C311" s="62" t="s">
        <v>100</v>
      </c>
      <c r="E311" s="62" t="s">
        <v>24</v>
      </c>
      <c r="G311" s="87" t="s">
        <v>25</v>
      </c>
      <c r="H311" s="87"/>
      <c r="I311" s="95">
        <v>179.17</v>
      </c>
      <c r="K311" s="93" t="s">
        <v>25</v>
      </c>
      <c r="M311" s="93" t="s">
        <v>25</v>
      </c>
      <c r="N311" s="72"/>
      <c r="O311" s="93" t="s">
        <v>25</v>
      </c>
      <c r="P311" s="93"/>
      <c r="Q311" s="93" t="s">
        <v>25</v>
      </c>
      <c r="R311" s="97"/>
      <c r="S311" s="167" t="s">
        <v>255</v>
      </c>
      <c r="T311" s="97"/>
      <c r="U311" s="93" t="s">
        <v>25</v>
      </c>
      <c r="V311" s="97"/>
      <c r="W311" s="93" t="s">
        <v>25</v>
      </c>
      <c r="X311" s="97"/>
      <c r="Y311" s="19" t="s">
        <v>25</v>
      </c>
      <c r="Z311" s="19"/>
      <c r="AA311" s="164">
        <f t="shared" si="26"/>
        <v>179.17</v>
      </c>
      <c r="AC311" s="60">
        <f t="shared" si="24"/>
        <v>12</v>
      </c>
      <c r="AD311" s="134"/>
    </row>
    <row r="312" spans="1:30" ht="9" customHeight="1">
      <c r="A312" s="60">
        <f t="shared" si="25"/>
        <v>13</v>
      </c>
      <c r="C312" s="107" t="s">
        <v>124</v>
      </c>
      <c r="E312" s="62" t="s">
        <v>24</v>
      </c>
      <c r="G312" s="87" t="s">
        <v>25</v>
      </c>
      <c r="H312" s="87"/>
      <c r="I312" s="95">
        <v>20146.96</v>
      </c>
      <c r="K312" s="93" t="s">
        <v>25</v>
      </c>
      <c r="M312" s="93" t="s">
        <v>25</v>
      </c>
      <c r="N312" s="72"/>
      <c r="O312" s="93" t="s">
        <v>25</v>
      </c>
      <c r="P312" s="93"/>
      <c r="Q312" s="93" t="s">
        <v>25</v>
      </c>
      <c r="R312" s="97"/>
      <c r="S312" s="167" t="s">
        <v>255</v>
      </c>
      <c r="T312" s="97"/>
      <c r="U312" s="93" t="s">
        <v>25</v>
      </c>
      <c r="V312" s="97"/>
      <c r="W312" s="93" t="s">
        <v>25</v>
      </c>
      <c r="X312" s="97"/>
      <c r="Y312" s="19" t="s">
        <v>25</v>
      </c>
      <c r="Z312" s="19"/>
      <c r="AA312" s="164">
        <f t="shared" si="26"/>
        <v>20146.96</v>
      </c>
      <c r="AC312" s="60">
        <f t="shared" si="24"/>
        <v>13</v>
      </c>
      <c r="AD312" s="134"/>
    </row>
    <row r="313" spans="1:30" ht="9" customHeight="1">
      <c r="A313" s="60">
        <f t="shared" si="25"/>
        <v>14</v>
      </c>
      <c r="C313" s="56" t="s">
        <v>258</v>
      </c>
      <c r="E313" s="62" t="s">
        <v>104</v>
      </c>
      <c r="G313" s="87" t="s">
        <v>25</v>
      </c>
      <c r="H313" s="87"/>
      <c r="I313" s="95">
        <v>1.1299999999999999</v>
      </c>
      <c r="K313" s="93" t="s">
        <v>25</v>
      </c>
      <c r="M313" s="93" t="s">
        <v>25</v>
      </c>
      <c r="N313" s="72"/>
      <c r="O313" s="93" t="s">
        <v>25</v>
      </c>
      <c r="P313" s="93"/>
      <c r="Q313" s="93" t="s">
        <v>25</v>
      </c>
      <c r="R313" s="97"/>
      <c r="S313" s="167" t="s">
        <v>255</v>
      </c>
      <c r="T313" s="97"/>
      <c r="U313" s="93" t="s">
        <v>25</v>
      </c>
      <c r="V313" s="97"/>
      <c r="W313" s="93" t="s">
        <v>25</v>
      </c>
      <c r="X313" s="97"/>
      <c r="Y313" s="19" t="s">
        <v>25</v>
      </c>
      <c r="Z313" s="19"/>
      <c r="AA313" s="164">
        <f t="shared" si="26"/>
        <v>1.1299999999999999</v>
      </c>
      <c r="AC313" s="60">
        <f t="shared" si="24"/>
        <v>14</v>
      </c>
      <c r="AD313" s="134"/>
    </row>
    <row r="314" spans="1:30" ht="9" customHeight="1">
      <c r="A314" s="60">
        <f t="shared" si="25"/>
        <v>15</v>
      </c>
      <c r="C314" s="56" t="s">
        <v>126</v>
      </c>
      <c r="E314" s="62" t="s">
        <v>104</v>
      </c>
      <c r="G314" s="93" t="s">
        <v>25</v>
      </c>
      <c r="H314" s="93"/>
      <c r="I314" s="95">
        <v>2.89</v>
      </c>
      <c r="K314" s="93" t="s">
        <v>25</v>
      </c>
      <c r="M314" s="93" t="s">
        <v>25</v>
      </c>
      <c r="N314" s="72"/>
      <c r="O314" s="93" t="s">
        <v>25</v>
      </c>
      <c r="P314" s="93"/>
      <c r="Q314" s="93" t="s">
        <v>25</v>
      </c>
      <c r="R314" s="97"/>
      <c r="S314" s="167" t="s">
        <v>255</v>
      </c>
      <c r="T314" s="97"/>
      <c r="U314" s="93" t="s">
        <v>25</v>
      </c>
      <c r="V314" s="97"/>
      <c r="W314" s="93" t="s">
        <v>25</v>
      </c>
      <c r="X314" s="97"/>
      <c r="Y314" s="19" t="s">
        <v>25</v>
      </c>
      <c r="Z314" s="19"/>
      <c r="AA314" s="164">
        <f t="shared" si="26"/>
        <v>2.89</v>
      </c>
      <c r="AC314" s="60">
        <f t="shared" si="24"/>
        <v>15</v>
      </c>
      <c r="AD314" s="134"/>
    </row>
    <row r="315" spans="1:30" ht="9" customHeight="1">
      <c r="A315" s="60">
        <f t="shared" si="25"/>
        <v>16</v>
      </c>
      <c r="C315" s="67" t="s">
        <v>108</v>
      </c>
      <c r="I315" s="95"/>
      <c r="AC315" s="60">
        <f t="shared" si="24"/>
        <v>16</v>
      </c>
      <c r="AD315" s="134"/>
    </row>
    <row r="316" spans="1:30" ht="9" customHeight="1">
      <c r="A316" s="60">
        <f t="shared" si="25"/>
        <v>17</v>
      </c>
      <c r="C316" s="67" t="s">
        <v>109</v>
      </c>
      <c r="E316" s="62" t="s">
        <v>52</v>
      </c>
      <c r="G316" s="95">
        <v>0.35</v>
      </c>
      <c r="H316" s="95"/>
      <c r="I316" s="95">
        <v>4.9800000000000004</v>
      </c>
      <c r="K316" s="93" t="s">
        <v>25</v>
      </c>
      <c r="M316" s="93" t="s">
        <v>25</v>
      </c>
      <c r="N316" s="72"/>
      <c r="O316" s="93" t="s">
        <v>25</v>
      </c>
      <c r="P316" s="93"/>
      <c r="Q316" s="93" t="s">
        <v>25</v>
      </c>
      <c r="S316" s="95">
        <v>0.41</v>
      </c>
      <c r="U316" s="95">
        <v>0.08</v>
      </c>
      <c r="W316" s="93" t="s">
        <v>25</v>
      </c>
      <c r="Y316" s="19" t="s">
        <v>25</v>
      </c>
      <c r="Z316" s="19"/>
      <c r="AA316" s="164">
        <f>SUM(G316:Y316)</f>
        <v>5.82</v>
      </c>
      <c r="AC316" s="60">
        <f t="shared" si="24"/>
        <v>17</v>
      </c>
      <c r="AD316" s="134"/>
    </row>
    <row r="317" spans="1:30" ht="9" customHeight="1">
      <c r="A317" s="60">
        <f t="shared" si="25"/>
        <v>18</v>
      </c>
      <c r="C317" s="67" t="s">
        <v>110</v>
      </c>
      <c r="E317" s="62" t="s">
        <v>52</v>
      </c>
      <c r="G317" s="95">
        <v>0.33</v>
      </c>
      <c r="H317" s="95"/>
      <c r="I317" s="95">
        <v>4.9000000000000004</v>
      </c>
      <c r="K317" s="93" t="s">
        <v>25</v>
      </c>
      <c r="M317" s="93" t="s">
        <v>25</v>
      </c>
      <c r="N317" s="72"/>
      <c r="O317" s="93" t="s">
        <v>25</v>
      </c>
      <c r="P317" s="93"/>
      <c r="Q317" s="93" t="s">
        <v>25</v>
      </c>
      <c r="S317" s="95">
        <v>0.4</v>
      </c>
      <c r="U317" s="95">
        <v>7.0000000000000007E-2</v>
      </c>
      <c r="W317" s="93" t="s">
        <v>25</v>
      </c>
      <c r="Y317" s="19" t="s">
        <v>25</v>
      </c>
      <c r="Z317" s="19"/>
      <c r="AA317" s="164">
        <f>SUM(G317:Y317)</f>
        <v>5.7000000000000011</v>
      </c>
      <c r="AC317" s="60">
        <f t="shared" si="24"/>
        <v>18</v>
      </c>
      <c r="AD317" s="134"/>
    </row>
    <row r="318" spans="1:30" ht="9" customHeight="1">
      <c r="A318" s="60">
        <f t="shared" si="25"/>
        <v>19</v>
      </c>
      <c r="C318" s="62" t="s">
        <v>112</v>
      </c>
      <c r="E318" s="62" t="s">
        <v>52</v>
      </c>
      <c r="G318" s="95">
        <v>0.33</v>
      </c>
      <c r="H318" s="95"/>
      <c r="I318" s="95" t="s">
        <v>259</v>
      </c>
      <c r="K318" s="93" t="s">
        <v>25</v>
      </c>
      <c r="M318" s="93" t="s">
        <v>25</v>
      </c>
      <c r="N318" s="72"/>
      <c r="O318" s="93" t="s">
        <v>25</v>
      </c>
      <c r="P318" s="93"/>
      <c r="Q318" s="93" t="s">
        <v>25</v>
      </c>
      <c r="S318" s="95">
        <v>0.03</v>
      </c>
      <c r="U318" s="95">
        <v>7.0000000000000007E-2</v>
      </c>
      <c r="W318" s="93" t="s">
        <v>25</v>
      </c>
      <c r="Y318" s="19" t="s">
        <v>25</v>
      </c>
      <c r="Z318" s="19"/>
      <c r="AA318" s="164">
        <f>SUM(G318:Y318)</f>
        <v>0.43</v>
      </c>
      <c r="AC318" s="60">
        <f t="shared" si="24"/>
        <v>19</v>
      </c>
      <c r="AD318" s="134"/>
    </row>
    <row r="319" spans="1:30" ht="9" customHeight="1">
      <c r="A319" s="60">
        <f t="shared" si="25"/>
        <v>20</v>
      </c>
      <c r="C319" s="67" t="s">
        <v>113</v>
      </c>
      <c r="E319" s="62" t="s">
        <v>52</v>
      </c>
      <c r="G319" s="95">
        <v>0.32</v>
      </c>
      <c r="H319" s="95"/>
      <c r="I319" s="95" t="s">
        <v>259</v>
      </c>
      <c r="K319" s="93" t="s">
        <v>25</v>
      </c>
      <c r="M319" s="93" t="s">
        <v>25</v>
      </c>
      <c r="N319" s="72"/>
      <c r="O319" s="93" t="s">
        <v>25</v>
      </c>
      <c r="P319" s="93"/>
      <c r="Q319" s="93" t="s">
        <v>25</v>
      </c>
      <c r="S319" s="95">
        <v>0.03</v>
      </c>
      <c r="U319" s="95">
        <v>7.0000000000000007E-2</v>
      </c>
      <c r="W319" s="93" t="s">
        <v>25</v>
      </c>
      <c r="Y319" s="19" t="s">
        <v>25</v>
      </c>
      <c r="Z319" s="19"/>
      <c r="AA319" s="164">
        <f>SUM(G319:Y319)</f>
        <v>0.42</v>
      </c>
      <c r="AC319" s="60">
        <f t="shared" si="24"/>
        <v>20</v>
      </c>
      <c r="AD319" s="134"/>
    </row>
    <row r="320" spans="1:30" ht="9" customHeight="1">
      <c r="A320" s="60">
        <f t="shared" si="25"/>
        <v>21</v>
      </c>
      <c r="C320" s="62" t="s">
        <v>114</v>
      </c>
      <c r="G320" s="102"/>
      <c r="H320" s="102"/>
      <c r="I320" s="95"/>
      <c r="AC320" s="60">
        <f t="shared" si="24"/>
        <v>21</v>
      </c>
      <c r="AD320" s="134"/>
    </row>
    <row r="321" spans="1:30" ht="9" customHeight="1">
      <c r="A321" s="60">
        <f t="shared" si="25"/>
        <v>22</v>
      </c>
      <c r="C321" s="67" t="s">
        <v>109</v>
      </c>
      <c r="E321" s="62" t="s">
        <v>52</v>
      </c>
      <c r="G321" s="95">
        <v>3.15</v>
      </c>
      <c r="H321" s="95"/>
      <c r="I321" s="95">
        <v>3.27</v>
      </c>
      <c r="K321" s="93" t="s">
        <v>25</v>
      </c>
      <c r="M321" s="93" t="s">
        <v>25</v>
      </c>
      <c r="N321" s="72"/>
      <c r="O321" s="93" t="s">
        <v>25</v>
      </c>
      <c r="P321" s="93"/>
      <c r="Q321" s="93" t="s">
        <v>25</v>
      </c>
      <c r="S321" s="95">
        <v>1.93</v>
      </c>
      <c r="U321" s="95">
        <v>0.69</v>
      </c>
      <c r="W321" s="93" t="s">
        <v>25</v>
      </c>
      <c r="Y321" s="19" t="s">
        <v>25</v>
      </c>
      <c r="Z321" s="19"/>
      <c r="AA321" s="164">
        <f>SUM(G321:Y321)</f>
        <v>9.0399999999999991</v>
      </c>
      <c r="AC321" s="60">
        <f t="shared" si="24"/>
        <v>22</v>
      </c>
      <c r="AD321" s="134"/>
    </row>
    <row r="322" spans="1:30" ht="9" customHeight="1">
      <c r="A322" s="60">
        <f t="shared" si="25"/>
        <v>23</v>
      </c>
      <c r="C322" s="67" t="s">
        <v>110</v>
      </c>
      <c r="E322" s="62" t="s">
        <v>52</v>
      </c>
      <c r="G322" s="95">
        <v>3.02</v>
      </c>
      <c r="H322" s="95"/>
      <c r="I322" s="95">
        <v>3.16</v>
      </c>
      <c r="K322" s="93" t="s">
        <v>25</v>
      </c>
      <c r="M322" s="93" t="s">
        <v>25</v>
      </c>
      <c r="N322" s="72"/>
      <c r="O322" s="93" t="s">
        <v>25</v>
      </c>
      <c r="P322" s="93"/>
      <c r="Q322" s="93" t="s">
        <v>25</v>
      </c>
      <c r="S322" s="95">
        <v>1.88</v>
      </c>
      <c r="U322" s="95">
        <v>0.66</v>
      </c>
      <c r="W322" s="93" t="s">
        <v>25</v>
      </c>
      <c r="Y322" s="19" t="s">
        <v>25</v>
      </c>
      <c r="Z322" s="19"/>
      <c r="AA322" s="164">
        <f>SUM(G322:Y322)</f>
        <v>8.7199999999999989</v>
      </c>
      <c r="AC322" s="60">
        <f t="shared" si="24"/>
        <v>23</v>
      </c>
      <c r="AD322" s="134"/>
    </row>
    <row r="323" spans="1:30" ht="9" customHeight="1">
      <c r="A323" s="60">
        <f t="shared" si="25"/>
        <v>24</v>
      </c>
      <c r="C323" s="62" t="s">
        <v>112</v>
      </c>
      <c r="E323" s="62" t="s">
        <v>52</v>
      </c>
      <c r="G323" s="95">
        <v>2.96</v>
      </c>
      <c r="H323" s="95"/>
      <c r="I323" s="95" t="s">
        <v>259</v>
      </c>
      <c r="K323" s="93" t="s">
        <v>25</v>
      </c>
      <c r="M323" s="93" t="s">
        <v>25</v>
      </c>
      <c r="N323" s="72"/>
      <c r="O323" s="93" t="s">
        <v>25</v>
      </c>
      <c r="P323" s="93"/>
      <c r="Q323" s="93" t="s">
        <v>25</v>
      </c>
      <c r="S323" s="95">
        <v>1.59</v>
      </c>
      <c r="U323" s="95">
        <v>0.65</v>
      </c>
      <c r="W323" s="93" t="s">
        <v>25</v>
      </c>
      <c r="Y323" s="19" t="s">
        <v>25</v>
      </c>
      <c r="Z323" s="19"/>
      <c r="AA323" s="164">
        <f>SUM(G323:Y323)</f>
        <v>5.2</v>
      </c>
      <c r="AC323" s="60">
        <f t="shared" si="24"/>
        <v>24</v>
      </c>
      <c r="AD323" s="134"/>
    </row>
    <row r="324" spans="1:30" ht="9" customHeight="1">
      <c r="A324" s="60">
        <f t="shared" si="25"/>
        <v>25</v>
      </c>
      <c r="C324" s="67" t="s">
        <v>113</v>
      </c>
      <c r="E324" s="62" t="s">
        <v>52</v>
      </c>
      <c r="G324" s="95">
        <v>2.94</v>
      </c>
      <c r="H324" s="95"/>
      <c r="I324" s="95" t="s">
        <v>259</v>
      </c>
      <c r="K324" s="93" t="s">
        <v>25</v>
      </c>
      <c r="M324" s="93" t="s">
        <v>25</v>
      </c>
      <c r="N324" s="72"/>
      <c r="O324" s="93" t="s">
        <v>25</v>
      </c>
      <c r="P324" s="93"/>
      <c r="Q324" s="93" t="s">
        <v>25</v>
      </c>
      <c r="S324" s="95">
        <v>1.58</v>
      </c>
      <c r="U324" s="95">
        <v>0.65</v>
      </c>
      <c r="W324" s="93" t="s">
        <v>25</v>
      </c>
      <c r="Y324" s="19" t="s">
        <v>25</v>
      </c>
      <c r="Z324" s="19"/>
      <c r="AA324" s="164">
        <f>SUM(G324:Y324)</f>
        <v>5.17</v>
      </c>
      <c r="AC324" s="60">
        <f t="shared" si="24"/>
        <v>25</v>
      </c>
      <c r="AD324" s="134"/>
    </row>
    <row r="325" spans="1:30" ht="9" customHeight="1">
      <c r="A325" s="60">
        <f t="shared" si="25"/>
        <v>26</v>
      </c>
      <c r="C325" s="62" t="s">
        <v>115</v>
      </c>
      <c r="G325" s="102"/>
      <c r="H325" s="102"/>
      <c r="I325" s="95"/>
      <c r="AC325" s="60">
        <f t="shared" si="24"/>
        <v>26</v>
      </c>
      <c r="AD325" s="134"/>
    </row>
    <row r="326" spans="1:30" ht="9" customHeight="1">
      <c r="A326" s="60">
        <f t="shared" si="25"/>
        <v>27</v>
      </c>
      <c r="C326" s="67" t="s">
        <v>109</v>
      </c>
      <c r="E326" s="62" t="s">
        <v>52</v>
      </c>
      <c r="G326" s="95">
        <v>0.77</v>
      </c>
      <c r="H326" s="95"/>
      <c r="I326" s="95">
        <v>2.79</v>
      </c>
      <c r="K326" s="93" t="s">
        <v>25</v>
      </c>
      <c r="M326" s="93" t="s">
        <v>25</v>
      </c>
      <c r="N326" s="72"/>
      <c r="O326" s="93" t="s">
        <v>25</v>
      </c>
      <c r="P326" s="93"/>
      <c r="Q326" s="93" t="s">
        <v>25</v>
      </c>
      <c r="S326" s="95">
        <v>0.41</v>
      </c>
      <c r="U326" s="95">
        <v>0.17</v>
      </c>
      <c r="W326" s="93" t="s">
        <v>25</v>
      </c>
      <c r="Y326" s="19" t="s">
        <v>25</v>
      </c>
      <c r="Z326" s="19"/>
      <c r="AA326" s="164">
        <f>SUM(G326:Y326)</f>
        <v>4.1400000000000006</v>
      </c>
      <c r="AC326" s="60">
        <f t="shared" si="24"/>
        <v>27</v>
      </c>
      <c r="AD326" s="134"/>
    </row>
    <row r="327" spans="1:30" ht="9" customHeight="1">
      <c r="A327" s="60">
        <f t="shared" si="25"/>
        <v>28</v>
      </c>
      <c r="C327" s="67" t="s">
        <v>110</v>
      </c>
      <c r="E327" s="62" t="s">
        <v>52</v>
      </c>
      <c r="G327" s="95">
        <v>0.74</v>
      </c>
      <c r="H327" s="95"/>
      <c r="I327" s="95">
        <v>2.78</v>
      </c>
      <c r="K327" s="93" t="s">
        <v>25</v>
      </c>
      <c r="M327" s="93" t="s">
        <v>25</v>
      </c>
      <c r="N327" s="72"/>
      <c r="O327" s="93" t="s">
        <v>25</v>
      </c>
      <c r="P327" s="93"/>
      <c r="Q327" s="93" t="s">
        <v>25</v>
      </c>
      <c r="S327" s="95">
        <v>0.4</v>
      </c>
      <c r="U327" s="95">
        <v>0.16</v>
      </c>
      <c r="W327" s="93" t="s">
        <v>25</v>
      </c>
      <c r="Y327" s="19" t="s">
        <v>25</v>
      </c>
      <c r="Z327" s="19"/>
      <c r="AA327" s="164">
        <f>SUM(G327:Y327)</f>
        <v>4.0799999999999992</v>
      </c>
      <c r="AC327" s="60">
        <f t="shared" si="24"/>
        <v>28</v>
      </c>
      <c r="AD327" s="134"/>
    </row>
    <row r="328" spans="1:30" ht="9" customHeight="1">
      <c r="A328" s="60">
        <f t="shared" si="25"/>
        <v>29</v>
      </c>
      <c r="C328" s="62" t="s">
        <v>112</v>
      </c>
      <c r="E328" s="62" t="s">
        <v>52</v>
      </c>
      <c r="G328" s="95">
        <v>0.72</v>
      </c>
      <c r="H328" s="95"/>
      <c r="I328" s="95" t="s">
        <v>259</v>
      </c>
      <c r="K328" s="93" t="s">
        <v>25</v>
      </c>
      <c r="M328" s="93" t="s">
        <v>25</v>
      </c>
      <c r="N328" s="72"/>
      <c r="O328" s="93" t="s">
        <v>25</v>
      </c>
      <c r="P328" s="93"/>
      <c r="Q328" s="93" t="s">
        <v>25</v>
      </c>
      <c r="S328" s="95">
        <v>0.34</v>
      </c>
      <c r="U328" s="95">
        <v>0.16</v>
      </c>
      <c r="W328" s="93" t="s">
        <v>25</v>
      </c>
      <c r="Y328" s="19" t="s">
        <v>25</v>
      </c>
      <c r="Z328" s="19"/>
      <c r="AA328" s="164">
        <f>SUM(G328:Y328)</f>
        <v>1.22</v>
      </c>
      <c r="AC328" s="60">
        <f t="shared" si="24"/>
        <v>29</v>
      </c>
      <c r="AD328" s="134"/>
    </row>
    <row r="329" spans="1:30" ht="9" customHeight="1">
      <c r="A329" s="60">
        <f t="shared" si="25"/>
        <v>30</v>
      </c>
      <c r="C329" s="67" t="s">
        <v>113</v>
      </c>
      <c r="E329" s="62" t="s">
        <v>52</v>
      </c>
      <c r="G329" s="95">
        <v>0.72</v>
      </c>
      <c r="H329" s="95"/>
      <c r="I329" s="95" t="s">
        <v>259</v>
      </c>
      <c r="K329" s="93" t="s">
        <v>25</v>
      </c>
      <c r="M329" s="93" t="s">
        <v>25</v>
      </c>
      <c r="N329" s="72"/>
      <c r="O329" s="93" t="s">
        <v>25</v>
      </c>
      <c r="P329" s="93"/>
      <c r="Q329" s="93" t="s">
        <v>25</v>
      </c>
      <c r="S329" s="95">
        <v>0.34</v>
      </c>
      <c r="U329" s="95">
        <v>0.16</v>
      </c>
      <c r="W329" s="93" t="s">
        <v>25</v>
      </c>
      <c r="Y329" s="19" t="s">
        <v>25</v>
      </c>
      <c r="Z329" s="19"/>
      <c r="AA329" s="164">
        <f>SUM(G329:Y329)</f>
        <v>1.22</v>
      </c>
      <c r="AC329" s="60">
        <f t="shared" si="24"/>
        <v>30</v>
      </c>
      <c r="AD329" s="134"/>
    </row>
    <row r="330" spans="1:30" ht="9" customHeight="1">
      <c r="A330" s="60">
        <f t="shared" si="25"/>
        <v>31</v>
      </c>
      <c r="C330" s="62" t="s">
        <v>93</v>
      </c>
      <c r="I330" s="95"/>
      <c r="AC330" s="60">
        <f t="shared" si="24"/>
        <v>31</v>
      </c>
      <c r="AD330" s="134"/>
    </row>
    <row r="331" spans="1:30" ht="9" customHeight="1">
      <c r="A331" s="60">
        <f t="shared" si="25"/>
        <v>32</v>
      </c>
      <c r="C331" s="67" t="s">
        <v>109</v>
      </c>
      <c r="E331" s="62" t="s">
        <v>94</v>
      </c>
      <c r="G331" s="87" t="s">
        <v>25</v>
      </c>
      <c r="H331" s="87"/>
      <c r="I331" s="95">
        <v>0.23</v>
      </c>
      <c r="K331" s="93" t="s">
        <v>25</v>
      </c>
      <c r="M331" s="93" t="s">
        <v>25</v>
      </c>
      <c r="N331" s="72"/>
      <c r="O331" s="93" t="s">
        <v>25</v>
      </c>
      <c r="P331" s="93"/>
      <c r="Q331" s="93" t="s">
        <v>25</v>
      </c>
      <c r="R331" s="97"/>
      <c r="S331" s="168" t="s">
        <v>255</v>
      </c>
      <c r="T331" s="97"/>
      <c r="U331" s="93" t="s">
        <v>25</v>
      </c>
      <c r="V331" s="97"/>
      <c r="W331" s="93" t="s">
        <v>25</v>
      </c>
      <c r="X331" s="97"/>
      <c r="Y331" s="19" t="s">
        <v>25</v>
      </c>
      <c r="Z331" s="19"/>
      <c r="AA331" s="164">
        <f>SUM(G331:Y331)</f>
        <v>0.23</v>
      </c>
      <c r="AC331" s="60">
        <f t="shared" si="24"/>
        <v>32</v>
      </c>
      <c r="AD331" s="134"/>
    </row>
    <row r="332" spans="1:30" ht="9" customHeight="1">
      <c r="A332" s="60">
        <f t="shared" si="25"/>
        <v>33</v>
      </c>
      <c r="C332" s="67" t="s">
        <v>110</v>
      </c>
      <c r="E332" s="62" t="s">
        <v>94</v>
      </c>
      <c r="G332" s="87" t="s">
        <v>25</v>
      </c>
      <c r="H332" s="87"/>
      <c r="I332" s="95">
        <v>0.23</v>
      </c>
      <c r="K332" s="93" t="s">
        <v>25</v>
      </c>
      <c r="M332" s="93" t="s">
        <v>25</v>
      </c>
      <c r="N332" s="72"/>
      <c r="O332" s="93" t="s">
        <v>25</v>
      </c>
      <c r="P332" s="93"/>
      <c r="Q332" s="93" t="s">
        <v>25</v>
      </c>
      <c r="R332" s="97"/>
      <c r="S332" s="168" t="s">
        <v>255</v>
      </c>
      <c r="T332" s="97"/>
      <c r="U332" s="93" t="s">
        <v>25</v>
      </c>
      <c r="V332" s="97"/>
      <c r="W332" s="93" t="s">
        <v>25</v>
      </c>
      <c r="X332" s="97"/>
      <c r="Y332" s="19" t="s">
        <v>25</v>
      </c>
      <c r="Z332" s="19"/>
      <c r="AA332" s="164">
        <f>SUM(G332:Y332)</f>
        <v>0.23</v>
      </c>
      <c r="AC332" s="60">
        <f t="shared" ref="AC332:AC364" si="27">A332</f>
        <v>33</v>
      </c>
      <c r="AD332" s="134"/>
    </row>
    <row r="333" spans="1:30" ht="9" customHeight="1">
      <c r="A333" s="60">
        <f t="shared" ref="A333:A364" si="28">A332+1</f>
        <v>34</v>
      </c>
      <c r="C333" s="62" t="s">
        <v>112</v>
      </c>
      <c r="E333" s="62" t="s">
        <v>94</v>
      </c>
      <c r="G333" s="87" t="s">
        <v>25</v>
      </c>
      <c r="H333" s="87"/>
      <c r="I333" s="95">
        <v>0.23</v>
      </c>
      <c r="K333" s="93" t="s">
        <v>25</v>
      </c>
      <c r="M333" s="93" t="s">
        <v>25</v>
      </c>
      <c r="N333" s="72"/>
      <c r="O333" s="93" t="s">
        <v>25</v>
      </c>
      <c r="P333" s="93"/>
      <c r="Q333" s="93" t="s">
        <v>25</v>
      </c>
      <c r="R333" s="97"/>
      <c r="S333" s="168" t="s">
        <v>255</v>
      </c>
      <c r="T333" s="97"/>
      <c r="U333" s="93" t="s">
        <v>25</v>
      </c>
      <c r="V333" s="97"/>
      <c r="W333" s="93" t="s">
        <v>25</v>
      </c>
      <c r="X333" s="97"/>
      <c r="Y333" s="19" t="s">
        <v>25</v>
      </c>
      <c r="Z333" s="19"/>
      <c r="AA333" s="164">
        <f>SUM(G333:Y333)</f>
        <v>0.23</v>
      </c>
      <c r="AC333" s="60">
        <f t="shared" si="27"/>
        <v>34</v>
      </c>
      <c r="AD333" s="134"/>
    </row>
    <row r="334" spans="1:30" ht="9" customHeight="1">
      <c r="A334" s="60">
        <f t="shared" si="28"/>
        <v>35</v>
      </c>
      <c r="C334" s="67" t="s">
        <v>113</v>
      </c>
      <c r="E334" s="62" t="s">
        <v>94</v>
      </c>
      <c r="G334" s="87" t="s">
        <v>25</v>
      </c>
      <c r="H334" s="87"/>
      <c r="I334" s="95" t="s">
        <v>259</v>
      </c>
      <c r="K334" s="93" t="s">
        <v>25</v>
      </c>
      <c r="M334" s="93" t="s">
        <v>25</v>
      </c>
      <c r="N334" s="72"/>
      <c r="O334" s="93" t="s">
        <v>25</v>
      </c>
      <c r="P334" s="93"/>
      <c r="Q334" s="93" t="s">
        <v>25</v>
      </c>
      <c r="R334" s="97"/>
      <c r="S334" s="168" t="s">
        <v>255</v>
      </c>
      <c r="T334" s="97"/>
      <c r="U334" s="93" t="s">
        <v>25</v>
      </c>
      <c r="V334" s="97"/>
      <c r="W334" s="93" t="s">
        <v>25</v>
      </c>
      <c r="X334" s="97"/>
      <c r="Y334" s="19" t="s">
        <v>25</v>
      </c>
      <c r="Z334" s="19"/>
      <c r="AA334" s="164">
        <f>SUM(G334:Y334)</f>
        <v>0</v>
      </c>
      <c r="AC334" s="60">
        <f t="shared" si="27"/>
        <v>35</v>
      </c>
      <c r="AD334" s="134"/>
    </row>
    <row r="335" spans="1:30" ht="9" customHeight="1">
      <c r="A335" s="60">
        <f t="shared" si="28"/>
        <v>36</v>
      </c>
      <c r="C335" s="62" t="s">
        <v>116</v>
      </c>
      <c r="G335" s="125"/>
      <c r="H335" s="125"/>
      <c r="I335" s="169"/>
      <c r="K335" s="125"/>
      <c r="M335" s="125"/>
      <c r="N335" s="78"/>
      <c r="O335" s="10" t="s">
        <v>257</v>
      </c>
      <c r="P335" s="10"/>
      <c r="Q335" s="125"/>
      <c r="S335" s="125"/>
      <c r="U335" s="125"/>
      <c r="W335" s="10" t="s">
        <v>257</v>
      </c>
      <c r="Y335" s="146"/>
      <c r="Z335" s="146"/>
      <c r="AA335" s="146"/>
      <c r="AC335" s="60">
        <f t="shared" si="27"/>
        <v>36</v>
      </c>
      <c r="AD335" s="134"/>
    </row>
    <row r="336" spans="1:30" ht="9" customHeight="1">
      <c r="A336" s="60">
        <f t="shared" si="28"/>
        <v>37</v>
      </c>
      <c r="C336" s="67" t="s">
        <v>109</v>
      </c>
      <c r="E336" s="62" t="s">
        <v>27</v>
      </c>
      <c r="G336" s="117">
        <v>-9.7000000000000005E-4</v>
      </c>
      <c r="H336" s="117"/>
      <c r="I336" s="117">
        <v>4.7299999999999998E-3</v>
      </c>
      <c r="K336" s="79">
        <v>3.0200000000000001E-3</v>
      </c>
      <c r="M336" s="79">
        <v>6.4999999999999997E-4</v>
      </c>
      <c r="N336" s="165"/>
      <c r="O336" s="64">
        <v>0</v>
      </c>
      <c r="P336" s="64"/>
      <c r="Q336" s="64">
        <v>1.23E-3</v>
      </c>
      <c r="R336" s="165"/>
      <c r="S336" s="64">
        <v>4.4200000000000003E-3</v>
      </c>
      <c r="T336" s="165"/>
      <c r="U336" s="109">
        <v>1.2E-4</v>
      </c>
      <c r="V336" s="165"/>
      <c r="W336" s="64">
        <v>2.2939999999999999E-2</v>
      </c>
      <c r="X336" s="165"/>
      <c r="Y336" s="109">
        <v>6.5000000000000002E-2</v>
      </c>
      <c r="Z336" s="109"/>
      <c r="AA336" s="139">
        <f>SUM(G336:Y336)</f>
        <v>0.10114000000000001</v>
      </c>
      <c r="AC336" s="60">
        <f t="shared" si="27"/>
        <v>37</v>
      </c>
      <c r="AD336" s="134"/>
    </row>
    <row r="337" spans="1:30" ht="9" customHeight="1">
      <c r="A337" s="60">
        <f t="shared" si="28"/>
        <v>38</v>
      </c>
      <c r="C337" s="67" t="s">
        <v>110</v>
      </c>
      <c r="E337" s="62" t="s">
        <v>27</v>
      </c>
      <c r="G337" s="117">
        <v>-1E-3</v>
      </c>
      <c r="H337" s="117"/>
      <c r="I337" s="117">
        <v>4.5500000000000002E-3</v>
      </c>
      <c r="K337" s="79">
        <v>3.0200000000000001E-3</v>
      </c>
      <c r="M337" s="79">
        <v>6.4999999999999997E-4</v>
      </c>
      <c r="N337" s="165"/>
      <c r="O337" s="64">
        <v>0</v>
      </c>
      <c r="P337" s="64"/>
      <c r="Q337" s="64">
        <v>1.23E-3</v>
      </c>
      <c r="R337" s="165"/>
      <c r="S337" s="64">
        <v>4.3099999999999996E-3</v>
      </c>
      <c r="T337" s="165"/>
      <c r="U337" s="109">
        <v>1.1E-4</v>
      </c>
      <c r="V337" s="165"/>
      <c r="W337" s="64">
        <v>2.2939999999999999E-2</v>
      </c>
      <c r="X337" s="165"/>
      <c r="Y337" s="109">
        <v>6.5000000000000002E-2</v>
      </c>
      <c r="Z337" s="109"/>
      <c r="AA337" s="139">
        <f>SUM(G337:Y337)</f>
        <v>0.10081000000000001</v>
      </c>
      <c r="AC337" s="60">
        <f t="shared" si="27"/>
        <v>38</v>
      </c>
      <c r="AD337" s="134"/>
    </row>
    <row r="338" spans="1:30" ht="9" customHeight="1">
      <c r="A338" s="60">
        <f t="shared" si="28"/>
        <v>39</v>
      </c>
      <c r="C338" s="62" t="s">
        <v>112</v>
      </c>
      <c r="E338" s="62" t="s">
        <v>27</v>
      </c>
      <c r="G338" s="117">
        <v>-1.01E-3</v>
      </c>
      <c r="H338" s="117"/>
      <c r="I338" s="117" t="s">
        <v>259</v>
      </c>
      <c r="K338" s="79">
        <v>3.0200000000000001E-3</v>
      </c>
      <c r="M338" s="79">
        <v>6.4999999999999997E-4</v>
      </c>
      <c r="N338" s="165"/>
      <c r="O338" s="64">
        <v>0</v>
      </c>
      <c r="P338" s="64"/>
      <c r="Q338" s="64">
        <v>1.23E-3</v>
      </c>
      <c r="R338" s="165"/>
      <c r="S338" s="64">
        <v>4.1700000000000001E-3</v>
      </c>
      <c r="T338" s="165"/>
      <c r="U338" s="109">
        <v>1.1E-4</v>
      </c>
      <c r="V338" s="165"/>
      <c r="W338" s="64">
        <v>2.2939999999999999E-2</v>
      </c>
      <c r="X338" s="165"/>
      <c r="Y338" s="109">
        <v>6.5000000000000002E-2</v>
      </c>
      <c r="Z338" s="109"/>
      <c r="AA338" s="139">
        <f>SUM(G338:Y338)</f>
        <v>9.6110000000000001E-2</v>
      </c>
      <c r="AC338" s="60">
        <f t="shared" si="27"/>
        <v>39</v>
      </c>
      <c r="AD338" s="134"/>
    </row>
    <row r="339" spans="1:30" ht="9" customHeight="1">
      <c r="A339" s="60">
        <f t="shared" si="28"/>
        <v>40</v>
      </c>
      <c r="C339" s="67" t="s">
        <v>113</v>
      </c>
      <c r="E339" s="62" t="s">
        <v>27</v>
      </c>
      <c r="G339" s="117">
        <v>-1.01E-3</v>
      </c>
      <c r="H339" s="117"/>
      <c r="I339" s="117" t="s">
        <v>259</v>
      </c>
      <c r="K339" s="79">
        <v>3.0200000000000001E-3</v>
      </c>
      <c r="M339" s="79">
        <v>6.4999999999999997E-4</v>
      </c>
      <c r="N339" s="165"/>
      <c r="O339" s="64">
        <v>0</v>
      </c>
      <c r="P339" s="64"/>
      <c r="Q339" s="64">
        <v>1.23E-3</v>
      </c>
      <c r="R339" s="165"/>
      <c r="S339" s="64">
        <v>4.1399999999999996E-3</v>
      </c>
      <c r="T339" s="165"/>
      <c r="U339" s="109">
        <v>1.1E-4</v>
      </c>
      <c r="V339" s="165"/>
      <c r="W339" s="64">
        <v>2.2939999999999999E-2</v>
      </c>
      <c r="X339" s="165"/>
      <c r="Y339" s="109">
        <v>6.5000000000000002E-2</v>
      </c>
      <c r="Z339" s="109"/>
      <c r="AA339" s="139">
        <f>SUM(G339:Y339)</f>
        <v>9.6079999999999999E-2</v>
      </c>
      <c r="AC339" s="60">
        <f t="shared" si="27"/>
        <v>40</v>
      </c>
      <c r="AD339" s="134"/>
    </row>
    <row r="340" spans="1:30" ht="9" customHeight="1">
      <c r="A340" s="60">
        <f t="shared" si="28"/>
        <v>41</v>
      </c>
      <c r="C340" s="67" t="s">
        <v>117</v>
      </c>
      <c r="I340" s="117"/>
      <c r="S340" s="64"/>
      <c r="AC340" s="60">
        <f t="shared" si="27"/>
        <v>41</v>
      </c>
      <c r="AD340" s="134"/>
    </row>
    <row r="341" spans="1:30" ht="9" customHeight="1">
      <c r="A341" s="60">
        <f t="shared" si="28"/>
        <v>42</v>
      </c>
      <c r="C341" s="67" t="s">
        <v>109</v>
      </c>
      <c r="E341" s="62" t="s">
        <v>27</v>
      </c>
      <c r="G341" s="117">
        <v>-9.7999999999999997E-4</v>
      </c>
      <c r="H341" s="117"/>
      <c r="I341" s="117">
        <v>4.7299999999999998E-3</v>
      </c>
      <c r="K341" s="79">
        <v>3.0200000000000001E-3</v>
      </c>
      <c r="M341" s="79">
        <v>6.4999999999999997E-4</v>
      </c>
      <c r="N341" s="165"/>
      <c r="O341" s="64">
        <v>0</v>
      </c>
      <c r="P341" s="64"/>
      <c r="Q341" s="64">
        <v>1.23E-3</v>
      </c>
      <c r="R341" s="165"/>
      <c r="S341" s="64">
        <v>3.8E-3</v>
      </c>
      <c r="T341" s="165"/>
      <c r="U341" s="109">
        <v>1.2E-4</v>
      </c>
      <c r="V341" s="165"/>
      <c r="W341" s="64">
        <v>2.2939999999999999E-2</v>
      </c>
      <c r="X341" s="165"/>
      <c r="Y341" s="109">
        <v>6.5000000000000002E-2</v>
      </c>
      <c r="Z341" s="109"/>
      <c r="AA341" s="139">
        <f>SUM(G341:Y341)</f>
        <v>0.10051</v>
      </c>
      <c r="AC341" s="60">
        <f t="shared" si="27"/>
        <v>42</v>
      </c>
      <c r="AD341" s="134"/>
    </row>
    <row r="342" spans="1:30" ht="9" customHeight="1">
      <c r="A342" s="60">
        <f t="shared" si="28"/>
        <v>43</v>
      </c>
      <c r="C342" s="67" t="s">
        <v>110</v>
      </c>
      <c r="E342" s="62" t="s">
        <v>27</v>
      </c>
      <c r="G342" s="117">
        <v>-1E-3</v>
      </c>
      <c r="H342" s="117"/>
      <c r="I342" s="117">
        <v>4.5500000000000002E-3</v>
      </c>
      <c r="K342" s="79">
        <v>3.0200000000000001E-3</v>
      </c>
      <c r="M342" s="79">
        <v>6.4999999999999997E-4</v>
      </c>
      <c r="N342" s="165"/>
      <c r="O342" s="64">
        <v>0</v>
      </c>
      <c r="P342" s="64"/>
      <c r="Q342" s="64">
        <v>1.23E-3</v>
      </c>
      <c r="R342" s="165"/>
      <c r="S342" s="64">
        <v>3.7100000000000002E-3</v>
      </c>
      <c r="T342" s="165"/>
      <c r="U342" s="109">
        <v>1.1E-4</v>
      </c>
      <c r="V342" s="165"/>
      <c r="W342" s="64">
        <v>2.2939999999999999E-2</v>
      </c>
      <c r="X342" s="165"/>
      <c r="Y342" s="109">
        <v>6.5000000000000002E-2</v>
      </c>
      <c r="Z342" s="109"/>
      <c r="AA342" s="139">
        <f>SUM(G342:Y342)</f>
        <v>0.10020999999999999</v>
      </c>
      <c r="AC342" s="60">
        <f t="shared" si="27"/>
        <v>43</v>
      </c>
      <c r="AD342" s="134"/>
    </row>
    <row r="343" spans="1:30" ht="9" customHeight="1">
      <c r="A343" s="60">
        <f t="shared" si="28"/>
        <v>44</v>
      </c>
      <c r="C343" s="62" t="s">
        <v>112</v>
      </c>
      <c r="E343" s="62" t="s">
        <v>27</v>
      </c>
      <c r="G343" s="117">
        <v>-1.01E-3</v>
      </c>
      <c r="H343" s="117"/>
      <c r="I343" s="117" t="s">
        <v>259</v>
      </c>
      <c r="K343" s="79">
        <v>3.0200000000000001E-3</v>
      </c>
      <c r="M343" s="79">
        <v>6.4999999999999997E-4</v>
      </c>
      <c r="N343" s="165"/>
      <c r="O343" s="64">
        <v>0</v>
      </c>
      <c r="P343" s="64"/>
      <c r="Q343" s="64">
        <v>1.23E-3</v>
      </c>
      <c r="R343" s="165"/>
      <c r="S343" s="64">
        <v>3.6099999999999999E-3</v>
      </c>
      <c r="T343" s="165"/>
      <c r="U343" s="109">
        <v>1.1E-4</v>
      </c>
      <c r="V343" s="165"/>
      <c r="W343" s="64">
        <v>2.2939999999999999E-2</v>
      </c>
      <c r="X343" s="165"/>
      <c r="Y343" s="109">
        <v>6.5000000000000002E-2</v>
      </c>
      <c r="Z343" s="109"/>
      <c r="AA343" s="139">
        <f>SUM(G343:Y343)</f>
        <v>9.5549999999999996E-2</v>
      </c>
      <c r="AC343" s="60">
        <f t="shared" si="27"/>
        <v>44</v>
      </c>
      <c r="AD343" s="134"/>
    </row>
    <row r="344" spans="1:30" ht="9" customHeight="1">
      <c r="A344" s="60">
        <f t="shared" si="28"/>
        <v>45</v>
      </c>
      <c r="C344" s="67" t="s">
        <v>113</v>
      </c>
      <c r="E344" s="62" t="s">
        <v>27</v>
      </c>
      <c r="G344" s="117">
        <v>-1.01E-3</v>
      </c>
      <c r="H344" s="117"/>
      <c r="I344" s="117" t="s">
        <v>259</v>
      </c>
      <c r="K344" s="79">
        <v>3.0200000000000001E-3</v>
      </c>
      <c r="M344" s="79">
        <v>6.4999999999999997E-4</v>
      </c>
      <c r="N344" s="165"/>
      <c r="O344" s="64">
        <v>0</v>
      </c>
      <c r="P344" s="64"/>
      <c r="Q344" s="64">
        <v>1.23E-3</v>
      </c>
      <c r="R344" s="165"/>
      <c r="S344" s="64">
        <v>3.5799999999999998E-3</v>
      </c>
      <c r="T344" s="165"/>
      <c r="U344" s="109">
        <v>1.1E-4</v>
      </c>
      <c r="V344" s="165"/>
      <c r="W344" s="64">
        <v>2.2939999999999999E-2</v>
      </c>
      <c r="X344" s="165"/>
      <c r="Y344" s="109">
        <v>6.5000000000000002E-2</v>
      </c>
      <c r="Z344" s="109"/>
      <c r="AA344" s="139">
        <f>SUM(G344:Y344)</f>
        <v>9.5519999999999994E-2</v>
      </c>
      <c r="AC344" s="60">
        <f t="shared" si="27"/>
        <v>45</v>
      </c>
      <c r="AD344" s="134"/>
    </row>
    <row r="345" spans="1:30" ht="9" customHeight="1">
      <c r="A345" s="60">
        <f t="shared" si="28"/>
        <v>46</v>
      </c>
      <c r="C345" s="67" t="s">
        <v>118</v>
      </c>
      <c r="G345" s="93"/>
      <c r="H345" s="93"/>
      <c r="I345" s="117"/>
      <c r="K345" s="93"/>
      <c r="M345" s="93"/>
      <c r="N345" s="78"/>
      <c r="O345" s="93"/>
      <c r="Q345" s="93"/>
      <c r="S345" s="93"/>
      <c r="U345" s="93"/>
      <c r="W345" s="93"/>
      <c r="Y345" s="19"/>
      <c r="Z345" s="19"/>
      <c r="AA345" s="19"/>
      <c r="AC345" s="60">
        <f t="shared" si="27"/>
        <v>46</v>
      </c>
      <c r="AD345" s="134"/>
    </row>
    <row r="346" spans="1:30" ht="9" customHeight="1">
      <c r="A346" s="60">
        <f t="shared" si="28"/>
        <v>47</v>
      </c>
      <c r="C346" s="67" t="s">
        <v>109</v>
      </c>
      <c r="E346" s="62" t="s">
        <v>27</v>
      </c>
      <c r="G346" s="117">
        <v>-9.7999999999999997E-4</v>
      </c>
      <c r="H346" s="117"/>
      <c r="I346" s="117">
        <v>2.7699999999999999E-3</v>
      </c>
      <c r="K346" s="79">
        <v>3.0200000000000001E-3</v>
      </c>
      <c r="M346" s="79">
        <v>6.4999999999999997E-4</v>
      </c>
      <c r="N346" s="165"/>
      <c r="O346" s="64">
        <v>0</v>
      </c>
      <c r="P346" s="64"/>
      <c r="Q346" s="64">
        <v>1.23E-3</v>
      </c>
      <c r="R346" s="165"/>
      <c r="S346" s="64">
        <v>2.99E-3</v>
      </c>
      <c r="T346" s="165"/>
      <c r="U346" s="109">
        <v>1.2E-4</v>
      </c>
      <c r="V346" s="165"/>
      <c r="W346" s="64">
        <v>2.2939999999999999E-2</v>
      </c>
      <c r="X346" s="165"/>
      <c r="Y346" s="109">
        <v>6.5000000000000002E-2</v>
      </c>
      <c r="Z346" s="109"/>
      <c r="AA346" s="139">
        <f>SUM(G346:Y346)</f>
        <v>9.7739999999999994E-2</v>
      </c>
      <c r="AC346" s="60">
        <f t="shared" si="27"/>
        <v>47</v>
      </c>
      <c r="AD346" s="134"/>
    </row>
    <row r="347" spans="1:30" ht="9" customHeight="1">
      <c r="A347" s="60">
        <f t="shared" si="28"/>
        <v>48</v>
      </c>
      <c r="C347" s="67" t="s">
        <v>110</v>
      </c>
      <c r="E347" s="62" t="s">
        <v>27</v>
      </c>
      <c r="G347" s="117">
        <v>-1E-3</v>
      </c>
      <c r="H347" s="117"/>
      <c r="I347" s="117">
        <v>2.7299999999999998E-3</v>
      </c>
      <c r="K347" s="79">
        <v>3.0200000000000001E-3</v>
      </c>
      <c r="M347" s="79">
        <v>6.4999999999999997E-4</v>
      </c>
      <c r="N347" s="165"/>
      <c r="O347" s="64">
        <v>0</v>
      </c>
      <c r="P347" s="64"/>
      <c r="Q347" s="64">
        <v>1.23E-3</v>
      </c>
      <c r="R347" s="165"/>
      <c r="S347" s="64">
        <v>2.9399999999999999E-3</v>
      </c>
      <c r="T347" s="165"/>
      <c r="U347" s="109">
        <v>1.1E-4</v>
      </c>
      <c r="V347" s="165"/>
      <c r="W347" s="64">
        <v>2.2939999999999999E-2</v>
      </c>
      <c r="X347" s="165"/>
      <c r="Y347" s="109">
        <v>6.5000000000000002E-2</v>
      </c>
      <c r="Z347" s="109"/>
      <c r="AA347" s="139">
        <f>SUM(G347:Y347)</f>
        <v>9.7619999999999998E-2</v>
      </c>
      <c r="AC347" s="60">
        <f t="shared" si="27"/>
        <v>48</v>
      </c>
      <c r="AD347" s="134"/>
    </row>
    <row r="348" spans="1:30" ht="9" customHeight="1">
      <c r="A348" s="60">
        <f t="shared" si="28"/>
        <v>49</v>
      </c>
      <c r="C348" s="62" t="s">
        <v>112</v>
      </c>
      <c r="E348" s="62" t="s">
        <v>27</v>
      </c>
      <c r="G348" s="117">
        <v>-1.01E-3</v>
      </c>
      <c r="H348" s="117"/>
      <c r="I348" s="117" t="s">
        <v>259</v>
      </c>
      <c r="K348" s="79">
        <v>3.0200000000000001E-3</v>
      </c>
      <c r="M348" s="79">
        <v>6.4999999999999997E-4</v>
      </c>
      <c r="N348" s="165"/>
      <c r="O348" s="64">
        <v>0</v>
      </c>
      <c r="P348" s="64"/>
      <c r="Q348" s="64">
        <v>1.23E-3</v>
      </c>
      <c r="R348" s="165"/>
      <c r="S348" s="64">
        <v>2.8900000000000002E-3</v>
      </c>
      <c r="T348" s="165"/>
      <c r="U348" s="109">
        <v>1.1E-4</v>
      </c>
      <c r="V348" s="165"/>
      <c r="W348" s="64">
        <v>2.2939999999999999E-2</v>
      </c>
      <c r="X348" s="165"/>
      <c r="Y348" s="109">
        <v>6.5000000000000002E-2</v>
      </c>
      <c r="Z348" s="109"/>
      <c r="AA348" s="139">
        <f>SUM(G348:Y348)</f>
        <v>9.4829999999999998E-2</v>
      </c>
      <c r="AC348" s="60">
        <f t="shared" si="27"/>
        <v>49</v>
      </c>
      <c r="AD348" s="134"/>
    </row>
    <row r="349" spans="1:30" ht="9" customHeight="1">
      <c r="A349" s="60">
        <f t="shared" si="28"/>
        <v>50</v>
      </c>
      <c r="C349" s="67" t="s">
        <v>113</v>
      </c>
      <c r="E349" s="62" t="s">
        <v>27</v>
      </c>
      <c r="G349" s="117">
        <v>-1.01E-3</v>
      </c>
      <c r="H349" s="117"/>
      <c r="I349" s="117" t="s">
        <v>259</v>
      </c>
      <c r="K349" s="79">
        <v>3.0200000000000001E-3</v>
      </c>
      <c r="M349" s="79">
        <v>6.4999999999999997E-4</v>
      </c>
      <c r="N349" s="165"/>
      <c r="O349" s="64">
        <v>0</v>
      </c>
      <c r="P349" s="64"/>
      <c r="Q349" s="64">
        <v>1.23E-3</v>
      </c>
      <c r="R349" s="165"/>
      <c r="S349" s="64">
        <v>2.8700000000000002E-3</v>
      </c>
      <c r="T349" s="165"/>
      <c r="U349" s="109">
        <v>1.1E-4</v>
      </c>
      <c r="V349" s="165"/>
      <c r="W349" s="64">
        <v>2.2939999999999999E-2</v>
      </c>
      <c r="X349" s="165"/>
      <c r="Y349" s="109">
        <v>6.5000000000000002E-2</v>
      </c>
      <c r="Z349" s="109"/>
      <c r="AA349" s="139">
        <f>SUM(G349:Y349)</f>
        <v>9.4810000000000005E-2</v>
      </c>
      <c r="AC349" s="60">
        <f t="shared" si="27"/>
        <v>50</v>
      </c>
      <c r="AD349" s="134"/>
    </row>
    <row r="350" spans="1:30" ht="9" customHeight="1">
      <c r="A350" s="60">
        <f t="shared" si="28"/>
        <v>51</v>
      </c>
      <c r="C350" s="62" t="s">
        <v>119</v>
      </c>
      <c r="G350" s="93"/>
      <c r="H350" s="93"/>
      <c r="I350" s="117"/>
      <c r="K350" s="93"/>
      <c r="M350" s="93"/>
      <c r="N350" s="78"/>
      <c r="O350" s="93"/>
      <c r="Q350" s="93"/>
      <c r="S350" s="93"/>
      <c r="U350" s="93"/>
      <c r="W350" s="93"/>
      <c r="Y350" s="19"/>
      <c r="Z350" s="19"/>
      <c r="AA350" s="19"/>
      <c r="AC350" s="60">
        <f t="shared" si="27"/>
        <v>51</v>
      </c>
      <c r="AD350" s="134"/>
    </row>
    <row r="351" spans="1:30" ht="9" customHeight="1">
      <c r="A351" s="60">
        <f t="shared" si="28"/>
        <v>52</v>
      </c>
      <c r="C351" s="67" t="s">
        <v>109</v>
      </c>
      <c r="E351" s="62" t="s">
        <v>27</v>
      </c>
      <c r="G351" s="117">
        <v>-9.7000000000000005E-4</v>
      </c>
      <c r="H351" s="117"/>
      <c r="I351" s="117">
        <v>3.8300000000000001E-3</v>
      </c>
      <c r="K351" s="79">
        <v>3.0200000000000001E-3</v>
      </c>
      <c r="M351" s="79">
        <v>6.4999999999999997E-4</v>
      </c>
      <c r="N351" s="165"/>
      <c r="O351" s="64">
        <v>0</v>
      </c>
      <c r="P351" s="64"/>
      <c r="Q351" s="64">
        <v>1.23E-3</v>
      </c>
      <c r="R351" s="165"/>
      <c r="S351" s="64">
        <v>5.0899999999999999E-3</v>
      </c>
      <c r="T351" s="165"/>
      <c r="U351" s="109">
        <v>1.2E-4</v>
      </c>
      <c r="V351" s="165"/>
      <c r="W351" s="64">
        <v>2.2939999999999999E-2</v>
      </c>
      <c r="X351" s="165"/>
      <c r="Y351" s="109">
        <v>6.5000000000000002E-2</v>
      </c>
      <c r="Z351" s="109"/>
      <c r="AA351" s="139">
        <f>SUM(G351:Y351)</f>
        <v>0.10091</v>
      </c>
      <c r="AC351" s="60">
        <f t="shared" si="27"/>
        <v>52</v>
      </c>
      <c r="AD351" s="134"/>
    </row>
    <row r="352" spans="1:30" ht="9" customHeight="1">
      <c r="A352" s="60">
        <f t="shared" si="28"/>
        <v>53</v>
      </c>
      <c r="C352" s="67" t="s">
        <v>110</v>
      </c>
      <c r="E352" s="62" t="s">
        <v>27</v>
      </c>
      <c r="G352" s="117">
        <v>-1E-3</v>
      </c>
      <c r="H352" s="117"/>
      <c r="I352" s="117">
        <v>3.7200000000000002E-3</v>
      </c>
      <c r="K352" s="79">
        <v>3.0200000000000001E-3</v>
      </c>
      <c r="M352" s="79">
        <v>6.4999999999999997E-4</v>
      </c>
      <c r="N352" s="165"/>
      <c r="O352" s="64">
        <v>0</v>
      </c>
      <c r="P352" s="64"/>
      <c r="Q352" s="64">
        <v>1.23E-3</v>
      </c>
      <c r="R352" s="165"/>
      <c r="S352" s="64">
        <v>4.96E-3</v>
      </c>
      <c r="T352" s="165"/>
      <c r="U352" s="109">
        <v>1.1E-4</v>
      </c>
      <c r="V352" s="165"/>
      <c r="W352" s="64">
        <v>2.2939999999999999E-2</v>
      </c>
      <c r="X352" s="165"/>
      <c r="Y352" s="109">
        <v>6.5000000000000002E-2</v>
      </c>
      <c r="Z352" s="109"/>
      <c r="AA352" s="139">
        <f>SUM(G352:Y352)</f>
        <v>0.10063</v>
      </c>
      <c r="AC352" s="60">
        <f t="shared" si="27"/>
        <v>53</v>
      </c>
      <c r="AD352" s="134"/>
    </row>
    <row r="353" spans="1:30" ht="9" customHeight="1">
      <c r="A353" s="60">
        <f t="shared" si="28"/>
        <v>54</v>
      </c>
      <c r="C353" s="62" t="s">
        <v>112</v>
      </c>
      <c r="E353" s="62" t="s">
        <v>27</v>
      </c>
      <c r="G353" s="117">
        <v>-1.01E-3</v>
      </c>
      <c r="H353" s="117"/>
      <c r="I353" s="117" t="s">
        <v>259</v>
      </c>
      <c r="K353" s="79">
        <v>3.0200000000000001E-3</v>
      </c>
      <c r="M353" s="79">
        <v>6.4999999999999997E-4</v>
      </c>
      <c r="N353" s="165"/>
      <c r="O353" s="64">
        <v>0</v>
      </c>
      <c r="P353" s="64"/>
      <c r="Q353" s="64">
        <v>1.23E-3</v>
      </c>
      <c r="R353" s="165"/>
      <c r="S353" s="64">
        <v>4.7999999999999996E-3</v>
      </c>
      <c r="T353" s="165"/>
      <c r="U353" s="109">
        <v>1.1E-4</v>
      </c>
      <c r="V353" s="165"/>
      <c r="W353" s="64">
        <v>2.2939999999999999E-2</v>
      </c>
      <c r="X353" s="165"/>
      <c r="Y353" s="109">
        <v>6.5000000000000002E-2</v>
      </c>
      <c r="Z353" s="109"/>
      <c r="AA353" s="139">
        <f>SUM(G353:Y353)</f>
        <v>9.6739999999999993E-2</v>
      </c>
      <c r="AC353" s="60">
        <f t="shared" si="27"/>
        <v>54</v>
      </c>
      <c r="AD353" s="134"/>
    </row>
    <row r="354" spans="1:30" ht="9" customHeight="1">
      <c r="A354" s="60">
        <f t="shared" si="28"/>
        <v>55</v>
      </c>
      <c r="C354" s="67" t="s">
        <v>113</v>
      </c>
      <c r="E354" s="62" t="s">
        <v>27</v>
      </c>
      <c r="G354" s="117">
        <v>-1.01E-3</v>
      </c>
      <c r="H354" s="117"/>
      <c r="I354" s="117" t="s">
        <v>259</v>
      </c>
      <c r="K354" s="79">
        <v>3.0200000000000001E-3</v>
      </c>
      <c r="M354" s="79">
        <v>6.4999999999999997E-4</v>
      </c>
      <c r="N354" s="165"/>
      <c r="O354" s="64">
        <v>0</v>
      </c>
      <c r="P354" s="64"/>
      <c r="Q354" s="64">
        <v>1.23E-3</v>
      </c>
      <c r="R354" s="165"/>
      <c r="S354" s="64">
        <v>4.7699999999999999E-3</v>
      </c>
      <c r="T354" s="165"/>
      <c r="U354" s="109">
        <v>1.1E-4</v>
      </c>
      <c r="V354" s="165"/>
      <c r="W354" s="64">
        <v>2.2939999999999999E-2</v>
      </c>
      <c r="X354" s="165"/>
      <c r="Y354" s="109">
        <v>6.5000000000000002E-2</v>
      </c>
      <c r="Z354" s="109"/>
      <c r="AA354" s="139">
        <f>SUM(G354:Y354)</f>
        <v>9.6710000000000004E-2</v>
      </c>
      <c r="AC354" s="60">
        <f t="shared" si="27"/>
        <v>55</v>
      </c>
      <c r="AD354" s="134"/>
    </row>
    <row r="355" spans="1:30" ht="9" customHeight="1">
      <c r="A355" s="60">
        <f t="shared" si="28"/>
        <v>56</v>
      </c>
      <c r="C355" s="67" t="s">
        <v>120</v>
      </c>
      <c r="G355" s="93"/>
      <c r="H355" s="93"/>
      <c r="I355" s="117"/>
      <c r="K355" s="93"/>
      <c r="M355" s="93"/>
      <c r="N355" s="78"/>
      <c r="O355" s="93"/>
      <c r="Q355" s="93"/>
      <c r="S355" s="93"/>
      <c r="U355" s="93"/>
      <c r="W355" s="93"/>
      <c r="Y355" s="19"/>
      <c r="Z355" s="19"/>
      <c r="AA355" s="19"/>
      <c r="AC355" s="60">
        <f t="shared" si="27"/>
        <v>56</v>
      </c>
      <c r="AD355" s="134"/>
    </row>
    <row r="356" spans="1:30" ht="9" customHeight="1">
      <c r="A356" s="60">
        <f t="shared" si="28"/>
        <v>57</v>
      </c>
      <c r="C356" s="67" t="s">
        <v>109</v>
      </c>
      <c r="E356" s="62" t="s">
        <v>27</v>
      </c>
      <c r="G356" s="117">
        <v>-9.7999999999999997E-4</v>
      </c>
      <c r="H356" s="117"/>
      <c r="I356" s="117">
        <v>3.8300000000000001E-3</v>
      </c>
      <c r="K356" s="79">
        <v>3.0200000000000001E-3</v>
      </c>
      <c r="M356" s="79">
        <v>6.4999999999999997E-4</v>
      </c>
      <c r="N356" s="165"/>
      <c r="O356" s="64">
        <v>0</v>
      </c>
      <c r="P356" s="64"/>
      <c r="Q356" s="64">
        <v>1.23E-3</v>
      </c>
      <c r="R356" s="165"/>
      <c r="S356" s="64">
        <v>3.82E-3</v>
      </c>
      <c r="T356" s="165"/>
      <c r="U356" s="109">
        <v>1.2E-4</v>
      </c>
      <c r="V356" s="165"/>
      <c r="W356" s="64">
        <v>2.2939999999999999E-2</v>
      </c>
      <c r="X356" s="165"/>
      <c r="Y356" s="109">
        <v>6.5000000000000002E-2</v>
      </c>
      <c r="Z356" s="109"/>
      <c r="AA356" s="139">
        <f>SUM(G356:Y356)</f>
        <v>9.9629999999999996E-2</v>
      </c>
      <c r="AC356" s="60">
        <f t="shared" si="27"/>
        <v>57</v>
      </c>
      <c r="AD356" s="134"/>
    </row>
    <row r="357" spans="1:30" ht="9" customHeight="1">
      <c r="A357" s="60">
        <f t="shared" si="28"/>
        <v>58</v>
      </c>
      <c r="C357" s="67" t="s">
        <v>110</v>
      </c>
      <c r="E357" s="62" t="s">
        <v>27</v>
      </c>
      <c r="G357" s="117">
        <v>-1E-3</v>
      </c>
      <c r="H357" s="117"/>
      <c r="I357" s="117">
        <v>3.7200000000000002E-3</v>
      </c>
      <c r="K357" s="79">
        <v>3.0200000000000001E-3</v>
      </c>
      <c r="M357" s="79">
        <v>6.4999999999999997E-4</v>
      </c>
      <c r="N357" s="165"/>
      <c r="O357" s="64">
        <v>0</v>
      </c>
      <c r="P357" s="64"/>
      <c r="Q357" s="64">
        <v>1.23E-3</v>
      </c>
      <c r="R357" s="165"/>
      <c r="S357" s="64">
        <v>3.7299999999999998E-3</v>
      </c>
      <c r="T357" s="165"/>
      <c r="U357" s="109">
        <v>1.1E-4</v>
      </c>
      <c r="V357" s="165"/>
      <c r="W357" s="64">
        <v>2.2939999999999999E-2</v>
      </c>
      <c r="X357" s="165"/>
      <c r="Y357" s="109">
        <v>6.5000000000000002E-2</v>
      </c>
      <c r="Z357" s="109"/>
      <c r="AA357" s="139">
        <f>SUM(G357:Y357)</f>
        <v>9.9400000000000002E-2</v>
      </c>
      <c r="AC357" s="60">
        <f t="shared" si="27"/>
        <v>58</v>
      </c>
      <c r="AD357" s="134"/>
    </row>
    <row r="358" spans="1:30" ht="9" customHeight="1">
      <c r="A358" s="60">
        <f t="shared" si="28"/>
        <v>59</v>
      </c>
      <c r="C358" s="62" t="s">
        <v>112</v>
      </c>
      <c r="E358" s="62" t="s">
        <v>27</v>
      </c>
      <c r="G358" s="117">
        <v>-1.01E-3</v>
      </c>
      <c r="H358" s="117"/>
      <c r="I358" s="117" t="s">
        <v>259</v>
      </c>
      <c r="K358" s="79">
        <v>3.0200000000000001E-3</v>
      </c>
      <c r="M358" s="79">
        <v>6.4999999999999997E-4</v>
      </c>
      <c r="N358" s="165"/>
      <c r="O358" s="64">
        <v>0</v>
      </c>
      <c r="P358" s="64"/>
      <c r="Q358" s="64">
        <v>1.23E-3</v>
      </c>
      <c r="R358" s="165"/>
      <c r="S358" s="64">
        <v>3.63E-3</v>
      </c>
      <c r="T358" s="165"/>
      <c r="U358" s="109">
        <v>1.1E-4</v>
      </c>
      <c r="V358" s="165"/>
      <c r="W358" s="64">
        <v>2.2939999999999999E-2</v>
      </c>
      <c r="X358" s="165"/>
      <c r="Y358" s="109">
        <v>6.5000000000000002E-2</v>
      </c>
      <c r="Z358" s="109"/>
      <c r="AA358" s="139">
        <f>SUM(G358:Y358)</f>
        <v>9.5570000000000002E-2</v>
      </c>
      <c r="AC358" s="60">
        <f t="shared" si="27"/>
        <v>59</v>
      </c>
      <c r="AD358" s="134"/>
    </row>
    <row r="359" spans="1:30" ht="9" customHeight="1">
      <c r="A359" s="60">
        <f t="shared" si="28"/>
        <v>60</v>
      </c>
      <c r="C359" s="67" t="s">
        <v>113</v>
      </c>
      <c r="E359" s="62" t="s">
        <v>27</v>
      </c>
      <c r="G359" s="117">
        <v>-1.01E-3</v>
      </c>
      <c r="H359" s="117"/>
      <c r="I359" s="117" t="s">
        <v>259</v>
      </c>
      <c r="K359" s="79">
        <v>3.0200000000000001E-3</v>
      </c>
      <c r="M359" s="79">
        <v>6.4999999999999997E-4</v>
      </c>
      <c r="N359" s="165"/>
      <c r="O359" s="64">
        <v>0</v>
      </c>
      <c r="P359" s="64"/>
      <c r="Q359" s="64">
        <v>1.23E-3</v>
      </c>
      <c r="R359" s="165"/>
      <c r="S359" s="64">
        <v>3.5999999999999999E-3</v>
      </c>
      <c r="T359" s="165"/>
      <c r="U359" s="109">
        <v>1.1E-4</v>
      </c>
      <c r="V359" s="165"/>
      <c r="W359" s="64">
        <v>2.2939999999999999E-2</v>
      </c>
      <c r="X359" s="165"/>
      <c r="Y359" s="109">
        <v>6.5000000000000002E-2</v>
      </c>
      <c r="Z359" s="109"/>
      <c r="AA359" s="139">
        <f>SUM(G359:Y359)</f>
        <v>9.554E-2</v>
      </c>
      <c r="AC359" s="60">
        <f t="shared" si="27"/>
        <v>60</v>
      </c>
      <c r="AD359" s="134"/>
    </row>
    <row r="360" spans="1:30" ht="9" customHeight="1">
      <c r="A360" s="60">
        <f t="shared" si="28"/>
        <v>61</v>
      </c>
      <c r="C360" s="67" t="s">
        <v>121</v>
      </c>
      <c r="G360" s="93"/>
      <c r="H360" s="93"/>
      <c r="I360" s="117"/>
      <c r="K360" s="93"/>
      <c r="M360" s="93"/>
      <c r="O360" s="93"/>
      <c r="Q360" s="93"/>
      <c r="S360" s="93"/>
      <c r="U360" s="93"/>
      <c r="W360" s="93"/>
      <c r="Y360" s="19"/>
      <c r="Z360" s="19"/>
      <c r="AA360" s="19"/>
      <c r="AC360" s="60">
        <f t="shared" si="27"/>
        <v>61</v>
      </c>
      <c r="AD360" s="134"/>
    </row>
    <row r="361" spans="1:30" ht="9" customHeight="1">
      <c r="A361" s="60">
        <f t="shared" si="28"/>
        <v>62</v>
      </c>
      <c r="C361" s="67" t="s">
        <v>109</v>
      </c>
      <c r="E361" s="62" t="s">
        <v>27</v>
      </c>
      <c r="G361" s="117">
        <v>-9.7999999999999997E-4</v>
      </c>
      <c r="H361" s="117"/>
      <c r="I361" s="117">
        <v>2.7899999999999999E-3</v>
      </c>
      <c r="K361" s="79">
        <v>3.0200000000000001E-3</v>
      </c>
      <c r="M361" s="79">
        <v>6.4999999999999997E-4</v>
      </c>
      <c r="N361" s="165"/>
      <c r="O361" s="64">
        <v>0</v>
      </c>
      <c r="P361" s="64"/>
      <c r="Q361" s="64">
        <v>1.23E-3</v>
      </c>
      <c r="R361" s="165"/>
      <c r="S361" s="64">
        <v>3.0200000000000001E-3</v>
      </c>
      <c r="T361" s="165"/>
      <c r="U361" s="109">
        <v>1.2E-4</v>
      </c>
      <c r="V361" s="165"/>
      <c r="W361" s="64">
        <v>2.2939999999999999E-2</v>
      </c>
      <c r="X361" s="165"/>
      <c r="Y361" s="109">
        <v>6.5000000000000002E-2</v>
      </c>
      <c r="Z361" s="109"/>
      <c r="AA361" s="139">
        <f>SUM(G361:Y361)</f>
        <v>9.7790000000000002E-2</v>
      </c>
      <c r="AC361" s="60">
        <f t="shared" si="27"/>
        <v>62</v>
      </c>
      <c r="AD361" s="134"/>
    </row>
    <row r="362" spans="1:30" ht="9" customHeight="1">
      <c r="A362" s="60">
        <f t="shared" si="28"/>
        <v>63</v>
      </c>
      <c r="C362" s="67" t="s">
        <v>110</v>
      </c>
      <c r="E362" s="62" t="s">
        <v>27</v>
      </c>
      <c r="G362" s="117">
        <v>-1E-3</v>
      </c>
      <c r="H362" s="117"/>
      <c r="I362" s="117">
        <v>2.7499999999999998E-3</v>
      </c>
      <c r="K362" s="79">
        <v>3.0200000000000001E-3</v>
      </c>
      <c r="M362" s="79">
        <v>6.4999999999999997E-4</v>
      </c>
      <c r="N362" s="165"/>
      <c r="O362" s="64">
        <v>0</v>
      </c>
      <c r="P362" s="64"/>
      <c r="Q362" s="64">
        <v>1.23E-3</v>
      </c>
      <c r="R362" s="165"/>
      <c r="S362" s="64">
        <v>2.97E-3</v>
      </c>
      <c r="T362" s="165"/>
      <c r="U362" s="109">
        <v>1.1E-4</v>
      </c>
      <c r="V362" s="165"/>
      <c r="W362" s="64">
        <v>2.2939999999999999E-2</v>
      </c>
      <c r="X362" s="165"/>
      <c r="Y362" s="109">
        <v>6.5000000000000002E-2</v>
      </c>
      <c r="Z362" s="109"/>
      <c r="AA362" s="139">
        <f>SUM(G362:Y362)</f>
        <v>9.7670000000000007E-2</v>
      </c>
      <c r="AC362" s="60">
        <f t="shared" si="27"/>
        <v>63</v>
      </c>
      <c r="AD362" s="134"/>
    </row>
    <row r="363" spans="1:30" ht="9" customHeight="1">
      <c r="A363" s="60">
        <f t="shared" si="28"/>
        <v>64</v>
      </c>
      <c r="C363" s="62" t="s">
        <v>112</v>
      </c>
      <c r="E363" s="62" t="s">
        <v>27</v>
      </c>
      <c r="G363" s="117">
        <v>-1.01E-3</v>
      </c>
      <c r="H363" s="117"/>
      <c r="I363" s="117" t="s">
        <v>259</v>
      </c>
      <c r="K363" s="79">
        <v>3.0200000000000001E-3</v>
      </c>
      <c r="M363" s="79">
        <v>6.4999999999999997E-4</v>
      </c>
      <c r="N363" s="165"/>
      <c r="O363" s="64">
        <v>0</v>
      </c>
      <c r="P363" s="64"/>
      <c r="Q363" s="64">
        <v>1.23E-3</v>
      </c>
      <c r="R363" s="165"/>
      <c r="S363" s="64">
        <v>2.9199999999999999E-3</v>
      </c>
      <c r="T363" s="165"/>
      <c r="U363" s="109">
        <v>1.1E-4</v>
      </c>
      <c r="V363" s="165"/>
      <c r="W363" s="64">
        <v>2.2939999999999999E-2</v>
      </c>
      <c r="X363" s="165"/>
      <c r="Y363" s="109">
        <v>6.5000000000000002E-2</v>
      </c>
      <c r="Z363" s="109"/>
      <c r="AA363" s="139">
        <f>SUM(G363:Y363)</f>
        <v>9.486E-2</v>
      </c>
      <c r="AC363" s="60">
        <f t="shared" si="27"/>
        <v>64</v>
      </c>
      <c r="AD363" s="134"/>
    </row>
    <row r="364" spans="1:30" ht="9" customHeight="1">
      <c r="A364" s="60">
        <f t="shared" si="28"/>
        <v>65</v>
      </c>
      <c r="C364" s="67" t="s">
        <v>113</v>
      </c>
      <c r="E364" s="62" t="s">
        <v>27</v>
      </c>
      <c r="G364" s="117">
        <v>-1.01E-3</v>
      </c>
      <c r="H364" s="117"/>
      <c r="I364" s="117" t="s">
        <v>259</v>
      </c>
      <c r="K364" s="79">
        <v>3.0200000000000001E-3</v>
      </c>
      <c r="M364" s="79">
        <v>6.4999999999999997E-4</v>
      </c>
      <c r="N364" s="165"/>
      <c r="O364" s="64">
        <v>0</v>
      </c>
      <c r="P364" s="64"/>
      <c r="Q364" s="64">
        <v>1.23E-3</v>
      </c>
      <c r="R364" s="165"/>
      <c r="S364" s="64">
        <v>2.8999999999999998E-3</v>
      </c>
      <c r="T364" s="165"/>
      <c r="U364" s="109">
        <v>1.1E-4</v>
      </c>
      <c r="V364" s="165"/>
      <c r="W364" s="64">
        <v>2.2939999999999999E-2</v>
      </c>
      <c r="X364" s="165"/>
      <c r="Y364" s="109">
        <v>6.5000000000000002E-2</v>
      </c>
      <c r="Z364" s="109"/>
      <c r="AA364" s="139">
        <f>SUM(G364:Y364)</f>
        <v>9.4840000000000008E-2</v>
      </c>
      <c r="AC364" s="60">
        <f t="shared" si="27"/>
        <v>65</v>
      </c>
      <c r="AD364" s="134"/>
    </row>
    <row r="365" spans="1:30" ht="9" customHeight="1">
      <c r="A365" s="60"/>
      <c r="C365" s="67"/>
      <c r="E365" s="62"/>
      <c r="G365" s="117"/>
      <c r="H365" s="117"/>
      <c r="I365" s="117"/>
      <c r="K365" s="79"/>
      <c r="M365" s="79"/>
      <c r="N365" s="165"/>
      <c r="O365" s="64"/>
      <c r="P365" s="64"/>
      <c r="Q365" s="64"/>
      <c r="R365" s="165"/>
      <c r="S365" s="64"/>
      <c r="T365" s="165"/>
      <c r="U365" s="109"/>
      <c r="V365" s="165"/>
      <c r="W365" s="64"/>
      <c r="X365" s="165"/>
      <c r="Y365" s="109"/>
      <c r="Z365" s="109"/>
      <c r="AA365" s="139"/>
      <c r="AC365" s="60"/>
      <c r="AD365" s="134"/>
    </row>
    <row r="366" spans="1:30" ht="9" customHeight="1">
      <c r="A366" s="60"/>
      <c r="C366" s="67"/>
      <c r="E366" s="62"/>
      <c r="G366" s="117"/>
      <c r="H366" s="117"/>
      <c r="I366" s="117"/>
      <c r="K366" s="79"/>
      <c r="M366" s="79"/>
      <c r="N366" s="165"/>
      <c r="O366" s="64"/>
      <c r="P366" s="64"/>
      <c r="Q366" s="64"/>
      <c r="R366" s="165"/>
      <c r="S366" s="64"/>
      <c r="T366" s="165"/>
      <c r="U366" s="109"/>
      <c r="V366" s="165"/>
      <c r="W366" s="64"/>
      <c r="X366" s="165"/>
      <c r="Y366" s="109"/>
      <c r="Z366" s="109"/>
      <c r="AA366" s="139"/>
      <c r="AC366" s="60"/>
      <c r="AD366" s="134"/>
    </row>
    <row r="367" spans="1:30" ht="9" customHeight="1">
      <c r="A367" s="60"/>
      <c r="C367" s="67"/>
      <c r="E367" s="62"/>
      <c r="G367" s="117"/>
      <c r="H367" s="117"/>
      <c r="I367" s="117"/>
      <c r="K367" s="79"/>
      <c r="M367" s="79"/>
      <c r="N367" s="165"/>
      <c r="O367" s="64"/>
      <c r="P367" s="64"/>
      <c r="Q367" s="64"/>
      <c r="R367" s="165"/>
      <c r="S367" s="64"/>
      <c r="T367" s="165"/>
      <c r="U367" s="109"/>
      <c r="V367" s="165"/>
      <c r="W367" s="64"/>
      <c r="X367" s="165"/>
      <c r="Y367" s="109"/>
      <c r="Z367" s="109"/>
      <c r="AA367" s="139"/>
      <c r="AC367" s="60"/>
      <c r="AD367" s="134"/>
    </row>
    <row r="368" spans="1:30" ht="9" customHeight="1">
      <c r="AD368" s="134"/>
    </row>
    <row r="369" spans="1:30" ht="9" customHeight="1">
      <c r="M369" s="21" t="str">
        <f>M289</f>
        <v>SAN DIEGO GAS &amp; ELECTRIC COMPANY - ELECTRIC DEPARTMENT</v>
      </c>
      <c r="AC369" s="96" t="s">
        <v>127</v>
      </c>
      <c r="AD369" s="134"/>
    </row>
    <row r="370" spans="1:30" ht="9" customHeight="1">
      <c r="M370" s="21" t="str">
        <f>M290</f>
        <v>FILING TO IMPLEMENT AN ELECTRIC RATE SURCHARGE TO MANAGE THE ENERGY RATE CEILING REVENUE SHORTFALL ACCOUNT</v>
      </c>
      <c r="AD370" s="134"/>
    </row>
    <row r="371" spans="1:30" ht="9" customHeight="1">
      <c r="M371" s="21" t="str">
        <f>M291</f>
        <v>EFFECTIVE RATES FOR CUSTOMERS UNDER 6.5 CENTS/KWH RATE CEILING PX PRICE (AB 265 AND D.00-09-040)</v>
      </c>
      <c r="AD371" s="134"/>
    </row>
    <row r="372" spans="1:30" ht="9" customHeight="1">
      <c r="M372" s="21"/>
      <c r="AD372" s="134"/>
    </row>
    <row r="373" spans="1:30" ht="9" customHeight="1">
      <c r="M373" s="21" t="str">
        <f>M293</f>
        <v>COMMERCIAL AND INDUSTRIAL -- PROPOSED UNBUNDLED UNIT CHARGES</v>
      </c>
      <c r="AD373" s="134"/>
    </row>
    <row r="374" spans="1:30" ht="9" customHeight="1">
      <c r="G374" s="6"/>
      <c r="H374" s="6"/>
      <c r="I374" s="7"/>
      <c r="J374" s="7"/>
      <c r="K374" s="8"/>
      <c r="L374" s="9"/>
      <c r="M374" s="9"/>
      <c r="N374" s="9"/>
      <c r="O374" s="8"/>
      <c r="P374" s="8"/>
      <c r="U374" s="6"/>
      <c r="W374" s="8"/>
      <c r="AA374" s="9"/>
      <c r="AD374" s="134"/>
    </row>
    <row r="375" spans="1:30" ht="9" customHeight="1">
      <c r="G375" s="40"/>
      <c r="H375" s="40"/>
      <c r="I375" s="41"/>
      <c r="J375" s="9"/>
      <c r="K375" s="9"/>
      <c r="L375" s="9"/>
      <c r="M375" s="10" t="s">
        <v>224</v>
      </c>
      <c r="N375" s="9"/>
      <c r="O375" s="8" t="s">
        <v>225</v>
      </c>
      <c r="P375" s="8"/>
      <c r="Q375" s="8" t="s">
        <v>226</v>
      </c>
      <c r="R375" s="8"/>
      <c r="S375" s="8" t="s">
        <v>227</v>
      </c>
      <c r="T375" s="42"/>
      <c r="U375" s="40"/>
      <c r="W375" s="10" t="s">
        <v>228</v>
      </c>
      <c r="Y375" s="10" t="s">
        <v>229</v>
      </c>
      <c r="Z375" s="10"/>
      <c r="AA375" s="10"/>
      <c r="AC375" s="8"/>
      <c r="AD375" s="134"/>
    </row>
    <row r="376" spans="1:30" ht="9" customHeight="1">
      <c r="G376" s="13" t="s">
        <v>230</v>
      </c>
      <c r="H376" s="13"/>
      <c r="I376" s="10" t="s">
        <v>231</v>
      </c>
      <c r="J376" s="9"/>
      <c r="K376" s="10" t="s">
        <v>232</v>
      </c>
      <c r="L376" s="9"/>
      <c r="M376" s="10" t="s">
        <v>233</v>
      </c>
      <c r="N376" s="9"/>
      <c r="O376" s="10" t="s">
        <v>234</v>
      </c>
      <c r="P376" s="10"/>
      <c r="Q376" s="10" t="s">
        <v>235</v>
      </c>
      <c r="R376" s="10"/>
      <c r="S376" s="10" t="s">
        <v>236</v>
      </c>
      <c r="T376" s="10"/>
      <c r="U376" s="13" t="s">
        <v>237</v>
      </c>
      <c r="W376" s="10" t="s">
        <v>238</v>
      </c>
      <c r="Y376" s="10" t="s">
        <v>239</v>
      </c>
      <c r="Z376" s="10"/>
      <c r="AA376" s="10" t="s">
        <v>7</v>
      </c>
      <c r="AC376" s="8"/>
      <c r="AD376" s="134"/>
    </row>
    <row r="377" spans="1:30" ht="9" customHeight="1">
      <c r="A377" s="10" t="s">
        <v>9</v>
      </c>
      <c r="B377" s="10"/>
      <c r="C377" s="10" t="s">
        <v>10</v>
      </c>
      <c r="D377" s="10"/>
      <c r="E377" s="10" t="s">
        <v>11</v>
      </c>
      <c r="G377" s="13" t="s">
        <v>12</v>
      </c>
      <c r="H377" s="13"/>
      <c r="I377" s="10" t="s">
        <v>12</v>
      </c>
      <c r="J377" s="9"/>
      <c r="K377" s="10" t="s">
        <v>12</v>
      </c>
      <c r="L377" s="9"/>
      <c r="M377" s="10" t="s">
        <v>12</v>
      </c>
      <c r="N377" s="41"/>
      <c r="O377" s="10" t="s">
        <v>12</v>
      </c>
      <c r="P377" s="10"/>
      <c r="Q377" s="10" t="s">
        <v>12</v>
      </c>
      <c r="R377" s="10"/>
      <c r="S377" s="10" t="s">
        <v>12</v>
      </c>
      <c r="T377" s="10"/>
      <c r="U377" s="13" t="s">
        <v>12</v>
      </c>
      <c r="W377" s="10" t="s">
        <v>12</v>
      </c>
      <c r="Y377" s="10" t="s">
        <v>240</v>
      </c>
      <c r="Z377" s="10"/>
      <c r="AA377" s="10" t="s">
        <v>12</v>
      </c>
      <c r="AC377" s="10" t="str">
        <f>(A377)</f>
        <v>LINE</v>
      </c>
      <c r="AD377" s="134"/>
    </row>
    <row r="378" spans="1:30" ht="9" customHeight="1">
      <c r="A378" s="16" t="s">
        <v>15</v>
      </c>
      <c r="C378" s="58" t="s">
        <v>16</v>
      </c>
      <c r="E378" s="58" t="s">
        <v>17</v>
      </c>
      <c r="G378" s="59" t="s">
        <v>18</v>
      </c>
      <c r="H378" s="128"/>
      <c r="I378" s="59" t="s">
        <v>19</v>
      </c>
      <c r="K378" s="59" t="s">
        <v>20</v>
      </c>
      <c r="M378" s="59" t="s">
        <v>21</v>
      </c>
      <c r="O378" s="59" t="s">
        <v>241</v>
      </c>
      <c r="P378" s="128"/>
      <c r="Q378" s="59" t="s">
        <v>242</v>
      </c>
      <c r="R378" s="128"/>
      <c r="S378" s="59" t="s">
        <v>243</v>
      </c>
      <c r="U378" s="59" t="s">
        <v>244</v>
      </c>
      <c r="W378" s="59" t="s">
        <v>245</v>
      </c>
      <c r="Y378" s="38" t="s">
        <v>246</v>
      </c>
      <c r="Z378" s="50"/>
      <c r="AA378" s="38" t="s">
        <v>247</v>
      </c>
      <c r="AC378" s="16" t="str">
        <f>(A378)</f>
        <v>NO.</v>
      </c>
      <c r="AD378" s="134"/>
    </row>
    <row r="379" spans="1:30" ht="9" customHeight="1">
      <c r="A379" s="60"/>
      <c r="C379" s="61"/>
      <c r="E379" s="61"/>
      <c r="K379" s="61"/>
      <c r="AA379" s="133"/>
      <c r="AC379" s="60"/>
      <c r="AD379" s="134"/>
    </row>
    <row r="380" spans="1:30" ht="9" customHeight="1">
      <c r="A380" s="60">
        <v>1</v>
      </c>
      <c r="C380" s="24" t="s">
        <v>128</v>
      </c>
      <c r="AC380" s="60">
        <f t="shared" ref="AC380:AC411" si="29">A380</f>
        <v>1</v>
      </c>
      <c r="AD380" s="134"/>
    </row>
    <row r="381" spans="1:30" ht="9" customHeight="1">
      <c r="A381" s="60">
        <f t="shared" ref="A381:A412" si="30">A380+1</f>
        <v>2</v>
      </c>
      <c r="C381" s="62" t="s">
        <v>50</v>
      </c>
      <c r="AC381" s="60">
        <f t="shared" si="29"/>
        <v>2</v>
      </c>
      <c r="AD381" s="134"/>
    </row>
    <row r="382" spans="1:30" ht="9" customHeight="1">
      <c r="A382" s="60">
        <f t="shared" si="30"/>
        <v>3</v>
      </c>
      <c r="C382" s="62" t="s">
        <v>91</v>
      </c>
      <c r="E382" s="62" t="s">
        <v>24</v>
      </c>
      <c r="G382" s="114" t="s">
        <v>25</v>
      </c>
      <c r="H382" s="114"/>
      <c r="I382" s="114">
        <v>179.17</v>
      </c>
      <c r="J382" s="88"/>
      <c r="K382" s="87" t="s">
        <v>25</v>
      </c>
      <c r="L382" s="88"/>
      <c r="M382" s="87" t="s">
        <v>25</v>
      </c>
      <c r="N382" s="89"/>
      <c r="O382" s="87" t="s">
        <v>25</v>
      </c>
      <c r="P382" s="87"/>
      <c r="Q382" s="87" t="s">
        <v>25</v>
      </c>
      <c r="R382" s="89"/>
      <c r="S382" s="167" t="s">
        <v>255</v>
      </c>
      <c r="T382" s="89"/>
      <c r="U382" s="114" t="s">
        <v>25</v>
      </c>
      <c r="V382" s="89"/>
      <c r="W382" s="87" t="s">
        <v>25</v>
      </c>
      <c r="X382" s="89"/>
      <c r="Y382" s="63" t="s">
        <v>25</v>
      </c>
      <c r="Z382" s="63"/>
      <c r="AA382" s="137">
        <f t="shared" ref="AA382:AA388" si="31">SUM(G382:Y382)</f>
        <v>179.17</v>
      </c>
      <c r="AC382" s="60">
        <f t="shared" si="29"/>
        <v>3</v>
      </c>
      <c r="AD382" s="134"/>
    </row>
    <row r="383" spans="1:30" ht="9" customHeight="1">
      <c r="A383" s="60">
        <f t="shared" si="30"/>
        <v>4</v>
      </c>
      <c r="C383" s="62" t="s">
        <v>92</v>
      </c>
      <c r="E383" s="62" t="s">
        <v>24</v>
      </c>
      <c r="G383" s="105" t="s">
        <v>25</v>
      </c>
      <c r="H383" s="105"/>
      <c r="I383" s="105">
        <v>179.17</v>
      </c>
      <c r="K383" s="93" t="s">
        <v>25</v>
      </c>
      <c r="M383" s="93" t="s">
        <v>25</v>
      </c>
      <c r="N383" s="72"/>
      <c r="O383" s="93" t="s">
        <v>25</v>
      </c>
      <c r="P383" s="93"/>
      <c r="Q383" s="93" t="s">
        <v>25</v>
      </c>
      <c r="R383" s="97"/>
      <c r="S383" s="167" t="s">
        <v>255</v>
      </c>
      <c r="T383" s="97"/>
      <c r="U383" s="105" t="s">
        <v>25</v>
      </c>
      <c r="V383" s="97"/>
      <c r="W383" s="93" t="s">
        <v>25</v>
      </c>
      <c r="X383" s="97"/>
      <c r="Y383" s="19" t="s">
        <v>25</v>
      </c>
      <c r="Z383" s="19"/>
      <c r="AA383" s="155">
        <f t="shared" si="31"/>
        <v>179.17</v>
      </c>
      <c r="AC383" s="60">
        <f t="shared" si="29"/>
        <v>4</v>
      </c>
      <c r="AD383" s="134"/>
    </row>
    <row r="384" spans="1:30" ht="9" customHeight="1">
      <c r="A384" s="60">
        <f t="shared" si="30"/>
        <v>5</v>
      </c>
      <c r="C384" s="62" t="s">
        <v>99</v>
      </c>
      <c r="E384" s="62" t="s">
        <v>24</v>
      </c>
      <c r="G384" s="105" t="s">
        <v>25</v>
      </c>
      <c r="H384" s="105"/>
      <c r="I384" s="105">
        <v>12795.32</v>
      </c>
      <c r="K384" s="93" t="s">
        <v>25</v>
      </c>
      <c r="M384" s="93" t="s">
        <v>25</v>
      </c>
      <c r="N384" s="72"/>
      <c r="O384" s="93" t="s">
        <v>25</v>
      </c>
      <c r="P384" s="93"/>
      <c r="Q384" s="93" t="s">
        <v>25</v>
      </c>
      <c r="R384" s="97"/>
      <c r="S384" s="167" t="s">
        <v>255</v>
      </c>
      <c r="T384" s="97"/>
      <c r="U384" s="105" t="s">
        <v>25</v>
      </c>
      <c r="V384" s="97"/>
      <c r="W384" s="93" t="s">
        <v>25</v>
      </c>
      <c r="X384" s="97"/>
      <c r="Y384" s="19" t="s">
        <v>25</v>
      </c>
      <c r="Z384" s="19"/>
      <c r="AA384" s="155">
        <f t="shared" si="31"/>
        <v>12795.32</v>
      </c>
      <c r="AC384" s="60">
        <f t="shared" si="29"/>
        <v>5</v>
      </c>
      <c r="AD384" s="134"/>
    </row>
    <row r="385" spans="1:30" ht="9" customHeight="1">
      <c r="A385" s="60">
        <f t="shared" si="30"/>
        <v>6</v>
      </c>
      <c r="C385" s="62" t="s">
        <v>100</v>
      </c>
      <c r="E385" s="62" t="s">
        <v>24</v>
      </c>
      <c r="G385" s="105" t="s">
        <v>25</v>
      </c>
      <c r="H385" s="105"/>
      <c r="I385" s="105">
        <v>179.17</v>
      </c>
      <c r="K385" s="93" t="s">
        <v>25</v>
      </c>
      <c r="M385" s="93" t="s">
        <v>25</v>
      </c>
      <c r="N385" s="72"/>
      <c r="O385" s="93" t="s">
        <v>25</v>
      </c>
      <c r="P385" s="93"/>
      <c r="Q385" s="93" t="s">
        <v>25</v>
      </c>
      <c r="R385" s="97"/>
      <c r="S385" s="167" t="s">
        <v>255</v>
      </c>
      <c r="T385" s="97"/>
      <c r="U385" s="105" t="s">
        <v>25</v>
      </c>
      <c r="V385" s="97"/>
      <c r="W385" s="93" t="s">
        <v>25</v>
      </c>
      <c r="X385" s="97"/>
      <c r="Y385" s="19" t="s">
        <v>25</v>
      </c>
      <c r="Z385" s="19"/>
      <c r="AA385" s="155">
        <f t="shared" si="31"/>
        <v>179.17</v>
      </c>
      <c r="AC385" s="60">
        <f t="shared" si="29"/>
        <v>6</v>
      </c>
      <c r="AD385" s="134"/>
    </row>
    <row r="386" spans="1:30" ht="9" customHeight="1">
      <c r="A386" s="60">
        <f t="shared" si="30"/>
        <v>7</v>
      </c>
      <c r="C386" s="107" t="s">
        <v>124</v>
      </c>
      <c r="E386" s="62" t="s">
        <v>24</v>
      </c>
      <c r="G386" s="105" t="s">
        <v>25</v>
      </c>
      <c r="H386" s="105"/>
      <c r="I386" s="105">
        <v>20146.96</v>
      </c>
      <c r="K386" s="93" t="s">
        <v>25</v>
      </c>
      <c r="M386" s="93" t="s">
        <v>25</v>
      </c>
      <c r="N386" s="72"/>
      <c r="O386" s="93" t="s">
        <v>25</v>
      </c>
      <c r="P386" s="93"/>
      <c r="Q386" s="93" t="s">
        <v>25</v>
      </c>
      <c r="R386" s="97"/>
      <c r="S386" s="167" t="s">
        <v>255</v>
      </c>
      <c r="T386" s="97"/>
      <c r="U386" s="105" t="s">
        <v>25</v>
      </c>
      <c r="V386" s="97"/>
      <c r="W386" s="93" t="s">
        <v>25</v>
      </c>
      <c r="X386" s="97"/>
      <c r="Y386" s="19" t="s">
        <v>25</v>
      </c>
      <c r="Z386" s="19"/>
      <c r="AA386" s="155">
        <f t="shared" si="31"/>
        <v>20146.96</v>
      </c>
      <c r="AC386" s="60">
        <f t="shared" si="29"/>
        <v>7</v>
      </c>
      <c r="AD386" s="134"/>
    </row>
    <row r="387" spans="1:30" ht="9" customHeight="1">
      <c r="A387" s="60">
        <f t="shared" si="30"/>
        <v>8</v>
      </c>
      <c r="C387" s="56" t="s">
        <v>125</v>
      </c>
      <c r="E387" s="62" t="s">
        <v>104</v>
      </c>
      <c r="G387" s="95" t="s">
        <v>25</v>
      </c>
      <c r="H387" s="95"/>
      <c r="I387" s="105">
        <v>1.1299999999999999</v>
      </c>
      <c r="K387" s="93" t="s">
        <v>25</v>
      </c>
      <c r="M387" s="93" t="s">
        <v>25</v>
      </c>
      <c r="N387" s="72"/>
      <c r="O387" s="93" t="s">
        <v>25</v>
      </c>
      <c r="P387" s="93"/>
      <c r="Q387" s="93" t="s">
        <v>25</v>
      </c>
      <c r="R387" s="97"/>
      <c r="S387" s="167" t="s">
        <v>255</v>
      </c>
      <c r="T387" s="97"/>
      <c r="U387" s="95" t="s">
        <v>25</v>
      </c>
      <c r="V387" s="97"/>
      <c r="W387" s="93" t="s">
        <v>25</v>
      </c>
      <c r="X387" s="97"/>
      <c r="Y387" s="19" t="s">
        <v>25</v>
      </c>
      <c r="Z387" s="19"/>
      <c r="AA387" s="155">
        <f t="shared" si="31"/>
        <v>1.1299999999999999</v>
      </c>
      <c r="AC387" s="60">
        <f t="shared" si="29"/>
        <v>8</v>
      </c>
      <c r="AD387" s="134"/>
    </row>
    <row r="388" spans="1:30" ht="9" customHeight="1">
      <c r="A388" s="60">
        <f t="shared" si="30"/>
        <v>9</v>
      </c>
      <c r="C388" s="56" t="s">
        <v>126</v>
      </c>
      <c r="E388" s="62" t="s">
        <v>104</v>
      </c>
      <c r="G388" s="93" t="s">
        <v>25</v>
      </c>
      <c r="H388" s="93"/>
      <c r="I388" s="105">
        <v>2.89</v>
      </c>
      <c r="K388" s="93" t="s">
        <v>25</v>
      </c>
      <c r="M388" s="93" t="s">
        <v>25</v>
      </c>
      <c r="N388" s="72"/>
      <c r="O388" s="93" t="s">
        <v>25</v>
      </c>
      <c r="P388" s="93"/>
      <c r="Q388" s="93" t="s">
        <v>25</v>
      </c>
      <c r="R388" s="97"/>
      <c r="S388" s="167" t="s">
        <v>255</v>
      </c>
      <c r="T388" s="97"/>
      <c r="U388" s="93" t="s">
        <v>25</v>
      </c>
      <c r="V388" s="97"/>
      <c r="W388" s="93" t="s">
        <v>25</v>
      </c>
      <c r="X388" s="97"/>
      <c r="Y388" s="19" t="s">
        <v>25</v>
      </c>
      <c r="Z388" s="19"/>
      <c r="AA388" s="155">
        <f t="shared" si="31"/>
        <v>2.89</v>
      </c>
      <c r="AC388" s="60">
        <f t="shared" si="29"/>
        <v>9</v>
      </c>
      <c r="AD388" s="134"/>
    </row>
    <row r="389" spans="1:30" ht="9" customHeight="1">
      <c r="A389" s="60">
        <f t="shared" si="30"/>
        <v>10</v>
      </c>
      <c r="C389" s="67" t="s">
        <v>108</v>
      </c>
      <c r="I389" s="105"/>
      <c r="K389" s="97"/>
      <c r="AA389" s="170"/>
      <c r="AC389" s="60">
        <f t="shared" si="29"/>
        <v>10</v>
      </c>
      <c r="AD389" s="134"/>
    </row>
    <row r="390" spans="1:30" ht="9" customHeight="1">
      <c r="A390" s="60">
        <f t="shared" si="30"/>
        <v>11</v>
      </c>
      <c r="C390" s="67" t="s">
        <v>109</v>
      </c>
      <c r="E390" s="62" t="s">
        <v>52</v>
      </c>
      <c r="G390" s="105">
        <v>0.35</v>
      </c>
      <c r="H390" s="105"/>
      <c r="I390" s="105">
        <v>4.9800000000000004</v>
      </c>
      <c r="K390" s="93" t="s">
        <v>25</v>
      </c>
      <c r="M390" s="93" t="s">
        <v>25</v>
      </c>
      <c r="N390" s="72"/>
      <c r="O390" s="93" t="s">
        <v>25</v>
      </c>
      <c r="P390" s="93"/>
      <c r="Q390" s="93" t="s">
        <v>25</v>
      </c>
      <c r="S390" s="168">
        <v>0.41</v>
      </c>
      <c r="U390" s="105">
        <v>0.08</v>
      </c>
      <c r="W390" s="93" t="s">
        <v>25</v>
      </c>
      <c r="Y390" s="19" t="s">
        <v>25</v>
      </c>
      <c r="Z390" s="19"/>
      <c r="AA390" s="155">
        <f>SUM(G390:Y390)</f>
        <v>5.82</v>
      </c>
      <c r="AC390" s="60">
        <f t="shared" si="29"/>
        <v>11</v>
      </c>
      <c r="AD390" s="134"/>
    </row>
    <row r="391" spans="1:30" ht="9" customHeight="1">
      <c r="A391" s="60">
        <f t="shared" si="30"/>
        <v>12</v>
      </c>
      <c r="C391" s="67" t="s">
        <v>110</v>
      </c>
      <c r="E391" s="62" t="s">
        <v>52</v>
      </c>
      <c r="G391" s="105">
        <v>0.33</v>
      </c>
      <c r="H391" s="105"/>
      <c r="I391" s="105">
        <v>4.9000000000000004</v>
      </c>
      <c r="K391" s="93" t="s">
        <v>25</v>
      </c>
      <c r="M391" s="93" t="s">
        <v>25</v>
      </c>
      <c r="N391" s="72"/>
      <c r="O391" s="93" t="s">
        <v>25</v>
      </c>
      <c r="P391" s="93"/>
      <c r="Q391" s="93" t="s">
        <v>25</v>
      </c>
      <c r="S391" s="168">
        <v>0.4</v>
      </c>
      <c r="U391" s="105">
        <v>7.0000000000000007E-2</v>
      </c>
      <c r="W391" s="93" t="s">
        <v>25</v>
      </c>
      <c r="Y391" s="19" t="s">
        <v>25</v>
      </c>
      <c r="Z391" s="19"/>
      <c r="AA391" s="155">
        <f>SUM(G391:Y391)</f>
        <v>5.7000000000000011</v>
      </c>
      <c r="AC391" s="60">
        <f t="shared" si="29"/>
        <v>12</v>
      </c>
      <c r="AD391" s="134"/>
    </row>
    <row r="392" spans="1:30" ht="9" customHeight="1">
      <c r="A392" s="60">
        <f t="shared" si="30"/>
        <v>13</v>
      </c>
      <c r="C392" s="62" t="s">
        <v>112</v>
      </c>
      <c r="E392" s="62" t="s">
        <v>52</v>
      </c>
      <c r="G392" s="105">
        <v>0.33</v>
      </c>
      <c r="H392" s="105"/>
      <c r="I392" s="105" t="s">
        <v>259</v>
      </c>
      <c r="K392" s="93" t="s">
        <v>25</v>
      </c>
      <c r="M392" s="93" t="s">
        <v>25</v>
      </c>
      <c r="N392" s="72"/>
      <c r="O392" s="93" t="s">
        <v>25</v>
      </c>
      <c r="P392" s="93"/>
      <c r="Q392" s="93" t="s">
        <v>25</v>
      </c>
      <c r="S392" s="168">
        <v>0.03</v>
      </c>
      <c r="U392" s="105">
        <v>7.0000000000000007E-2</v>
      </c>
      <c r="W392" s="93" t="s">
        <v>25</v>
      </c>
      <c r="Y392" s="19" t="s">
        <v>25</v>
      </c>
      <c r="Z392" s="19"/>
      <c r="AA392" s="155">
        <f>SUM(G392:Y392)</f>
        <v>0.43</v>
      </c>
      <c r="AC392" s="60">
        <f t="shared" si="29"/>
        <v>13</v>
      </c>
      <c r="AD392" s="134"/>
    </row>
    <row r="393" spans="1:30" ht="9" customHeight="1">
      <c r="A393" s="60">
        <f t="shared" si="30"/>
        <v>14</v>
      </c>
      <c r="C393" s="67" t="s">
        <v>113</v>
      </c>
      <c r="E393" s="62" t="s">
        <v>52</v>
      </c>
      <c r="G393" s="105">
        <v>0.32</v>
      </c>
      <c r="H393" s="105"/>
      <c r="I393" s="105" t="s">
        <v>259</v>
      </c>
      <c r="K393" s="93" t="s">
        <v>25</v>
      </c>
      <c r="M393" s="93" t="s">
        <v>25</v>
      </c>
      <c r="N393" s="72"/>
      <c r="O393" s="93" t="s">
        <v>25</v>
      </c>
      <c r="P393" s="93"/>
      <c r="Q393" s="93" t="s">
        <v>25</v>
      </c>
      <c r="S393" s="168">
        <v>0.03</v>
      </c>
      <c r="U393" s="105">
        <v>7.0000000000000007E-2</v>
      </c>
      <c r="W393" s="93" t="s">
        <v>25</v>
      </c>
      <c r="Y393" s="19" t="s">
        <v>25</v>
      </c>
      <c r="Z393" s="19"/>
      <c r="AA393" s="155">
        <f>SUM(G393:Y393)</f>
        <v>0.42</v>
      </c>
      <c r="AC393" s="60">
        <f t="shared" si="29"/>
        <v>14</v>
      </c>
      <c r="AD393" s="134"/>
    </row>
    <row r="394" spans="1:30" ht="9" customHeight="1">
      <c r="A394" s="60">
        <f t="shared" si="30"/>
        <v>15</v>
      </c>
      <c r="C394" s="62" t="s">
        <v>114</v>
      </c>
      <c r="I394" s="105"/>
      <c r="K394" s="97"/>
      <c r="AA394" s="170"/>
      <c r="AC394" s="60">
        <f t="shared" si="29"/>
        <v>15</v>
      </c>
      <c r="AD394" s="134"/>
    </row>
    <row r="395" spans="1:30" ht="9" customHeight="1">
      <c r="A395" s="60">
        <f t="shared" si="30"/>
        <v>16</v>
      </c>
      <c r="C395" s="67" t="s">
        <v>109</v>
      </c>
      <c r="E395" s="62" t="s">
        <v>52</v>
      </c>
      <c r="G395" s="105">
        <v>3.15</v>
      </c>
      <c r="H395" s="105"/>
      <c r="I395" s="105">
        <v>3.27</v>
      </c>
      <c r="K395" s="93" t="s">
        <v>25</v>
      </c>
      <c r="M395" s="93" t="s">
        <v>25</v>
      </c>
      <c r="N395" s="72"/>
      <c r="O395" s="93" t="s">
        <v>25</v>
      </c>
      <c r="P395" s="93"/>
      <c r="Q395" s="93" t="s">
        <v>25</v>
      </c>
      <c r="S395" s="168">
        <v>1.93</v>
      </c>
      <c r="U395" s="105">
        <v>0.69</v>
      </c>
      <c r="W395" s="93" t="s">
        <v>25</v>
      </c>
      <c r="Y395" s="19" t="s">
        <v>25</v>
      </c>
      <c r="Z395" s="19"/>
      <c r="AA395" s="155">
        <f>SUM(G395:Y395)</f>
        <v>9.0399999999999991</v>
      </c>
      <c r="AC395" s="60">
        <f t="shared" si="29"/>
        <v>16</v>
      </c>
      <c r="AD395" s="134"/>
    </row>
    <row r="396" spans="1:30" ht="9" customHeight="1">
      <c r="A396" s="60">
        <f t="shared" si="30"/>
        <v>17</v>
      </c>
      <c r="C396" s="67" t="s">
        <v>110</v>
      </c>
      <c r="E396" s="62" t="s">
        <v>52</v>
      </c>
      <c r="G396" s="105">
        <v>3.02</v>
      </c>
      <c r="H396" s="105"/>
      <c r="I396" s="105">
        <v>3.16</v>
      </c>
      <c r="K396" s="93" t="s">
        <v>25</v>
      </c>
      <c r="M396" s="93" t="s">
        <v>25</v>
      </c>
      <c r="N396" s="72"/>
      <c r="O396" s="93" t="s">
        <v>25</v>
      </c>
      <c r="P396" s="93"/>
      <c r="Q396" s="93" t="s">
        <v>25</v>
      </c>
      <c r="S396" s="168">
        <v>1.88</v>
      </c>
      <c r="U396" s="105">
        <v>0.66</v>
      </c>
      <c r="W396" s="93" t="s">
        <v>25</v>
      </c>
      <c r="Y396" s="19" t="s">
        <v>25</v>
      </c>
      <c r="Z396" s="19"/>
      <c r="AA396" s="155">
        <f>SUM(G396:Y396)</f>
        <v>8.7199999999999989</v>
      </c>
      <c r="AC396" s="60">
        <f t="shared" si="29"/>
        <v>17</v>
      </c>
      <c r="AD396" s="134"/>
    </row>
    <row r="397" spans="1:30" ht="9" customHeight="1">
      <c r="A397" s="60">
        <f t="shared" si="30"/>
        <v>18</v>
      </c>
      <c r="C397" s="62" t="s">
        <v>112</v>
      </c>
      <c r="E397" s="62" t="s">
        <v>52</v>
      </c>
      <c r="G397" s="105">
        <v>2.96</v>
      </c>
      <c r="H397" s="105"/>
      <c r="I397" s="105" t="s">
        <v>259</v>
      </c>
      <c r="K397" s="93" t="s">
        <v>25</v>
      </c>
      <c r="M397" s="93" t="s">
        <v>25</v>
      </c>
      <c r="N397" s="72"/>
      <c r="O397" s="93" t="s">
        <v>25</v>
      </c>
      <c r="P397" s="93"/>
      <c r="Q397" s="93" t="s">
        <v>25</v>
      </c>
      <c r="S397" s="168">
        <v>1.59</v>
      </c>
      <c r="U397" s="105">
        <v>0.65</v>
      </c>
      <c r="W397" s="93" t="s">
        <v>25</v>
      </c>
      <c r="Y397" s="19" t="s">
        <v>25</v>
      </c>
      <c r="Z397" s="19"/>
      <c r="AA397" s="155">
        <f>SUM(G397:Y397)</f>
        <v>5.2</v>
      </c>
      <c r="AC397" s="60">
        <f t="shared" si="29"/>
        <v>18</v>
      </c>
      <c r="AD397" s="134"/>
    </row>
    <row r="398" spans="1:30" ht="9" customHeight="1">
      <c r="A398" s="60">
        <f t="shared" si="30"/>
        <v>19</v>
      </c>
      <c r="C398" s="67" t="s">
        <v>113</v>
      </c>
      <c r="E398" s="62" t="s">
        <v>52</v>
      </c>
      <c r="G398" s="105">
        <v>2.94</v>
      </c>
      <c r="H398" s="105"/>
      <c r="I398" s="105" t="s">
        <v>259</v>
      </c>
      <c r="K398" s="93" t="s">
        <v>25</v>
      </c>
      <c r="M398" s="93" t="s">
        <v>25</v>
      </c>
      <c r="N398" s="72"/>
      <c r="O398" s="93" t="s">
        <v>25</v>
      </c>
      <c r="P398" s="93"/>
      <c r="Q398" s="93" t="s">
        <v>25</v>
      </c>
      <c r="S398" s="168">
        <v>1.58</v>
      </c>
      <c r="U398" s="105">
        <v>0.65</v>
      </c>
      <c r="W398" s="93" t="s">
        <v>25</v>
      </c>
      <c r="Y398" s="19" t="s">
        <v>25</v>
      </c>
      <c r="Z398" s="19"/>
      <c r="AA398" s="155">
        <f>SUM(G398:Y398)</f>
        <v>5.17</v>
      </c>
      <c r="AC398" s="60">
        <f t="shared" si="29"/>
        <v>19</v>
      </c>
      <c r="AD398" s="134"/>
    </row>
    <row r="399" spans="1:30" ht="9" customHeight="1">
      <c r="A399" s="60">
        <f t="shared" si="30"/>
        <v>20</v>
      </c>
      <c r="C399" s="62" t="s">
        <v>115</v>
      </c>
      <c r="I399" s="105"/>
      <c r="K399" s="97"/>
      <c r="AA399" s="170"/>
      <c r="AC399" s="60">
        <f t="shared" si="29"/>
        <v>20</v>
      </c>
      <c r="AD399" s="134"/>
    </row>
    <row r="400" spans="1:30" ht="9" customHeight="1">
      <c r="A400" s="60">
        <f t="shared" si="30"/>
        <v>21</v>
      </c>
      <c r="C400" s="67" t="s">
        <v>109</v>
      </c>
      <c r="E400" s="62" t="s">
        <v>52</v>
      </c>
      <c r="G400" s="105">
        <v>0.77</v>
      </c>
      <c r="H400" s="105"/>
      <c r="I400" s="105">
        <v>2.79</v>
      </c>
      <c r="K400" s="93" t="s">
        <v>25</v>
      </c>
      <c r="M400" s="93" t="s">
        <v>25</v>
      </c>
      <c r="N400" s="72"/>
      <c r="O400" s="93" t="s">
        <v>25</v>
      </c>
      <c r="P400" s="93"/>
      <c r="Q400" s="93" t="s">
        <v>25</v>
      </c>
      <c r="S400" s="168">
        <v>0.41</v>
      </c>
      <c r="U400" s="105">
        <v>0.17</v>
      </c>
      <c r="W400" s="93" t="s">
        <v>25</v>
      </c>
      <c r="Y400" s="19" t="s">
        <v>25</v>
      </c>
      <c r="Z400" s="19"/>
      <c r="AA400" s="155">
        <f>SUM(G400:Y400)</f>
        <v>4.1400000000000006</v>
      </c>
      <c r="AC400" s="60">
        <f t="shared" si="29"/>
        <v>21</v>
      </c>
      <c r="AD400" s="134"/>
    </row>
    <row r="401" spans="1:30" ht="9" customHeight="1">
      <c r="A401" s="60">
        <f t="shared" si="30"/>
        <v>22</v>
      </c>
      <c r="C401" s="67" t="s">
        <v>110</v>
      </c>
      <c r="E401" s="62" t="s">
        <v>52</v>
      </c>
      <c r="G401" s="105">
        <v>0.74</v>
      </c>
      <c r="H401" s="105"/>
      <c r="I401" s="105">
        <v>2.78</v>
      </c>
      <c r="K401" s="93" t="s">
        <v>25</v>
      </c>
      <c r="M401" s="93" t="s">
        <v>25</v>
      </c>
      <c r="N401" s="72"/>
      <c r="O401" s="93" t="s">
        <v>25</v>
      </c>
      <c r="P401" s="93"/>
      <c r="Q401" s="93" t="s">
        <v>25</v>
      </c>
      <c r="S401" s="168">
        <v>0.4</v>
      </c>
      <c r="U401" s="105">
        <v>0.16</v>
      </c>
      <c r="W401" s="93" t="s">
        <v>25</v>
      </c>
      <c r="Y401" s="19" t="s">
        <v>25</v>
      </c>
      <c r="Z401" s="19"/>
      <c r="AA401" s="155">
        <f>SUM(G401:Y401)</f>
        <v>4.0799999999999992</v>
      </c>
      <c r="AC401" s="60">
        <f t="shared" si="29"/>
        <v>22</v>
      </c>
      <c r="AD401" s="134"/>
    </row>
    <row r="402" spans="1:30" ht="9" customHeight="1">
      <c r="A402" s="60">
        <f t="shared" si="30"/>
        <v>23</v>
      </c>
      <c r="C402" s="62" t="s">
        <v>112</v>
      </c>
      <c r="E402" s="62" t="s">
        <v>52</v>
      </c>
      <c r="G402" s="105">
        <v>0.72</v>
      </c>
      <c r="H402" s="105"/>
      <c r="I402" s="105" t="s">
        <v>259</v>
      </c>
      <c r="K402" s="93" t="s">
        <v>25</v>
      </c>
      <c r="M402" s="93" t="s">
        <v>25</v>
      </c>
      <c r="N402" s="72"/>
      <c r="O402" s="93" t="s">
        <v>25</v>
      </c>
      <c r="P402" s="93"/>
      <c r="Q402" s="93" t="s">
        <v>25</v>
      </c>
      <c r="S402" s="168">
        <v>0.34</v>
      </c>
      <c r="U402" s="105">
        <v>0.16</v>
      </c>
      <c r="W402" s="93" t="s">
        <v>25</v>
      </c>
      <c r="Y402" s="19" t="s">
        <v>25</v>
      </c>
      <c r="Z402" s="19"/>
      <c r="AA402" s="155">
        <f>SUM(G402:Y402)</f>
        <v>1.22</v>
      </c>
      <c r="AC402" s="60">
        <f t="shared" si="29"/>
        <v>23</v>
      </c>
      <c r="AD402" s="134"/>
    </row>
    <row r="403" spans="1:30" ht="9" customHeight="1">
      <c r="A403" s="60">
        <f t="shared" si="30"/>
        <v>24</v>
      </c>
      <c r="C403" s="67" t="s">
        <v>113</v>
      </c>
      <c r="E403" s="62" t="s">
        <v>52</v>
      </c>
      <c r="G403" s="105">
        <v>0.72</v>
      </c>
      <c r="H403" s="105"/>
      <c r="I403" s="105" t="s">
        <v>259</v>
      </c>
      <c r="K403" s="93" t="s">
        <v>25</v>
      </c>
      <c r="M403" s="93" t="s">
        <v>25</v>
      </c>
      <c r="N403" s="72"/>
      <c r="O403" s="93" t="s">
        <v>25</v>
      </c>
      <c r="P403" s="93"/>
      <c r="Q403" s="93" t="s">
        <v>25</v>
      </c>
      <c r="S403" s="168">
        <v>0.34</v>
      </c>
      <c r="U403" s="105">
        <v>0.16</v>
      </c>
      <c r="W403" s="93" t="s">
        <v>25</v>
      </c>
      <c r="Y403" s="19" t="s">
        <v>25</v>
      </c>
      <c r="Z403" s="19"/>
      <c r="AA403" s="155">
        <f>SUM(G403:Y403)</f>
        <v>1.22</v>
      </c>
      <c r="AC403" s="60">
        <f t="shared" si="29"/>
        <v>24</v>
      </c>
      <c r="AD403" s="134"/>
    </row>
    <row r="404" spans="1:30" ht="9" customHeight="1">
      <c r="A404" s="60">
        <f t="shared" si="30"/>
        <v>25</v>
      </c>
      <c r="C404" s="62" t="s">
        <v>93</v>
      </c>
      <c r="I404" s="105"/>
      <c r="AA404" s="170"/>
      <c r="AC404" s="60">
        <f t="shared" si="29"/>
        <v>25</v>
      </c>
      <c r="AD404" s="134"/>
    </row>
    <row r="405" spans="1:30" ht="9" customHeight="1">
      <c r="A405" s="60">
        <f t="shared" si="30"/>
        <v>26</v>
      </c>
      <c r="C405" s="67" t="s">
        <v>109</v>
      </c>
      <c r="E405" s="62" t="s">
        <v>94</v>
      </c>
      <c r="G405" s="105" t="s">
        <v>25</v>
      </c>
      <c r="H405" s="105"/>
      <c r="I405" s="105">
        <v>0.23</v>
      </c>
      <c r="K405" s="93" t="s">
        <v>25</v>
      </c>
      <c r="M405" s="93" t="s">
        <v>25</v>
      </c>
      <c r="N405" s="72"/>
      <c r="O405" s="93" t="s">
        <v>25</v>
      </c>
      <c r="P405" s="93"/>
      <c r="Q405" s="93" t="s">
        <v>25</v>
      </c>
      <c r="R405" s="97"/>
      <c r="S405" s="168" t="s">
        <v>255</v>
      </c>
      <c r="T405" s="97"/>
      <c r="U405" s="105" t="s">
        <v>25</v>
      </c>
      <c r="V405" s="97"/>
      <c r="W405" s="93" t="s">
        <v>25</v>
      </c>
      <c r="X405" s="97"/>
      <c r="Y405" s="19" t="s">
        <v>25</v>
      </c>
      <c r="Z405" s="19"/>
      <c r="AA405" s="155">
        <f>SUM(G405:Y405)</f>
        <v>0.23</v>
      </c>
      <c r="AC405" s="60">
        <f t="shared" si="29"/>
        <v>26</v>
      </c>
      <c r="AD405" s="134"/>
    </row>
    <row r="406" spans="1:30" ht="9" customHeight="1">
      <c r="A406" s="60">
        <f t="shared" si="30"/>
        <v>27</v>
      </c>
      <c r="C406" s="67" t="s">
        <v>110</v>
      </c>
      <c r="E406" s="62" t="s">
        <v>94</v>
      </c>
      <c r="G406" s="105" t="s">
        <v>25</v>
      </c>
      <c r="H406" s="105"/>
      <c r="I406" s="105">
        <v>0.23</v>
      </c>
      <c r="K406" s="93" t="s">
        <v>25</v>
      </c>
      <c r="M406" s="93" t="s">
        <v>25</v>
      </c>
      <c r="N406" s="72"/>
      <c r="O406" s="93" t="s">
        <v>25</v>
      </c>
      <c r="P406" s="93"/>
      <c r="Q406" s="93" t="s">
        <v>25</v>
      </c>
      <c r="R406" s="97"/>
      <c r="S406" s="168" t="s">
        <v>255</v>
      </c>
      <c r="T406" s="97"/>
      <c r="U406" s="105" t="s">
        <v>25</v>
      </c>
      <c r="V406" s="97"/>
      <c r="W406" s="93" t="s">
        <v>25</v>
      </c>
      <c r="X406" s="97"/>
      <c r="Y406" s="19" t="s">
        <v>25</v>
      </c>
      <c r="Z406" s="19"/>
      <c r="AA406" s="155">
        <f>SUM(G406:Y406)</f>
        <v>0.23</v>
      </c>
      <c r="AC406" s="60">
        <f t="shared" si="29"/>
        <v>27</v>
      </c>
      <c r="AD406" s="134"/>
    </row>
    <row r="407" spans="1:30" ht="9" customHeight="1">
      <c r="A407" s="60">
        <f t="shared" si="30"/>
        <v>28</v>
      </c>
      <c r="C407" s="62" t="s">
        <v>112</v>
      </c>
      <c r="E407" s="62" t="s">
        <v>94</v>
      </c>
      <c r="G407" s="105" t="s">
        <v>25</v>
      </c>
      <c r="H407" s="105"/>
      <c r="I407" s="105">
        <v>0.23</v>
      </c>
      <c r="K407" s="93" t="s">
        <v>25</v>
      </c>
      <c r="M407" s="93" t="s">
        <v>25</v>
      </c>
      <c r="N407" s="72"/>
      <c r="O407" s="93" t="s">
        <v>25</v>
      </c>
      <c r="P407" s="93"/>
      <c r="Q407" s="93" t="s">
        <v>25</v>
      </c>
      <c r="R407" s="97"/>
      <c r="S407" s="168" t="s">
        <v>255</v>
      </c>
      <c r="T407" s="97"/>
      <c r="U407" s="105" t="s">
        <v>25</v>
      </c>
      <c r="V407" s="97"/>
      <c r="W407" s="93" t="s">
        <v>25</v>
      </c>
      <c r="X407" s="97"/>
      <c r="Y407" s="19" t="s">
        <v>25</v>
      </c>
      <c r="Z407" s="19"/>
      <c r="AA407" s="155">
        <f>SUM(G407:Y407)</f>
        <v>0.23</v>
      </c>
      <c r="AC407" s="60">
        <f t="shared" si="29"/>
        <v>28</v>
      </c>
      <c r="AD407" s="134"/>
    </row>
    <row r="408" spans="1:30" ht="9" customHeight="1">
      <c r="A408" s="60">
        <f t="shared" si="30"/>
        <v>29</v>
      </c>
      <c r="C408" s="67" t="s">
        <v>113</v>
      </c>
      <c r="E408" s="62" t="s">
        <v>94</v>
      </c>
      <c r="G408" s="105" t="s">
        <v>25</v>
      </c>
      <c r="H408" s="105"/>
      <c r="I408" s="105" t="s">
        <v>259</v>
      </c>
      <c r="K408" s="93" t="s">
        <v>25</v>
      </c>
      <c r="M408" s="93" t="s">
        <v>25</v>
      </c>
      <c r="N408" s="72"/>
      <c r="O408" s="93" t="s">
        <v>25</v>
      </c>
      <c r="P408" s="93"/>
      <c r="Q408" s="93" t="s">
        <v>25</v>
      </c>
      <c r="R408" s="97"/>
      <c r="S408" s="168" t="s">
        <v>255</v>
      </c>
      <c r="T408" s="97"/>
      <c r="U408" s="105" t="s">
        <v>25</v>
      </c>
      <c r="V408" s="97"/>
      <c r="W408" s="93" t="s">
        <v>25</v>
      </c>
      <c r="X408" s="97"/>
      <c r="Y408" s="19" t="s">
        <v>25</v>
      </c>
      <c r="Z408" s="19"/>
      <c r="AA408" s="155">
        <f>SUM(G408:Y408)</f>
        <v>0</v>
      </c>
      <c r="AC408" s="60">
        <f t="shared" si="29"/>
        <v>29</v>
      </c>
      <c r="AD408" s="134"/>
    </row>
    <row r="409" spans="1:30" ht="9" customHeight="1">
      <c r="A409" s="60">
        <f t="shared" si="30"/>
        <v>30</v>
      </c>
      <c r="C409" s="62" t="s">
        <v>116</v>
      </c>
      <c r="K409" s="97"/>
      <c r="N409" s="78"/>
      <c r="W409" s="10" t="s">
        <v>257</v>
      </c>
      <c r="AA409" s="170"/>
      <c r="AC409" s="60">
        <f t="shared" si="29"/>
        <v>30</v>
      </c>
      <c r="AD409" s="134"/>
    </row>
    <row r="410" spans="1:30" ht="9" customHeight="1">
      <c r="A410" s="60">
        <f t="shared" si="30"/>
        <v>31</v>
      </c>
      <c r="C410" s="67" t="s">
        <v>109</v>
      </c>
      <c r="E410" s="62" t="s">
        <v>27</v>
      </c>
      <c r="G410" s="79">
        <v>-9.7000000000000005E-4</v>
      </c>
      <c r="H410" s="79"/>
      <c r="I410" s="122">
        <v>4.7299999999999998E-3</v>
      </c>
      <c r="K410" s="79">
        <v>3.0200000000000001E-3</v>
      </c>
      <c r="M410" s="79">
        <v>6.4999999999999997E-4</v>
      </c>
      <c r="N410" s="78"/>
      <c r="O410" s="93" t="s">
        <v>25</v>
      </c>
      <c r="P410" s="93"/>
      <c r="Q410" s="64">
        <v>1.23E-3</v>
      </c>
      <c r="S410" s="64">
        <v>4.4200000000000003E-3</v>
      </c>
      <c r="U410" s="79">
        <v>1.2E-4</v>
      </c>
      <c r="W410" s="91">
        <v>2.2939999999999999E-2</v>
      </c>
      <c r="Y410" s="166">
        <v>6.5000000000000002E-2</v>
      </c>
      <c r="Z410" s="23"/>
      <c r="AA410" s="139">
        <f>SUM(G410:Y410)</f>
        <v>0.10114000000000001</v>
      </c>
      <c r="AC410" s="60">
        <f t="shared" si="29"/>
        <v>31</v>
      </c>
      <c r="AD410" s="134"/>
    </row>
    <row r="411" spans="1:30" ht="9" customHeight="1">
      <c r="A411" s="60">
        <f t="shared" si="30"/>
        <v>32</v>
      </c>
      <c r="C411" s="67" t="s">
        <v>110</v>
      </c>
      <c r="E411" s="62" t="s">
        <v>27</v>
      </c>
      <c r="G411" s="79">
        <v>-1E-3</v>
      </c>
      <c r="H411" s="79"/>
      <c r="I411" s="122">
        <v>4.5500000000000002E-3</v>
      </c>
      <c r="K411" s="79">
        <v>3.0200000000000001E-3</v>
      </c>
      <c r="M411" s="79">
        <v>6.4999999999999997E-4</v>
      </c>
      <c r="N411" s="78"/>
      <c r="O411" s="93" t="s">
        <v>25</v>
      </c>
      <c r="P411" s="93"/>
      <c r="Q411" s="64">
        <v>1.23E-3</v>
      </c>
      <c r="S411" s="64">
        <v>4.3099999999999996E-3</v>
      </c>
      <c r="U411" s="79">
        <v>1.1E-4</v>
      </c>
      <c r="W411" s="91">
        <v>2.2939999999999999E-2</v>
      </c>
      <c r="Y411" s="166">
        <v>6.5000000000000002E-2</v>
      </c>
      <c r="Z411" s="23"/>
      <c r="AA411" s="139">
        <f>SUM(G411:Y411)</f>
        <v>0.10081000000000001</v>
      </c>
      <c r="AC411" s="60">
        <f t="shared" si="29"/>
        <v>32</v>
      </c>
      <c r="AD411" s="134"/>
    </row>
    <row r="412" spans="1:30" ht="9" customHeight="1">
      <c r="A412" s="60">
        <f t="shared" si="30"/>
        <v>33</v>
      </c>
      <c r="C412" s="62" t="s">
        <v>112</v>
      </c>
      <c r="E412" s="62" t="s">
        <v>27</v>
      </c>
      <c r="G412" s="79">
        <v>-1.01E-3</v>
      </c>
      <c r="H412" s="79"/>
      <c r="I412" s="122" t="s">
        <v>259</v>
      </c>
      <c r="K412" s="79">
        <v>3.0200000000000001E-3</v>
      </c>
      <c r="M412" s="79">
        <v>6.4999999999999997E-4</v>
      </c>
      <c r="N412" s="78"/>
      <c r="O412" s="93" t="s">
        <v>25</v>
      </c>
      <c r="P412" s="93"/>
      <c r="Q412" s="64">
        <v>1.23E-3</v>
      </c>
      <c r="S412" s="64">
        <v>4.1700000000000001E-3</v>
      </c>
      <c r="U412" s="79">
        <v>1.1E-4</v>
      </c>
      <c r="W412" s="91">
        <v>2.2939999999999999E-2</v>
      </c>
      <c r="Y412" s="166">
        <v>6.5000000000000002E-2</v>
      </c>
      <c r="Z412" s="23"/>
      <c r="AA412" s="139">
        <f>SUM(G412:Y412)</f>
        <v>9.6110000000000001E-2</v>
      </c>
      <c r="AC412" s="60">
        <f t="shared" ref="AC412:AC438" si="32">A412</f>
        <v>33</v>
      </c>
      <c r="AD412" s="134"/>
    </row>
    <row r="413" spans="1:30" ht="9" customHeight="1">
      <c r="A413" s="60">
        <f t="shared" ref="A413:A438" si="33">A412+1</f>
        <v>34</v>
      </c>
      <c r="C413" s="67" t="s">
        <v>113</v>
      </c>
      <c r="E413" s="62" t="s">
        <v>27</v>
      </c>
      <c r="G413" s="79">
        <v>-1.01E-3</v>
      </c>
      <c r="H413" s="79"/>
      <c r="I413" s="122" t="s">
        <v>259</v>
      </c>
      <c r="K413" s="79">
        <v>3.0200000000000001E-3</v>
      </c>
      <c r="M413" s="79">
        <v>6.4999999999999997E-4</v>
      </c>
      <c r="N413" s="78"/>
      <c r="O413" s="93" t="s">
        <v>25</v>
      </c>
      <c r="P413" s="93"/>
      <c r="Q413" s="64">
        <v>1.23E-3</v>
      </c>
      <c r="S413" s="64">
        <v>4.1399999999999996E-3</v>
      </c>
      <c r="U413" s="79">
        <v>1.1E-4</v>
      </c>
      <c r="W413" s="91">
        <v>2.2939999999999999E-2</v>
      </c>
      <c r="Y413" s="166">
        <v>6.5000000000000002E-2</v>
      </c>
      <c r="Z413" s="23"/>
      <c r="AA413" s="139">
        <f>SUM(G413:Y413)</f>
        <v>9.6079999999999999E-2</v>
      </c>
      <c r="AC413" s="60">
        <f t="shared" si="32"/>
        <v>34</v>
      </c>
      <c r="AD413" s="134"/>
    </row>
    <row r="414" spans="1:30" ht="9" customHeight="1">
      <c r="A414" s="60">
        <f t="shared" si="33"/>
        <v>35</v>
      </c>
      <c r="C414" s="67" t="s">
        <v>117</v>
      </c>
      <c r="G414" s="79"/>
      <c r="H414" s="79"/>
      <c r="I414" s="122"/>
      <c r="K414" s="97"/>
      <c r="S414" s="64"/>
      <c r="U414" s="79"/>
      <c r="W414" s="91"/>
      <c r="AA414" s="44"/>
      <c r="AC414" s="60">
        <f t="shared" si="32"/>
        <v>35</v>
      </c>
      <c r="AD414" s="134"/>
    </row>
    <row r="415" spans="1:30" ht="9" customHeight="1">
      <c r="A415" s="60">
        <f t="shared" si="33"/>
        <v>36</v>
      </c>
      <c r="C415" s="67" t="s">
        <v>109</v>
      </c>
      <c r="E415" s="62" t="s">
        <v>27</v>
      </c>
      <c r="G415" s="79">
        <v>-9.7999999999999997E-4</v>
      </c>
      <c r="H415" s="79"/>
      <c r="I415" s="122">
        <v>4.7299999999999998E-3</v>
      </c>
      <c r="K415" s="79">
        <v>3.0200000000000001E-3</v>
      </c>
      <c r="M415" s="79">
        <v>6.4999999999999997E-4</v>
      </c>
      <c r="N415" s="78"/>
      <c r="O415" s="93" t="s">
        <v>25</v>
      </c>
      <c r="P415" s="93"/>
      <c r="Q415" s="64">
        <v>1.23E-3</v>
      </c>
      <c r="S415" s="64">
        <v>3.8E-3</v>
      </c>
      <c r="U415" s="79">
        <v>1.2E-4</v>
      </c>
      <c r="W415" s="91">
        <v>2.2939999999999999E-2</v>
      </c>
      <c r="Y415" s="166">
        <v>6.5000000000000002E-2</v>
      </c>
      <c r="Z415" s="23"/>
      <c r="AA415" s="139">
        <f>SUM(G415:Y415)</f>
        <v>0.10051</v>
      </c>
      <c r="AC415" s="60">
        <f t="shared" si="32"/>
        <v>36</v>
      </c>
      <c r="AD415" s="134"/>
    </row>
    <row r="416" spans="1:30" ht="9" customHeight="1">
      <c r="A416" s="60">
        <f t="shared" si="33"/>
        <v>37</v>
      </c>
      <c r="C416" s="67" t="s">
        <v>110</v>
      </c>
      <c r="E416" s="62" t="s">
        <v>27</v>
      </c>
      <c r="G416" s="79">
        <v>-1E-3</v>
      </c>
      <c r="H416" s="79"/>
      <c r="I416" s="122">
        <v>4.5500000000000002E-3</v>
      </c>
      <c r="K416" s="79">
        <v>3.0200000000000001E-3</v>
      </c>
      <c r="M416" s="79">
        <v>6.4999999999999997E-4</v>
      </c>
      <c r="N416" s="78"/>
      <c r="O416" s="93" t="s">
        <v>25</v>
      </c>
      <c r="P416" s="93"/>
      <c r="Q416" s="64">
        <v>1.23E-3</v>
      </c>
      <c r="S416" s="64">
        <v>3.7100000000000002E-3</v>
      </c>
      <c r="U416" s="79">
        <v>1.1E-4</v>
      </c>
      <c r="W416" s="91">
        <v>2.2939999999999999E-2</v>
      </c>
      <c r="Y416" s="166">
        <v>6.5000000000000002E-2</v>
      </c>
      <c r="Z416" s="23"/>
      <c r="AA416" s="139">
        <f>SUM(G416:Y416)</f>
        <v>0.10020999999999999</v>
      </c>
      <c r="AC416" s="60">
        <f t="shared" si="32"/>
        <v>37</v>
      </c>
      <c r="AD416" s="134"/>
    </row>
    <row r="417" spans="1:30" ht="9" customHeight="1">
      <c r="A417" s="60">
        <f t="shared" si="33"/>
        <v>38</v>
      </c>
      <c r="C417" s="62" t="s">
        <v>112</v>
      </c>
      <c r="E417" s="62" t="s">
        <v>27</v>
      </c>
      <c r="G417" s="79">
        <v>-1.01E-3</v>
      </c>
      <c r="H417" s="79"/>
      <c r="I417" s="122" t="s">
        <v>259</v>
      </c>
      <c r="K417" s="79">
        <v>3.0200000000000001E-3</v>
      </c>
      <c r="M417" s="79">
        <v>6.4999999999999997E-4</v>
      </c>
      <c r="N417" s="78"/>
      <c r="O417" s="93" t="s">
        <v>25</v>
      </c>
      <c r="P417" s="93"/>
      <c r="Q417" s="64">
        <v>1.23E-3</v>
      </c>
      <c r="S417" s="64">
        <v>3.6099999999999999E-3</v>
      </c>
      <c r="U417" s="79">
        <v>1.1E-4</v>
      </c>
      <c r="W417" s="91">
        <v>2.2939999999999999E-2</v>
      </c>
      <c r="Y417" s="166">
        <v>6.5000000000000002E-2</v>
      </c>
      <c r="Z417" s="23"/>
      <c r="AA417" s="139">
        <f>SUM(G417:Y417)</f>
        <v>9.5549999999999996E-2</v>
      </c>
      <c r="AC417" s="60">
        <f t="shared" si="32"/>
        <v>38</v>
      </c>
      <c r="AD417" s="134"/>
    </row>
    <row r="418" spans="1:30" ht="9" customHeight="1">
      <c r="A418" s="60">
        <f t="shared" si="33"/>
        <v>39</v>
      </c>
      <c r="C418" s="67" t="s">
        <v>113</v>
      </c>
      <c r="E418" s="62" t="s">
        <v>27</v>
      </c>
      <c r="G418" s="79">
        <v>-1.01E-3</v>
      </c>
      <c r="H418" s="79"/>
      <c r="I418" s="122" t="s">
        <v>259</v>
      </c>
      <c r="K418" s="79">
        <v>3.0200000000000001E-3</v>
      </c>
      <c r="M418" s="79">
        <v>6.4999999999999997E-4</v>
      </c>
      <c r="N418" s="78"/>
      <c r="O418" s="93" t="s">
        <v>25</v>
      </c>
      <c r="P418" s="93"/>
      <c r="Q418" s="64">
        <v>1.23E-3</v>
      </c>
      <c r="S418" s="64">
        <v>3.5799999999999998E-3</v>
      </c>
      <c r="U418" s="79">
        <v>1.1E-4</v>
      </c>
      <c r="W418" s="91">
        <v>2.2939999999999999E-2</v>
      </c>
      <c r="Y418" s="166">
        <v>6.5000000000000002E-2</v>
      </c>
      <c r="Z418" s="23"/>
      <c r="AA418" s="139">
        <f>SUM(G418:Y418)</f>
        <v>9.5519999999999994E-2</v>
      </c>
      <c r="AC418" s="60">
        <f t="shared" si="32"/>
        <v>39</v>
      </c>
      <c r="AD418" s="134"/>
    </row>
    <row r="419" spans="1:30" ht="9" customHeight="1">
      <c r="A419" s="60">
        <f t="shared" si="33"/>
        <v>40</v>
      </c>
      <c r="C419" s="67" t="s">
        <v>118</v>
      </c>
      <c r="G419" s="79"/>
      <c r="H419" s="79"/>
      <c r="I419" s="122"/>
      <c r="K419" s="97"/>
      <c r="N419" s="78"/>
      <c r="S419" s="64"/>
      <c r="U419" s="79"/>
      <c r="W419" s="91"/>
      <c r="AA419" s="44"/>
      <c r="AC419" s="60">
        <f t="shared" si="32"/>
        <v>40</v>
      </c>
      <c r="AD419" s="134"/>
    </row>
    <row r="420" spans="1:30" ht="9" customHeight="1">
      <c r="A420" s="60">
        <f t="shared" si="33"/>
        <v>41</v>
      </c>
      <c r="C420" s="67" t="s">
        <v>109</v>
      </c>
      <c r="E420" s="62" t="s">
        <v>27</v>
      </c>
      <c r="G420" s="79">
        <v>-9.7999999999999997E-4</v>
      </c>
      <c r="H420" s="79"/>
      <c r="I420" s="122">
        <v>2.7699999999999999E-3</v>
      </c>
      <c r="K420" s="79">
        <v>3.0200000000000001E-3</v>
      </c>
      <c r="M420" s="79">
        <v>6.4999999999999997E-4</v>
      </c>
      <c r="N420" s="78"/>
      <c r="O420" s="93" t="s">
        <v>25</v>
      </c>
      <c r="P420" s="93"/>
      <c r="Q420" s="64">
        <v>1.23E-3</v>
      </c>
      <c r="S420" s="64">
        <v>2.99E-3</v>
      </c>
      <c r="U420" s="79">
        <v>1.2E-4</v>
      </c>
      <c r="W420" s="91">
        <v>2.2939999999999999E-2</v>
      </c>
      <c r="Y420" s="166">
        <v>6.5000000000000002E-2</v>
      </c>
      <c r="Z420" s="23"/>
      <c r="AA420" s="139">
        <f>SUM(G420:Y420)</f>
        <v>9.7739999999999994E-2</v>
      </c>
      <c r="AC420" s="60">
        <f t="shared" si="32"/>
        <v>41</v>
      </c>
      <c r="AD420" s="134"/>
    </row>
    <row r="421" spans="1:30" ht="9" customHeight="1">
      <c r="A421" s="60">
        <f t="shared" si="33"/>
        <v>42</v>
      </c>
      <c r="C421" s="67" t="s">
        <v>110</v>
      </c>
      <c r="E421" s="62" t="s">
        <v>27</v>
      </c>
      <c r="G421" s="79">
        <v>-1E-3</v>
      </c>
      <c r="H421" s="79"/>
      <c r="I421" s="122">
        <v>2.7299999999999998E-3</v>
      </c>
      <c r="K421" s="79">
        <v>3.0200000000000001E-3</v>
      </c>
      <c r="M421" s="79">
        <v>6.4999999999999997E-4</v>
      </c>
      <c r="N421" s="78"/>
      <c r="O421" s="93" t="s">
        <v>25</v>
      </c>
      <c r="P421" s="93"/>
      <c r="Q421" s="64">
        <v>1.23E-3</v>
      </c>
      <c r="S421" s="64">
        <v>2.9399999999999999E-3</v>
      </c>
      <c r="U421" s="79">
        <v>1.1E-4</v>
      </c>
      <c r="W421" s="91">
        <v>2.2939999999999999E-2</v>
      </c>
      <c r="Y421" s="166">
        <v>6.5000000000000002E-2</v>
      </c>
      <c r="Z421" s="23"/>
      <c r="AA421" s="139">
        <f>SUM(G421:Y421)</f>
        <v>9.7619999999999998E-2</v>
      </c>
      <c r="AC421" s="60">
        <f t="shared" si="32"/>
        <v>42</v>
      </c>
      <c r="AD421" s="134"/>
    </row>
    <row r="422" spans="1:30" ht="9" customHeight="1">
      <c r="A422" s="60">
        <f t="shared" si="33"/>
        <v>43</v>
      </c>
      <c r="C422" s="62" t="s">
        <v>112</v>
      </c>
      <c r="E422" s="62" t="s">
        <v>27</v>
      </c>
      <c r="G422" s="79">
        <v>-1.01E-3</v>
      </c>
      <c r="H422" s="79"/>
      <c r="I422" s="122" t="s">
        <v>259</v>
      </c>
      <c r="K422" s="79">
        <v>3.0200000000000001E-3</v>
      </c>
      <c r="M422" s="79">
        <v>6.4999999999999997E-4</v>
      </c>
      <c r="N422" s="78"/>
      <c r="O422" s="93" t="s">
        <v>25</v>
      </c>
      <c r="P422" s="93"/>
      <c r="Q422" s="64">
        <v>1.23E-3</v>
      </c>
      <c r="S422" s="64">
        <v>2.8900000000000002E-3</v>
      </c>
      <c r="U422" s="79">
        <v>1.1E-4</v>
      </c>
      <c r="W422" s="91">
        <v>2.2939999999999999E-2</v>
      </c>
      <c r="Y422" s="166">
        <v>6.5000000000000002E-2</v>
      </c>
      <c r="Z422" s="23"/>
      <c r="AA422" s="139">
        <f>SUM(G422:Y422)</f>
        <v>9.4829999999999998E-2</v>
      </c>
      <c r="AC422" s="60">
        <f t="shared" si="32"/>
        <v>43</v>
      </c>
      <c r="AD422" s="134"/>
    </row>
    <row r="423" spans="1:30" ht="9" customHeight="1">
      <c r="A423" s="60">
        <f t="shared" si="33"/>
        <v>44</v>
      </c>
      <c r="C423" s="67" t="s">
        <v>113</v>
      </c>
      <c r="E423" s="62" t="s">
        <v>27</v>
      </c>
      <c r="G423" s="79">
        <v>-1.01E-3</v>
      </c>
      <c r="H423" s="79"/>
      <c r="I423" s="122" t="s">
        <v>259</v>
      </c>
      <c r="K423" s="79">
        <v>3.0200000000000001E-3</v>
      </c>
      <c r="M423" s="79">
        <v>6.4999999999999997E-4</v>
      </c>
      <c r="N423" s="78"/>
      <c r="O423" s="93" t="s">
        <v>25</v>
      </c>
      <c r="P423" s="93"/>
      <c r="Q423" s="64">
        <v>1.23E-3</v>
      </c>
      <c r="S423" s="64">
        <v>2.8700000000000002E-3</v>
      </c>
      <c r="U423" s="79">
        <v>1.1E-4</v>
      </c>
      <c r="W423" s="91">
        <v>2.2939999999999999E-2</v>
      </c>
      <c r="Y423" s="166">
        <v>6.5000000000000002E-2</v>
      </c>
      <c r="Z423" s="23"/>
      <c r="AA423" s="139">
        <f>SUM(G423:Y423)</f>
        <v>9.4810000000000005E-2</v>
      </c>
      <c r="AC423" s="60">
        <f t="shared" si="32"/>
        <v>44</v>
      </c>
      <c r="AD423" s="134"/>
    </row>
    <row r="424" spans="1:30" ht="9" customHeight="1">
      <c r="A424" s="60">
        <f t="shared" si="33"/>
        <v>45</v>
      </c>
      <c r="C424" s="62" t="s">
        <v>119</v>
      </c>
      <c r="G424" s="79"/>
      <c r="H424" s="79"/>
      <c r="I424" s="122"/>
      <c r="K424" s="97"/>
      <c r="N424" s="78"/>
      <c r="S424" s="64"/>
      <c r="U424" s="79"/>
      <c r="W424" s="91"/>
      <c r="AA424" s="44"/>
      <c r="AC424" s="60">
        <f t="shared" si="32"/>
        <v>45</v>
      </c>
      <c r="AD424" s="134"/>
    </row>
    <row r="425" spans="1:30" ht="9" customHeight="1">
      <c r="A425" s="60">
        <f t="shared" si="33"/>
        <v>46</v>
      </c>
      <c r="C425" s="67" t="s">
        <v>109</v>
      </c>
      <c r="E425" s="62" t="s">
        <v>27</v>
      </c>
      <c r="G425" s="79">
        <v>-9.7000000000000005E-4</v>
      </c>
      <c r="H425" s="79"/>
      <c r="I425" s="122">
        <v>3.8300000000000001E-3</v>
      </c>
      <c r="K425" s="79">
        <v>3.0200000000000001E-3</v>
      </c>
      <c r="M425" s="79">
        <v>6.4999999999999997E-4</v>
      </c>
      <c r="N425" s="78"/>
      <c r="O425" s="93" t="s">
        <v>25</v>
      </c>
      <c r="P425" s="93"/>
      <c r="Q425" s="64">
        <v>1.23E-3</v>
      </c>
      <c r="S425" s="64">
        <v>5.0899999999999999E-3</v>
      </c>
      <c r="U425" s="79">
        <v>1.2E-4</v>
      </c>
      <c r="W425" s="91">
        <v>2.2939999999999999E-2</v>
      </c>
      <c r="Y425" s="166">
        <v>6.5000000000000002E-2</v>
      </c>
      <c r="Z425" s="23"/>
      <c r="AA425" s="139">
        <f>SUM(G425:Y425)</f>
        <v>0.10091</v>
      </c>
      <c r="AC425" s="60">
        <f t="shared" si="32"/>
        <v>46</v>
      </c>
      <c r="AD425" s="134"/>
    </row>
    <row r="426" spans="1:30" ht="9" customHeight="1">
      <c r="A426" s="60">
        <f t="shared" si="33"/>
        <v>47</v>
      </c>
      <c r="C426" s="67" t="s">
        <v>110</v>
      </c>
      <c r="E426" s="62" t="s">
        <v>27</v>
      </c>
      <c r="G426" s="79">
        <v>-1E-3</v>
      </c>
      <c r="H426" s="79"/>
      <c r="I426" s="122">
        <v>3.7200000000000002E-3</v>
      </c>
      <c r="K426" s="79">
        <v>3.0200000000000001E-3</v>
      </c>
      <c r="M426" s="79">
        <v>6.4999999999999997E-4</v>
      </c>
      <c r="N426" s="78"/>
      <c r="O426" s="93" t="s">
        <v>25</v>
      </c>
      <c r="P426" s="93"/>
      <c r="Q426" s="64">
        <v>1.23E-3</v>
      </c>
      <c r="S426" s="64">
        <v>4.96E-3</v>
      </c>
      <c r="U426" s="79">
        <v>1.1E-4</v>
      </c>
      <c r="W426" s="91">
        <v>2.2939999999999999E-2</v>
      </c>
      <c r="Y426" s="166">
        <v>6.5000000000000002E-2</v>
      </c>
      <c r="Z426" s="23"/>
      <c r="AA426" s="139">
        <f>SUM(G426:Y426)</f>
        <v>0.10063</v>
      </c>
      <c r="AC426" s="60">
        <f t="shared" si="32"/>
        <v>47</v>
      </c>
      <c r="AD426" s="134"/>
    </row>
    <row r="427" spans="1:30" ht="9" customHeight="1">
      <c r="A427" s="60">
        <f t="shared" si="33"/>
        <v>48</v>
      </c>
      <c r="C427" s="62" t="s">
        <v>112</v>
      </c>
      <c r="E427" s="62" t="s">
        <v>27</v>
      </c>
      <c r="G427" s="79">
        <v>-1.01E-3</v>
      </c>
      <c r="H427" s="79"/>
      <c r="I427" s="122" t="s">
        <v>259</v>
      </c>
      <c r="K427" s="79">
        <v>3.0200000000000001E-3</v>
      </c>
      <c r="M427" s="79">
        <v>6.4999999999999997E-4</v>
      </c>
      <c r="N427" s="78"/>
      <c r="O427" s="93" t="s">
        <v>25</v>
      </c>
      <c r="P427" s="93"/>
      <c r="Q427" s="64">
        <v>1.23E-3</v>
      </c>
      <c r="S427" s="64">
        <v>4.7999999999999996E-3</v>
      </c>
      <c r="U427" s="79">
        <v>1.1E-4</v>
      </c>
      <c r="W427" s="91">
        <v>2.2939999999999999E-2</v>
      </c>
      <c r="Y427" s="166">
        <v>6.5000000000000002E-2</v>
      </c>
      <c r="Z427" s="23"/>
      <c r="AA427" s="139">
        <f>SUM(G427:Y427)</f>
        <v>9.6739999999999993E-2</v>
      </c>
      <c r="AC427" s="60">
        <f t="shared" si="32"/>
        <v>48</v>
      </c>
      <c r="AD427" s="134"/>
    </row>
    <row r="428" spans="1:30" ht="9" customHeight="1">
      <c r="A428" s="60">
        <f t="shared" si="33"/>
        <v>49</v>
      </c>
      <c r="C428" s="67" t="s">
        <v>113</v>
      </c>
      <c r="E428" s="62" t="s">
        <v>27</v>
      </c>
      <c r="G428" s="79">
        <v>-1.01E-3</v>
      </c>
      <c r="H428" s="79"/>
      <c r="I428" s="122" t="s">
        <v>259</v>
      </c>
      <c r="K428" s="79">
        <v>3.0200000000000001E-3</v>
      </c>
      <c r="M428" s="79">
        <v>6.4999999999999997E-4</v>
      </c>
      <c r="N428" s="78"/>
      <c r="O428" s="93" t="s">
        <v>25</v>
      </c>
      <c r="P428" s="93"/>
      <c r="Q428" s="64">
        <v>1.23E-3</v>
      </c>
      <c r="S428" s="64">
        <v>4.7699999999999999E-3</v>
      </c>
      <c r="U428" s="79">
        <v>1.1E-4</v>
      </c>
      <c r="W428" s="91">
        <v>2.2939999999999999E-2</v>
      </c>
      <c r="Y428" s="166">
        <v>6.5000000000000002E-2</v>
      </c>
      <c r="Z428" s="23"/>
      <c r="AA428" s="139">
        <f>SUM(G428:Y428)</f>
        <v>9.6710000000000004E-2</v>
      </c>
      <c r="AC428" s="60">
        <f t="shared" si="32"/>
        <v>49</v>
      </c>
      <c r="AD428" s="134"/>
    </row>
    <row r="429" spans="1:30" ht="9" customHeight="1">
      <c r="A429" s="60">
        <f t="shared" si="33"/>
        <v>50</v>
      </c>
      <c r="C429" s="67" t="s">
        <v>120</v>
      </c>
      <c r="G429" s="79"/>
      <c r="H429" s="79"/>
      <c r="I429" s="122"/>
      <c r="K429" s="97"/>
      <c r="N429" s="78"/>
      <c r="S429" s="64"/>
      <c r="U429" s="79"/>
      <c r="W429" s="91"/>
      <c r="AA429" s="44"/>
      <c r="AC429" s="60">
        <f t="shared" si="32"/>
        <v>50</v>
      </c>
      <c r="AD429" s="134"/>
    </row>
    <row r="430" spans="1:30" ht="9" customHeight="1">
      <c r="A430" s="60">
        <f t="shared" si="33"/>
        <v>51</v>
      </c>
      <c r="C430" s="67" t="s">
        <v>109</v>
      </c>
      <c r="E430" s="62" t="s">
        <v>27</v>
      </c>
      <c r="G430" s="79">
        <v>-9.7999999999999997E-4</v>
      </c>
      <c r="H430" s="79"/>
      <c r="I430" s="122">
        <v>3.8300000000000001E-3</v>
      </c>
      <c r="K430" s="79">
        <v>3.0200000000000001E-3</v>
      </c>
      <c r="M430" s="79">
        <v>6.4999999999999997E-4</v>
      </c>
      <c r="N430" s="78"/>
      <c r="O430" s="93" t="s">
        <v>25</v>
      </c>
      <c r="P430" s="93"/>
      <c r="Q430" s="64">
        <v>1.23E-3</v>
      </c>
      <c r="S430" s="64">
        <v>3.82E-3</v>
      </c>
      <c r="U430" s="79">
        <v>1.2E-4</v>
      </c>
      <c r="W430" s="91">
        <v>2.2939999999999999E-2</v>
      </c>
      <c r="Y430" s="166">
        <v>6.5000000000000002E-2</v>
      </c>
      <c r="Z430" s="23"/>
      <c r="AA430" s="139">
        <f>SUM(G430:Y430)</f>
        <v>9.9629999999999996E-2</v>
      </c>
      <c r="AC430" s="60">
        <f t="shared" si="32"/>
        <v>51</v>
      </c>
      <c r="AD430" s="134"/>
    </row>
    <row r="431" spans="1:30" ht="9" customHeight="1">
      <c r="A431" s="60">
        <f t="shared" si="33"/>
        <v>52</v>
      </c>
      <c r="C431" s="67" t="s">
        <v>110</v>
      </c>
      <c r="E431" s="62" t="s">
        <v>27</v>
      </c>
      <c r="G431" s="79">
        <v>-1E-3</v>
      </c>
      <c r="H431" s="79"/>
      <c r="I431" s="122">
        <v>3.7200000000000002E-3</v>
      </c>
      <c r="K431" s="79">
        <v>3.0200000000000001E-3</v>
      </c>
      <c r="M431" s="79">
        <v>6.4999999999999997E-4</v>
      </c>
      <c r="N431" s="78"/>
      <c r="O431" s="93" t="s">
        <v>25</v>
      </c>
      <c r="P431" s="93"/>
      <c r="Q431" s="64">
        <v>1.23E-3</v>
      </c>
      <c r="S431" s="64">
        <v>3.7299999999999998E-3</v>
      </c>
      <c r="U431" s="79">
        <v>1.1E-4</v>
      </c>
      <c r="W431" s="91">
        <v>2.2939999999999999E-2</v>
      </c>
      <c r="Y431" s="166">
        <v>6.5000000000000002E-2</v>
      </c>
      <c r="Z431" s="23"/>
      <c r="AA431" s="139">
        <f>SUM(G431:Y431)</f>
        <v>9.9400000000000002E-2</v>
      </c>
      <c r="AC431" s="60">
        <f t="shared" si="32"/>
        <v>52</v>
      </c>
      <c r="AD431" s="134"/>
    </row>
    <row r="432" spans="1:30" ht="9" customHeight="1">
      <c r="A432" s="60">
        <f t="shared" si="33"/>
        <v>53</v>
      </c>
      <c r="C432" s="62" t="s">
        <v>112</v>
      </c>
      <c r="E432" s="62" t="s">
        <v>27</v>
      </c>
      <c r="G432" s="79">
        <v>-1.01E-3</v>
      </c>
      <c r="H432" s="79"/>
      <c r="I432" s="122" t="s">
        <v>259</v>
      </c>
      <c r="K432" s="79">
        <v>3.0200000000000001E-3</v>
      </c>
      <c r="M432" s="79">
        <v>6.4999999999999997E-4</v>
      </c>
      <c r="N432" s="78"/>
      <c r="O432" s="93" t="s">
        <v>25</v>
      </c>
      <c r="P432" s="93"/>
      <c r="Q432" s="64">
        <v>1.23E-3</v>
      </c>
      <c r="S432" s="64">
        <v>3.63E-3</v>
      </c>
      <c r="U432" s="79">
        <v>1.1E-4</v>
      </c>
      <c r="W432" s="91">
        <v>2.2939999999999999E-2</v>
      </c>
      <c r="Y432" s="166">
        <v>6.5000000000000002E-2</v>
      </c>
      <c r="Z432" s="23"/>
      <c r="AA432" s="139">
        <f>SUM(G432:Y432)</f>
        <v>9.5570000000000002E-2</v>
      </c>
      <c r="AC432" s="60">
        <f t="shared" si="32"/>
        <v>53</v>
      </c>
      <c r="AD432" s="134"/>
    </row>
    <row r="433" spans="1:30" ht="9" customHeight="1">
      <c r="A433" s="60">
        <f t="shared" si="33"/>
        <v>54</v>
      </c>
      <c r="C433" s="67" t="s">
        <v>113</v>
      </c>
      <c r="E433" s="62" t="s">
        <v>27</v>
      </c>
      <c r="G433" s="79">
        <v>-1.01E-3</v>
      </c>
      <c r="H433" s="79"/>
      <c r="I433" s="122" t="s">
        <v>259</v>
      </c>
      <c r="K433" s="79">
        <v>3.0200000000000001E-3</v>
      </c>
      <c r="M433" s="79">
        <v>6.4999999999999997E-4</v>
      </c>
      <c r="N433" s="78"/>
      <c r="O433" s="93" t="s">
        <v>25</v>
      </c>
      <c r="P433" s="93"/>
      <c r="Q433" s="64">
        <v>1.23E-3</v>
      </c>
      <c r="S433" s="64">
        <v>3.5999999999999999E-3</v>
      </c>
      <c r="U433" s="79">
        <v>1.1E-4</v>
      </c>
      <c r="W433" s="91">
        <v>2.2939999999999999E-2</v>
      </c>
      <c r="Y433" s="166">
        <v>6.5000000000000002E-2</v>
      </c>
      <c r="Z433" s="23"/>
      <c r="AA433" s="139">
        <f>SUM(G433:Y433)</f>
        <v>9.554E-2</v>
      </c>
      <c r="AC433" s="60">
        <f t="shared" si="32"/>
        <v>54</v>
      </c>
      <c r="AD433" s="134"/>
    </row>
    <row r="434" spans="1:30" ht="9" customHeight="1">
      <c r="A434" s="60">
        <f t="shared" si="33"/>
        <v>55</v>
      </c>
      <c r="C434" s="67" t="s">
        <v>121</v>
      </c>
      <c r="G434" s="79"/>
      <c r="H434" s="79"/>
      <c r="I434" s="122"/>
      <c r="K434" s="97"/>
      <c r="S434" s="64"/>
      <c r="U434" s="79"/>
      <c r="W434" s="91"/>
      <c r="AA434" s="44"/>
      <c r="AC434" s="60">
        <f t="shared" si="32"/>
        <v>55</v>
      </c>
      <c r="AD434" s="134"/>
    </row>
    <row r="435" spans="1:30" ht="9" customHeight="1">
      <c r="A435" s="60">
        <f t="shared" si="33"/>
        <v>56</v>
      </c>
      <c r="C435" s="67" t="s">
        <v>109</v>
      </c>
      <c r="E435" s="62" t="s">
        <v>27</v>
      </c>
      <c r="G435" s="79">
        <v>-9.7999999999999997E-4</v>
      </c>
      <c r="H435" s="79"/>
      <c r="I435" s="122">
        <v>2.7899999999999999E-3</v>
      </c>
      <c r="K435" s="79">
        <v>3.0200000000000001E-3</v>
      </c>
      <c r="M435" s="79">
        <v>6.4999999999999997E-4</v>
      </c>
      <c r="N435" s="78"/>
      <c r="O435" s="93" t="s">
        <v>25</v>
      </c>
      <c r="P435" s="93"/>
      <c r="Q435" s="64">
        <v>1.23E-3</v>
      </c>
      <c r="S435" s="64">
        <v>3.0200000000000001E-3</v>
      </c>
      <c r="U435" s="79">
        <v>1.2E-4</v>
      </c>
      <c r="W435" s="91">
        <v>2.2939999999999999E-2</v>
      </c>
      <c r="Y435" s="166">
        <v>6.5000000000000002E-2</v>
      </c>
      <c r="Z435" s="23"/>
      <c r="AA435" s="139">
        <f>SUM(G435:Y435)</f>
        <v>9.7790000000000002E-2</v>
      </c>
      <c r="AC435" s="60">
        <f t="shared" si="32"/>
        <v>56</v>
      </c>
      <c r="AD435" s="134"/>
    </row>
    <row r="436" spans="1:30" ht="9" customHeight="1">
      <c r="A436" s="60">
        <f t="shared" si="33"/>
        <v>57</v>
      </c>
      <c r="C436" s="67" t="s">
        <v>110</v>
      </c>
      <c r="E436" s="62" t="s">
        <v>27</v>
      </c>
      <c r="G436" s="79">
        <v>-1E-3</v>
      </c>
      <c r="H436" s="79"/>
      <c r="I436" s="122">
        <v>2.7499999999999998E-3</v>
      </c>
      <c r="K436" s="79">
        <v>3.0200000000000001E-3</v>
      </c>
      <c r="M436" s="79">
        <v>6.4999999999999997E-4</v>
      </c>
      <c r="N436" s="78"/>
      <c r="O436" s="93" t="s">
        <v>25</v>
      </c>
      <c r="P436" s="93"/>
      <c r="Q436" s="64">
        <v>1.23E-3</v>
      </c>
      <c r="S436" s="64">
        <v>2.97E-3</v>
      </c>
      <c r="U436" s="79">
        <v>1.1E-4</v>
      </c>
      <c r="W436" s="91">
        <v>2.2939999999999999E-2</v>
      </c>
      <c r="Y436" s="166">
        <v>6.5000000000000002E-2</v>
      </c>
      <c r="Z436" s="23"/>
      <c r="AA436" s="139">
        <f>SUM(G436:Y436)</f>
        <v>9.7670000000000007E-2</v>
      </c>
      <c r="AC436" s="60">
        <f t="shared" si="32"/>
        <v>57</v>
      </c>
      <c r="AD436" s="134"/>
    </row>
    <row r="437" spans="1:30" ht="9" customHeight="1">
      <c r="A437" s="60">
        <f t="shared" si="33"/>
        <v>58</v>
      </c>
      <c r="C437" s="62" t="s">
        <v>112</v>
      </c>
      <c r="E437" s="62" t="s">
        <v>27</v>
      </c>
      <c r="G437" s="79">
        <v>-1.01E-3</v>
      </c>
      <c r="H437" s="79"/>
      <c r="I437" s="122" t="s">
        <v>259</v>
      </c>
      <c r="K437" s="79">
        <v>3.0200000000000001E-3</v>
      </c>
      <c r="M437" s="79">
        <v>6.4999999999999997E-4</v>
      </c>
      <c r="N437" s="78"/>
      <c r="O437" s="93" t="s">
        <v>25</v>
      </c>
      <c r="P437" s="93"/>
      <c r="Q437" s="64">
        <v>1.23E-3</v>
      </c>
      <c r="S437" s="64">
        <v>2.9199999999999999E-3</v>
      </c>
      <c r="U437" s="79">
        <v>1.1E-4</v>
      </c>
      <c r="W437" s="91">
        <v>2.2939999999999999E-2</v>
      </c>
      <c r="Y437" s="166">
        <v>6.5000000000000002E-2</v>
      </c>
      <c r="Z437" s="23"/>
      <c r="AA437" s="139">
        <f>SUM(G437:Y437)</f>
        <v>9.486E-2</v>
      </c>
      <c r="AC437" s="60">
        <f t="shared" si="32"/>
        <v>58</v>
      </c>
      <c r="AD437" s="134"/>
    </row>
    <row r="438" spans="1:30" ht="9" customHeight="1">
      <c r="A438" s="60">
        <f t="shared" si="33"/>
        <v>59</v>
      </c>
      <c r="C438" s="67" t="s">
        <v>113</v>
      </c>
      <c r="E438" s="62" t="s">
        <v>27</v>
      </c>
      <c r="G438" s="79">
        <v>-1.01E-3</v>
      </c>
      <c r="H438" s="79"/>
      <c r="I438" s="122" t="s">
        <v>259</v>
      </c>
      <c r="K438" s="79">
        <v>3.0200000000000001E-3</v>
      </c>
      <c r="M438" s="79">
        <v>6.4999999999999997E-4</v>
      </c>
      <c r="N438" s="78"/>
      <c r="O438" s="93" t="s">
        <v>25</v>
      </c>
      <c r="P438" s="93"/>
      <c r="Q438" s="64">
        <v>1.23E-3</v>
      </c>
      <c r="S438" s="64">
        <v>2.8999999999999998E-3</v>
      </c>
      <c r="U438" s="79">
        <v>1.1E-4</v>
      </c>
      <c r="W438" s="91">
        <v>2.2939999999999999E-2</v>
      </c>
      <c r="Y438" s="166">
        <v>6.5000000000000002E-2</v>
      </c>
      <c r="Z438" s="23"/>
      <c r="AA438" s="139">
        <f>SUM(G438:Y438)</f>
        <v>9.4840000000000008E-2</v>
      </c>
      <c r="AC438" s="60">
        <f t="shared" si="32"/>
        <v>59</v>
      </c>
      <c r="AD438" s="134"/>
    </row>
    <row r="439" spans="1:30" ht="9" customHeight="1">
      <c r="A439" s="56"/>
      <c r="B439" s="107" t="s">
        <v>129</v>
      </c>
      <c r="AC439" s="60"/>
      <c r="AD439" s="134"/>
    </row>
    <row r="440" spans="1:30" ht="9" customHeight="1">
      <c r="A440" s="56"/>
      <c r="B440" s="107" t="s">
        <v>130</v>
      </c>
      <c r="AC440" s="60"/>
      <c r="AD440" s="134"/>
    </row>
    <row r="441" spans="1:30" ht="9" customHeight="1">
      <c r="A441" s="56"/>
      <c r="B441" s="107" t="s">
        <v>131</v>
      </c>
      <c r="AD441" s="134"/>
    </row>
    <row r="442" spans="1:30" ht="9" customHeight="1">
      <c r="A442" s="56"/>
      <c r="B442" s="107"/>
      <c r="AD442" s="134"/>
    </row>
    <row r="443" spans="1:30" ht="9" customHeight="1">
      <c r="A443" s="56"/>
      <c r="B443" s="107"/>
      <c r="AD443" s="134"/>
    </row>
    <row r="444" spans="1:30" ht="9" customHeight="1">
      <c r="A444" s="56"/>
      <c r="B444" s="107"/>
      <c r="AD444" s="134"/>
    </row>
    <row r="445" spans="1:30" ht="9" customHeight="1">
      <c r="AD445" s="134"/>
    </row>
    <row r="446" spans="1:30" ht="9" customHeight="1">
      <c r="M446" s="21" t="str">
        <f>M369</f>
        <v>SAN DIEGO GAS &amp; ELECTRIC COMPANY - ELECTRIC DEPARTMENT</v>
      </c>
      <c r="AC446" s="96" t="s">
        <v>132</v>
      </c>
      <c r="AD446" s="134"/>
    </row>
    <row r="447" spans="1:30" ht="9" customHeight="1">
      <c r="M447" s="21" t="str">
        <f>M370</f>
        <v>FILING TO IMPLEMENT AN ELECTRIC RATE SURCHARGE TO MANAGE THE ENERGY RATE CEILING REVENUE SHORTFALL ACCOUNT</v>
      </c>
      <c r="AD447" s="134"/>
    </row>
    <row r="448" spans="1:30" ht="9" customHeight="1">
      <c r="M448" s="21" t="str">
        <f>M371</f>
        <v>EFFECTIVE RATES FOR CUSTOMERS UNDER 6.5 CENTS/KWH RATE CEILING PX PRICE (AB 265 AND D.00-09-040)</v>
      </c>
      <c r="AD448" s="134"/>
    </row>
    <row r="449" spans="1:30" ht="9" customHeight="1">
      <c r="M449" s="21"/>
      <c r="AD449" s="134"/>
    </row>
    <row r="450" spans="1:30" ht="9" customHeight="1">
      <c r="M450" s="21" t="str">
        <f>M373</f>
        <v>COMMERCIAL AND INDUSTRIAL -- PROPOSED UNBUNDLED UNIT CHARGES</v>
      </c>
      <c r="AD450" s="134"/>
    </row>
    <row r="451" spans="1:30" ht="9" customHeight="1">
      <c r="G451" s="6"/>
      <c r="H451" s="6"/>
      <c r="I451" s="7"/>
      <c r="J451" s="7"/>
      <c r="K451" s="8"/>
      <c r="L451" s="9"/>
      <c r="M451" s="9"/>
      <c r="N451" s="9"/>
      <c r="O451" s="8"/>
      <c r="P451" s="8"/>
      <c r="U451" s="6"/>
      <c r="W451" s="8"/>
      <c r="AA451" s="9"/>
      <c r="AC451" s="8"/>
      <c r="AD451" s="134"/>
    </row>
    <row r="452" spans="1:30" ht="9" customHeight="1">
      <c r="G452" s="40"/>
      <c r="H452" s="40"/>
      <c r="I452" s="41"/>
      <c r="J452" s="9"/>
      <c r="K452" s="9"/>
      <c r="L452" s="9"/>
      <c r="M452" s="10" t="s">
        <v>224</v>
      </c>
      <c r="N452" s="9"/>
      <c r="O452" s="8" t="s">
        <v>225</v>
      </c>
      <c r="P452" s="8"/>
      <c r="Q452" s="8" t="s">
        <v>226</v>
      </c>
      <c r="R452" s="8"/>
      <c r="S452" s="8" t="s">
        <v>227</v>
      </c>
      <c r="T452" s="42"/>
      <c r="U452" s="40"/>
      <c r="W452" s="10" t="s">
        <v>228</v>
      </c>
      <c r="Y452" s="10" t="s">
        <v>229</v>
      </c>
      <c r="Z452" s="10"/>
      <c r="AA452" s="10"/>
      <c r="AC452" s="8"/>
      <c r="AD452" s="134"/>
    </row>
    <row r="453" spans="1:30" ht="9" customHeight="1">
      <c r="G453" s="13" t="s">
        <v>230</v>
      </c>
      <c r="H453" s="13"/>
      <c r="I453" s="10" t="s">
        <v>231</v>
      </c>
      <c r="J453" s="9"/>
      <c r="K453" s="10" t="s">
        <v>232</v>
      </c>
      <c r="L453" s="9"/>
      <c r="M453" s="10" t="s">
        <v>233</v>
      </c>
      <c r="N453" s="9"/>
      <c r="O453" s="10" t="s">
        <v>234</v>
      </c>
      <c r="P453" s="10"/>
      <c r="Q453" s="10" t="s">
        <v>235</v>
      </c>
      <c r="R453" s="10"/>
      <c r="S453" s="10" t="s">
        <v>236</v>
      </c>
      <c r="T453" s="10"/>
      <c r="U453" s="13" t="s">
        <v>237</v>
      </c>
      <c r="W453" s="10" t="s">
        <v>238</v>
      </c>
      <c r="Y453" s="10" t="s">
        <v>239</v>
      </c>
      <c r="Z453" s="10"/>
      <c r="AA453" s="10" t="s">
        <v>7</v>
      </c>
      <c r="AC453" s="8"/>
      <c r="AD453" s="134"/>
    </row>
    <row r="454" spans="1:30" ht="9" customHeight="1">
      <c r="A454" s="10" t="s">
        <v>9</v>
      </c>
      <c r="B454" s="10"/>
      <c r="C454" s="10" t="s">
        <v>10</v>
      </c>
      <c r="D454" s="10"/>
      <c r="E454" s="10" t="s">
        <v>11</v>
      </c>
      <c r="G454" s="13" t="s">
        <v>12</v>
      </c>
      <c r="H454" s="13"/>
      <c r="I454" s="10" t="s">
        <v>12</v>
      </c>
      <c r="J454" s="9"/>
      <c r="K454" s="10" t="s">
        <v>12</v>
      </c>
      <c r="L454" s="9"/>
      <c r="M454" s="10" t="s">
        <v>12</v>
      </c>
      <c r="N454" s="41"/>
      <c r="O454" s="10" t="s">
        <v>12</v>
      </c>
      <c r="P454" s="10"/>
      <c r="Q454" s="10" t="s">
        <v>12</v>
      </c>
      <c r="R454" s="10"/>
      <c r="S454" s="10" t="s">
        <v>12</v>
      </c>
      <c r="T454" s="10"/>
      <c r="U454" s="13" t="s">
        <v>12</v>
      </c>
      <c r="W454" s="10" t="s">
        <v>12</v>
      </c>
      <c r="Y454" s="10" t="s">
        <v>240</v>
      </c>
      <c r="Z454" s="10"/>
      <c r="AA454" s="10" t="s">
        <v>12</v>
      </c>
      <c r="AC454" s="10" t="str">
        <f>(A454)</f>
        <v>LINE</v>
      </c>
      <c r="AD454" s="134"/>
    </row>
    <row r="455" spans="1:30" ht="9" customHeight="1">
      <c r="A455" s="16" t="s">
        <v>15</v>
      </c>
      <c r="C455" s="58" t="s">
        <v>16</v>
      </c>
      <c r="E455" s="58" t="s">
        <v>17</v>
      </c>
      <c r="G455" s="59" t="s">
        <v>18</v>
      </c>
      <c r="H455" s="128"/>
      <c r="I455" s="59" t="s">
        <v>19</v>
      </c>
      <c r="K455" s="59" t="s">
        <v>20</v>
      </c>
      <c r="M455" s="59" t="s">
        <v>21</v>
      </c>
      <c r="O455" s="59" t="s">
        <v>241</v>
      </c>
      <c r="P455" s="128"/>
      <c r="Q455" s="59" t="s">
        <v>242</v>
      </c>
      <c r="R455" s="128"/>
      <c r="S455" s="59" t="s">
        <v>243</v>
      </c>
      <c r="U455" s="59" t="s">
        <v>244</v>
      </c>
      <c r="W455" s="59" t="s">
        <v>245</v>
      </c>
      <c r="Y455" s="38" t="s">
        <v>246</v>
      </c>
      <c r="Z455" s="50"/>
      <c r="AA455" s="38" t="s">
        <v>247</v>
      </c>
      <c r="AC455" s="16" t="str">
        <f>(A455)</f>
        <v>NO.</v>
      </c>
      <c r="AD455" s="134"/>
    </row>
    <row r="456" spans="1:30" ht="9" customHeight="1">
      <c r="A456" s="60"/>
      <c r="C456" s="61"/>
      <c r="E456" s="61"/>
      <c r="K456" s="61"/>
      <c r="AC456" s="60"/>
      <c r="AD456" s="134"/>
    </row>
    <row r="457" spans="1:30" ht="9" customHeight="1">
      <c r="A457" s="60">
        <v>1</v>
      </c>
      <c r="C457" s="18" t="s">
        <v>260</v>
      </c>
      <c r="AC457" s="60">
        <f t="shared" ref="AC457:AC485" si="34">(A457)</f>
        <v>1</v>
      </c>
      <c r="AD457" s="134"/>
    </row>
    <row r="458" spans="1:30" ht="9" customHeight="1">
      <c r="A458" s="60">
        <f t="shared" ref="A458:A485" si="35">A457+1</f>
        <v>2</v>
      </c>
      <c r="C458" s="62" t="s">
        <v>50</v>
      </c>
      <c r="AC458" s="60">
        <f t="shared" si="34"/>
        <v>2</v>
      </c>
      <c r="AD458" s="134"/>
    </row>
    <row r="459" spans="1:30" ht="9" customHeight="1">
      <c r="A459" s="60">
        <f t="shared" si="35"/>
        <v>3</v>
      </c>
      <c r="C459" s="67" t="s">
        <v>109</v>
      </c>
      <c r="E459" s="67" t="s">
        <v>24</v>
      </c>
      <c r="G459" s="114" t="s">
        <v>25</v>
      </c>
      <c r="H459" s="114"/>
      <c r="I459" s="114">
        <v>44.79</v>
      </c>
      <c r="J459" s="88"/>
      <c r="K459" s="87" t="s">
        <v>25</v>
      </c>
      <c r="L459" s="88"/>
      <c r="M459" s="87" t="s">
        <v>25</v>
      </c>
      <c r="N459" s="89"/>
      <c r="O459" s="87" t="s">
        <v>25</v>
      </c>
      <c r="P459" s="87"/>
      <c r="Q459" s="87" t="s">
        <v>25</v>
      </c>
      <c r="R459" s="89"/>
      <c r="S459" s="167" t="s">
        <v>255</v>
      </c>
      <c r="T459" s="89"/>
      <c r="U459" s="114" t="s">
        <v>25</v>
      </c>
      <c r="V459" s="89"/>
      <c r="W459" s="87" t="s">
        <v>25</v>
      </c>
      <c r="X459" s="89"/>
      <c r="Y459" s="63" t="s">
        <v>25</v>
      </c>
      <c r="Z459" s="63"/>
      <c r="AA459" s="137">
        <f>SUM(G459:Y459)</f>
        <v>44.79</v>
      </c>
      <c r="AC459" s="60">
        <f t="shared" si="34"/>
        <v>3</v>
      </c>
      <c r="AD459" s="134"/>
    </row>
    <row r="460" spans="1:30" ht="9" customHeight="1">
      <c r="A460" s="60">
        <f t="shared" si="35"/>
        <v>4</v>
      </c>
      <c r="C460" s="67" t="s">
        <v>110</v>
      </c>
      <c r="E460" s="67" t="s">
        <v>24</v>
      </c>
      <c r="G460" s="171" t="s">
        <v>25</v>
      </c>
      <c r="H460" s="171"/>
      <c r="I460" s="105">
        <v>44.79</v>
      </c>
      <c r="K460" s="93" t="s">
        <v>25</v>
      </c>
      <c r="M460" s="93" t="s">
        <v>25</v>
      </c>
      <c r="N460" s="72"/>
      <c r="O460" s="93" t="s">
        <v>25</v>
      </c>
      <c r="P460" s="93"/>
      <c r="Q460" s="93" t="s">
        <v>25</v>
      </c>
      <c r="R460" s="97"/>
      <c r="S460" s="168" t="s">
        <v>255</v>
      </c>
      <c r="T460" s="97"/>
      <c r="U460" s="171" t="s">
        <v>25</v>
      </c>
      <c r="V460" s="97"/>
      <c r="W460" s="93" t="s">
        <v>25</v>
      </c>
      <c r="X460" s="97"/>
      <c r="Y460" s="19" t="s">
        <v>25</v>
      </c>
      <c r="Z460" s="19"/>
      <c r="AA460" s="155">
        <f>SUM(G460:Y460)</f>
        <v>44.79</v>
      </c>
      <c r="AC460" s="60">
        <f t="shared" si="34"/>
        <v>4</v>
      </c>
      <c r="AD460" s="134"/>
    </row>
    <row r="461" spans="1:30" ht="9" customHeight="1">
      <c r="A461" s="60">
        <f t="shared" si="35"/>
        <v>5</v>
      </c>
      <c r="C461" s="67" t="s">
        <v>113</v>
      </c>
      <c r="E461" s="67" t="s">
        <v>24</v>
      </c>
      <c r="G461" s="171" t="s">
        <v>25</v>
      </c>
      <c r="H461" s="171"/>
      <c r="I461" s="105">
        <v>44.79</v>
      </c>
      <c r="K461" s="93" t="s">
        <v>25</v>
      </c>
      <c r="M461" s="93" t="s">
        <v>25</v>
      </c>
      <c r="N461" s="72"/>
      <c r="O461" s="93" t="s">
        <v>25</v>
      </c>
      <c r="P461" s="93"/>
      <c r="Q461" s="93" t="s">
        <v>25</v>
      </c>
      <c r="R461" s="97"/>
      <c r="S461" s="168" t="s">
        <v>255</v>
      </c>
      <c r="T461" s="97"/>
      <c r="U461" s="171" t="s">
        <v>25</v>
      </c>
      <c r="V461" s="97"/>
      <c r="W461" s="93" t="s">
        <v>25</v>
      </c>
      <c r="X461" s="97"/>
      <c r="Y461" s="19" t="s">
        <v>25</v>
      </c>
      <c r="Z461" s="19"/>
      <c r="AA461" s="155">
        <f>SUM(G461:Y461)</f>
        <v>44.79</v>
      </c>
      <c r="AC461" s="60">
        <f t="shared" si="34"/>
        <v>5</v>
      </c>
      <c r="AD461" s="134"/>
    </row>
    <row r="462" spans="1:30" ht="9" customHeight="1">
      <c r="A462" s="60">
        <f t="shared" si="35"/>
        <v>6</v>
      </c>
      <c r="C462" s="67" t="s">
        <v>108</v>
      </c>
      <c r="I462" s="105"/>
      <c r="K462" s="97"/>
      <c r="AA462" s="164"/>
      <c r="AC462" s="60">
        <f t="shared" si="34"/>
        <v>6</v>
      </c>
      <c r="AD462" s="134"/>
    </row>
    <row r="463" spans="1:30" ht="9" customHeight="1">
      <c r="A463" s="60">
        <f t="shared" si="35"/>
        <v>7</v>
      </c>
      <c r="C463" s="67" t="s">
        <v>109</v>
      </c>
      <c r="E463" s="62" t="s">
        <v>52</v>
      </c>
      <c r="G463" s="171">
        <v>0.24</v>
      </c>
      <c r="H463" s="171"/>
      <c r="I463" s="105">
        <v>4.9800000000000004</v>
      </c>
      <c r="K463" s="93" t="s">
        <v>25</v>
      </c>
      <c r="M463" s="93" t="s">
        <v>25</v>
      </c>
      <c r="N463" s="72"/>
      <c r="O463" s="93" t="s">
        <v>25</v>
      </c>
      <c r="P463" s="93"/>
      <c r="Q463" s="93" t="s">
        <v>25</v>
      </c>
      <c r="S463" s="168">
        <v>0.39</v>
      </c>
      <c r="U463" s="171">
        <v>0.05</v>
      </c>
      <c r="W463" s="93" t="s">
        <v>25</v>
      </c>
      <c r="Y463" s="19" t="s">
        <v>25</v>
      </c>
      <c r="Z463" s="19"/>
      <c r="AA463" s="155">
        <f>SUM(G463:Y463)</f>
        <v>5.66</v>
      </c>
      <c r="AC463" s="60">
        <f t="shared" si="34"/>
        <v>7</v>
      </c>
      <c r="AD463" s="134"/>
    </row>
    <row r="464" spans="1:30" ht="9" customHeight="1">
      <c r="A464" s="60">
        <f t="shared" si="35"/>
        <v>8</v>
      </c>
      <c r="C464" s="67" t="s">
        <v>110</v>
      </c>
      <c r="E464" s="62" t="s">
        <v>52</v>
      </c>
      <c r="G464" s="171">
        <v>0.23</v>
      </c>
      <c r="H464" s="171"/>
      <c r="I464" s="105">
        <v>4.9000000000000004</v>
      </c>
      <c r="K464" s="93" t="s">
        <v>25</v>
      </c>
      <c r="M464" s="93" t="s">
        <v>25</v>
      </c>
      <c r="N464" s="72"/>
      <c r="O464" s="93" t="s">
        <v>25</v>
      </c>
      <c r="P464" s="93"/>
      <c r="Q464" s="93" t="s">
        <v>25</v>
      </c>
      <c r="S464" s="168">
        <v>0.35</v>
      </c>
      <c r="U464" s="171">
        <v>0.05</v>
      </c>
      <c r="W464" s="93" t="s">
        <v>25</v>
      </c>
      <c r="Y464" s="19" t="s">
        <v>25</v>
      </c>
      <c r="Z464" s="19"/>
      <c r="AA464" s="155">
        <f>SUM(G464:Y464)</f>
        <v>5.53</v>
      </c>
      <c r="AC464" s="60">
        <f t="shared" si="34"/>
        <v>8</v>
      </c>
      <c r="AD464" s="134"/>
    </row>
    <row r="465" spans="1:30" ht="9" customHeight="1">
      <c r="A465" s="60">
        <f t="shared" si="35"/>
        <v>9</v>
      </c>
      <c r="C465" s="67" t="s">
        <v>113</v>
      </c>
      <c r="E465" s="62" t="s">
        <v>52</v>
      </c>
      <c r="G465" s="171">
        <v>0.22</v>
      </c>
      <c r="H465" s="171"/>
      <c r="I465" s="105" t="s">
        <v>259</v>
      </c>
      <c r="K465" s="93" t="s">
        <v>25</v>
      </c>
      <c r="M465" s="93" t="s">
        <v>25</v>
      </c>
      <c r="N465" s="72"/>
      <c r="O465" s="93" t="s">
        <v>25</v>
      </c>
      <c r="P465" s="93"/>
      <c r="Q465" s="93" t="s">
        <v>25</v>
      </c>
      <c r="S465" s="168">
        <v>0.03</v>
      </c>
      <c r="U465" s="171">
        <v>0.05</v>
      </c>
      <c r="W465" s="93" t="s">
        <v>25</v>
      </c>
      <c r="Y465" s="19" t="s">
        <v>25</v>
      </c>
      <c r="Z465" s="19"/>
      <c r="AA465" s="155">
        <f>SUM(G465:Y465)</f>
        <v>0.3</v>
      </c>
      <c r="AC465" s="60">
        <f t="shared" si="34"/>
        <v>9</v>
      </c>
      <c r="AD465" s="134"/>
    </row>
    <row r="466" spans="1:30" ht="9" customHeight="1">
      <c r="A466" s="60">
        <f t="shared" si="35"/>
        <v>10</v>
      </c>
      <c r="C466" s="62" t="s">
        <v>134</v>
      </c>
      <c r="I466" s="105"/>
      <c r="K466" s="97"/>
      <c r="AA466" s="164"/>
      <c r="AC466" s="60">
        <f t="shared" si="34"/>
        <v>10</v>
      </c>
      <c r="AD466" s="134"/>
    </row>
    <row r="467" spans="1:30" ht="9" customHeight="1">
      <c r="A467" s="60">
        <f t="shared" si="35"/>
        <v>11</v>
      </c>
      <c r="C467" s="67" t="s">
        <v>109</v>
      </c>
      <c r="E467" s="62" t="s">
        <v>52</v>
      </c>
      <c r="G467" s="171">
        <v>1.44</v>
      </c>
      <c r="H467" s="171"/>
      <c r="I467" s="105">
        <v>2.99</v>
      </c>
      <c r="K467" s="93" t="s">
        <v>25</v>
      </c>
      <c r="M467" s="93" t="s">
        <v>25</v>
      </c>
      <c r="N467" s="72"/>
      <c r="O467" s="93" t="s">
        <v>25</v>
      </c>
      <c r="P467" s="93"/>
      <c r="Q467" s="93" t="s">
        <v>25</v>
      </c>
      <c r="S467" s="168">
        <v>0.97</v>
      </c>
      <c r="U467" s="171">
        <v>0.31</v>
      </c>
      <c r="W467" s="93" t="s">
        <v>25</v>
      </c>
      <c r="Y467" s="19" t="s">
        <v>25</v>
      </c>
      <c r="Z467" s="19"/>
      <c r="AA467" s="155">
        <f>ROUND(SUM(G467:Y467),2)</f>
        <v>5.71</v>
      </c>
      <c r="AC467" s="60">
        <f t="shared" si="34"/>
        <v>11</v>
      </c>
      <c r="AD467" s="134"/>
    </row>
    <row r="468" spans="1:30" ht="9" customHeight="1">
      <c r="A468" s="60">
        <f t="shared" si="35"/>
        <v>12</v>
      </c>
      <c r="C468" s="67" t="s">
        <v>110</v>
      </c>
      <c r="E468" s="62" t="s">
        <v>52</v>
      </c>
      <c r="G468" s="171">
        <v>1.38</v>
      </c>
      <c r="H468" s="171"/>
      <c r="I468" s="105">
        <v>2.94</v>
      </c>
      <c r="K468" s="93" t="s">
        <v>25</v>
      </c>
      <c r="M468" s="93" t="s">
        <v>25</v>
      </c>
      <c r="N468" s="72"/>
      <c r="O468" s="93" t="s">
        <v>25</v>
      </c>
      <c r="P468" s="93"/>
      <c r="Q468" s="93" t="s">
        <v>25</v>
      </c>
      <c r="S468" s="168">
        <v>0.95</v>
      </c>
      <c r="U468" s="171">
        <v>0.3</v>
      </c>
      <c r="W468" s="93" t="s">
        <v>25</v>
      </c>
      <c r="Y468" s="19" t="s">
        <v>25</v>
      </c>
      <c r="Z468" s="19"/>
      <c r="AA468" s="155">
        <f>SUM(G468:Y468)</f>
        <v>5.57</v>
      </c>
      <c r="AC468" s="60">
        <f t="shared" si="34"/>
        <v>12</v>
      </c>
      <c r="AD468" s="134"/>
    </row>
    <row r="469" spans="1:30" ht="9" customHeight="1">
      <c r="A469" s="60">
        <f t="shared" si="35"/>
        <v>13</v>
      </c>
      <c r="C469" s="67" t="s">
        <v>113</v>
      </c>
      <c r="E469" s="62" t="s">
        <v>52</v>
      </c>
      <c r="G469" s="171">
        <v>1.34</v>
      </c>
      <c r="H469" s="171"/>
      <c r="I469" s="105" t="s">
        <v>259</v>
      </c>
      <c r="K469" s="93" t="s">
        <v>25</v>
      </c>
      <c r="M469" s="93" t="s">
        <v>25</v>
      </c>
      <c r="N469" s="72"/>
      <c r="O469" s="93" t="s">
        <v>25</v>
      </c>
      <c r="P469" s="93"/>
      <c r="Q469" s="93" t="s">
        <v>25</v>
      </c>
      <c r="S469" s="168">
        <v>0.66</v>
      </c>
      <c r="U469" s="171">
        <v>0.28999999999999998</v>
      </c>
      <c r="W469" s="93" t="s">
        <v>25</v>
      </c>
      <c r="Y469" s="19" t="s">
        <v>25</v>
      </c>
      <c r="Z469" s="19"/>
      <c r="AA469" s="155">
        <f>SUM(G469:Y469)</f>
        <v>2.29</v>
      </c>
      <c r="AC469" s="60">
        <f t="shared" si="34"/>
        <v>13</v>
      </c>
      <c r="AD469" s="134"/>
    </row>
    <row r="470" spans="1:30" ht="9" customHeight="1">
      <c r="A470" s="60">
        <f t="shared" si="35"/>
        <v>14</v>
      </c>
      <c r="C470" s="62" t="s">
        <v>93</v>
      </c>
      <c r="F470" s="118"/>
      <c r="I470" s="105"/>
      <c r="AA470" s="164"/>
      <c r="AC470" s="60">
        <f t="shared" si="34"/>
        <v>14</v>
      </c>
      <c r="AD470" s="134"/>
    </row>
    <row r="471" spans="1:30" ht="9" customHeight="1">
      <c r="A471" s="60">
        <f t="shared" si="35"/>
        <v>15</v>
      </c>
      <c r="C471" s="67" t="s">
        <v>109</v>
      </c>
      <c r="E471" s="62" t="s">
        <v>94</v>
      </c>
      <c r="F471" s="99"/>
      <c r="G471" s="171" t="s">
        <v>25</v>
      </c>
      <c r="H471" s="171"/>
      <c r="I471" s="105">
        <v>0.23</v>
      </c>
      <c r="K471" s="93" t="s">
        <v>25</v>
      </c>
      <c r="M471" s="93" t="s">
        <v>25</v>
      </c>
      <c r="N471" s="72"/>
      <c r="O471" s="93" t="s">
        <v>25</v>
      </c>
      <c r="P471" s="93"/>
      <c r="Q471" s="93" t="s">
        <v>25</v>
      </c>
      <c r="R471" s="97"/>
      <c r="S471" s="168" t="s">
        <v>255</v>
      </c>
      <c r="T471" s="97"/>
      <c r="U471" s="171" t="s">
        <v>25</v>
      </c>
      <c r="V471" s="97"/>
      <c r="W471" s="93" t="s">
        <v>25</v>
      </c>
      <c r="X471" s="97"/>
      <c r="Y471" s="19" t="s">
        <v>25</v>
      </c>
      <c r="Z471" s="19"/>
      <c r="AA471" s="155">
        <f>SUM(G471:Y471)</f>
        <v>0.23</v>
      </c>
      <c r="AC471" s="60">
        <f t="shared" si="34"/>
        <v>15</v>
      </c>
      <c r="AD471" s="134"/>
    </row>
    <row r="472" spans="1:30" ht="9" customHeight="1">
      <c r="A472" s="60">
        <f t="shared" si="35"/>
        <v>16</v>
      </c>
      <c r="C472" s="67" t="s">
        <v>110</v>
      </c>
      <c r="E472" s="62" t="s">
        <v>94</v>
      </c>
      <c r="F472" s="99"/>
      <c r="G472" s="171" t="s">
        <v>25</v>
      </c>
      <c r="H472" s="171"/>
      <c r="I472" s="105">
        <v>0.23</v>
      </c>
      <c r="K472" s="93" t="s">
        <v>25</v>
      </c>
      <c r="M472" s="93" t="s">
        <v>25</v>
      </c>
      <c r="N472" s="72"/>
      <c r="O472" s="93" t="s">
        <v>25</v>
      </c>
      <c r="P472" s="93"/>
      <c r="Q472" s="93" t="s">
        <v>25</v>
      </c>
      <c r="R472" s="97"/>
      <c r="S472" s="168" t="s">
        <v>255</v>
      </c>
      <c r="T472" s="97"/>
      <c r="U472" s="171" t="s">
        <v>25</v>
      </c>
      <c r="V472" s="97"/>
      <c r="W472" s="93" t="s">
        <v>25</v>
      </c>
      <c r="X472" s="97"/>
      <c r="Y472" s="19" t="s">
        <v>25</v>
      </c>
      <c r="Z472" s="19"/>
      <c r="AA472" s="155">
        <f>SUM(G472:Y472)</f>
        <v>0.23</v>
      </c>
      <c r="AC472" s="60">
        <f t="shared" si="34"/>
        <v>16</v>
      </c>
      <c r="AD472" s="134"/>
    </row>
    <row r="473" spans="1:30" ht="9" customHeight="1">
      <c r="A473" s="60">
        <f t="shared" si="35"/>
        <v>17</v>
      </c>
      <c r="C473" s="67" t="s">
        <v>113</v>
      </c>
      <c r="E473" s="62" t="s">
        <v>94</v>
      </c>
      <c r="F473" s="99"/>
      <c r="G473" s="171" t="s">
        <v>25</v>
      </c>
      <c r="H473" s="171"/>
      <c r="I473" s="105" t="s">
        <v>259</v>
      </c>
      <c r="K473" s="93" t="s">
        <v>25</v>
      </c>
      <c r="M473" s="93" t="s">
        <v>25</v>
      </c>
      <c r="N473" s="72"/>
      <c r="O473" s="93" t="s">
        <v>25</v>
      </c>
      <c r="P473" s="93"/>
      <c r="Q473" s="93" t="s">
        <v>25</v>
      </c>
      <c r="R473" s="97"/>
      <c r="S473" s="168" t="s">
        <v>255</v>
      </c>
      <c r="T473" s="97"/>
      <c r="U473" s="171" t="s">
        <v>25</v>
      </c>
      <c r="V473" s="97"/>
      <c r="W473" s="93" t="s">
        <v>25</v>
      </c>
      <c r="X473" s="97"/>
      <c r="Y473" s="19" t="s">
        <v>25</v>
      </c>
      <c r="Z473" s="19"/>
      <c r="AA473" s="155">
        <f>SUM(G473:Y473)</f>
        <v>0</v>
      </c>
      <c r="AC473" s="60">
        <f t="shared" si="34"/>
        <v>17</v>
      </c>
      <c r="AD473" s="134"/>
    </row>
    <row r="474" spans="1:30" ht="9" customHeight="1">
      <c r="A474" s="60">
        <f t="shared" si="35"/>
        <v>18</v>
      </c>
      <c r="C474" s="67" t="s">
        <v>135</v>
      </c>
      <c r="G474" s="93"/>
      <c r="H474" s="93"/>
      <c r="I474" s="112"/>
      <c r="K474" s="97"/>
      <c r="O474" s="10" t="s">
        <v>257</v>
      </c>
      <c r="P474" s="10"/>
      <c r="U474" s="93"/>
      <c r="W474" s="10" t="s">
        <v>257</v>
      </c>
      <c r="AA474" s="146"/>
      <c r="AC474" s="60">
        <f t="shared" si="34"/>
        <v>18</v>
      </c>
      <c r="AD474" s="134"/>
    </row>
    <row r="475" spans="1:30" ht="9" customHeight="1">
      <c r="A475" s="60">
        <f t="shared" si="35"/>
        <v>19</v>
      </c>
      <c r="C475" s="67" t="s">
        <v>109</v>
      </c>
      <c r="E475" s="62" t="s">
        <v>27</v>
      </c>
      <c r="G475" s="79">
        <v>-9.4000000000000008E-4</v>
      </c>
      <c r="H475" s="79"/>
      <c r="I475" s="122">
        <v>1.133E-2</v>
      </c>
      <c r="K475" s="79">
        <v>3.0200000000000001E-3</v>
      </c>
      <c r="M475" s="79">
        <v>6.4999999999999997E-4</v>
      </c>
      <c r="N475" s="78"/>
      <c r="O475" s="64">
        <v>0</v>
      </c>
      <c r="P475" s="64"/>
      <c r="Q475" s="64">
        <v>1.23E-3</v>
      </c>
      <c r="R475" s="165"/>
      <c r="S475" s="64">
        <v>6.3400000000000001E-3</v>
      </c>
      <c r="U475" s="79">
        <v>1.2999999999999999E-4</v>
      </c>
      <c r="W475" s="64">
        <v>2.2939999999999999E-2</v>
      </c>
      <c r="Y475" s="166">
        <v>6.5000000000000002E-2</v>
      </c>
      <c r="Z475" s="166"/>
      <c r="AA475" s="139">
        <f>SUM(G475:Y475)</f>
        <v>0.10970000000000001</v>
      </c>
      <c r="AC475" s="60">
        <f t="shared" si="34"/>
        <v>19</v>
      </c>
      <c r="AD475" s="134"/>
    </row>
    <row r="476" spans="1:30" ht="9" customHeight="1">
      <c r="A476" s="60">
        <f t="shared" si="35"/>
        <v>20</v>
      </c>
      <c r="C476" s="67" t="s">
        <v>110</v>
      </c>
      <c r="E476" s="62" t="s">
        <v>27</v>
      </c>
      <c r="G476" s="79">
        <v>-9.7000000000000005E-4</v>
      </c>
      <c r="H476" s="79"/>
      <c r="I476" s="122">
        <v>1.103E-2</v>
      </c>
      <c r="K476" s="79">
        <v>3.0200000000000001E-3</v>
      </c>
      <c r="M476" s="79">
        <v>6.4999999999999997E-4</v>
      </c>
      <c r="N476" s="78"/>
      <c r="O476" s="64">
        <v>0</v>
      </c>
      <c r="P476" s="64"/>
      <c r="Q476" s="64">
        <v>1.23E-3</v>
      </c>
      <c r="R476" s="165"/>
      <c r="S476" s="64">
        <v>6.1700000000000001E-3</v>
      </c>
      <c r="U476" s="79">
        <v>1.2E-4</v>
      </c>
      <c r="W476" s="64">
        <v>2.2939999999999999E-2</v>
      </c>
      <c r="Y476" s="166">
        <v>6.5000000000000002E-2</v>
      </c>
      <c r="Z476" s="166"/>
      <c r="AA476" s="139">
        <f>SUM(G476:Y476)</f>
        <v>0.10919</v>
      </c>
      <c r="AC476" s="60">
        <f t="shared" si="34"/>
        <v>20</v>
      </c>
      <c r="AD476" s="134"/>
    </row>
    <row r="477" spans="1:30" ht="9" customHeight="1">
      <c r="A477" s="60">
        <f t="shared" si="35"/>
        <v>21</v>
      </c>
      <c r="C477" s="67" t="s">
        <v>113</v>
      </c>
      <c r="E477" s="62" t="s">
        <v>27</v>
      </c>
      <c r="G477" s="79">
        <v>-9.7999999999999997E-4</v>
      </c>
      <c r="H477" s="79"/>
      <c r="I477" s="122" t="s">
        <v>259</v>
      </c>
      <c r="K477" s="79">
        <v>3.0200000000000001E-3</v>
      </c>
      <c r="M477" s="79">
        <v>6.4999999999999997E-4</v>
      </c>
      <c r="N477" s="78"/>
      <c r="O477" s="64">
        <v>0</v>
      </c>
      <c r="P477" s="64"/>
      <c r="Q477" s="64">
        <v>1.23E-3</v>
      </c>
      <c r="R477" s="165"/>
      <c r="S477" s="64">
        <v>5.8799999999999998E-3</v>
      </c>
      <c r="U477" s="79">
        <v>1.2E-4</v>
      </c>
      <c r="W477" s="64">
        <v>2.2939999999999999E-2</v>
      </c>
      <c r="Y477" s="166">
        <v>6.5000000000000002E-2</v>
      </c>
      <c r="Z477" s="166"/>
      <c r="AA477" s="139">
        <f>SUM(G477:Y477)</f>
        <v>9.7860000000000003E-2</v>
      </c>
      <c r="AC477" s="60">
        <f t="shared" si="34"/>
        <v>21</v>
      </c>
      <c r="AD477" s="134"/>
    </row>
    <row r="478" spans="1:30" ht="9" customHeight="1">
      <c r="A478" s="60">
        <f t="shared" si="35"/>
        <v>22</v>
      </c>
      <c r="C478" s="67" t="s">
        <v>136</v>
      </c>
      <c r="G478" s="79"/>
      <c r="H478" s="79"/>
      <c r="I478" s="122"/>
      <c r="K478" s="97"/>
      <c r="Q478" s="64"/>
      <c r="U478" s="79"/>
      <c r="W478" s="64"/>
      <c r="AA478" s="172"/>
      <c r="AC478" s="60">
        <f t="shared" si="34"/>
        <v>22</v>
      </c>
      <c r="AD478" s="134"/>
    </row>
    <row r="479" spans="1:30" ht="9" customHeight="1">
      <c r="A479" s="60">
        <f t="shared" si="35"/>
        <v>23</v>
      </c>
      <c r="C479" s="67" t="s">
        <v>109</v>
      </c>
      <c r="E479" s="62" t="s">
        <v>27</v>
      </c>
      <c r="G479" s="79">
        <v>-9.3999999999999997E-4</v>
      </c>
      <c r="H479" s="79"/>
      <c r="I479" s="122">
        <v>7.3200000000000001E-3</v>
      </c>
      <c r="K479" s="79">
        <v>3.0200000000000001E-3</v>
      </c>
      <c r="M479" s="79">
        <v>6.4999999999999997E-4</v>
      </c>
      <c r="N479" s="78"/>
      <c r="O479" s="64">
        <v>0</v>
      </c>
      <c r="P479" s="64"/>
      <c r="Q479" s="64">
        <v>1.23E-3</v>
      </c>
      <c r="R479" s="165"/>
      <c r="S479" s="64">
        <v>3.9500000000000004E-3</v>
      </c>
      <c r="U479" s="79">
        <v>1.2999999999999999E-4</v>
      </c>
      <c r="W479" s="64">
        <v>2.2939999999999999E-2</v>
      </c>
      <c r="Y479" s="166">
        <v>6.5000000000000002E-2</v>
      </c>
      <c r="Z479" s="166"/>
      <c r="AA479" s="139">
        <f>SUM(G479:Y479)</f>
        <v>0.1033</v>
      </c>
      <c r="AC479" s="60">
        <f t="shared" si="34"/>
        <v>23</v>
      </c>
      <c r="AD479" s="134"/>
    </row>
    <row r="480" spans="1:30" ht="9" customHeight="1">
      <c r="A480" s="60">
        <f t="shared" si="35"/>
        <v>24</v>
      </c>
      <c r="C480" s="67" t="s">
        <v>110</v>
      </c>
      <c r="E480" s="62" t="s">
        <v>27</v>
      </c>
      <c r="G480" s="79">
        <v>-9.7000000000000005E-4</v>
      </c>
      <c r="H480" s="79"/>
      <c r="I480" s="122">
        <v>7.1799999999999998E-3</v>
      </c>
      <c r="K480" s="79">
        <v>3.0200000000000001E-3</v>
      </c>
      <c r="M480" s="79">
        <v>6.4999999999999997E-4</v>
      </c>
      <c r="N480" s="78"/>
      <c r="O480" s="64">
        <v>0</v>
      </c>
      <c r="P480" s="64"/>
      <c r="Q480" s="64">
        <v>1.23E-3</v>
      </c>
      <c r="R480" s="165"/>
      <c r="S480" s="64">
        <v>3.8600000000000001E-3</v>
      </c>
      <c r="U480" s="79">
        <v>1.2E-4</v>
      </c>
      <c r="W480" s="64">
        <v>2.2939999999999999E-2</v>
      </c>
      <c r="Y480" s="166">
        <v>6.5000000000000002E-2</v>
      </c>
      <c r="Z480" s="166"/>
      <c r="AA480" s="139">
        <f>SUM(G480:Y480)</f>
        <v>0.10303</v>
      </c>
      <c r="AC480" s="60">
        <f t="shared" si="34"/>
        <v>24</v>
      </c>
      <c r="AD480" s="134"/>
    </row>
    <row r="481" spans="1:30" ht="9" customHeight="1">
      <c r="A481" s="60">
        <f t="shared" si="35"/>
        <v>25</v>
      </c>
      <c r="C481" s="67" t="s">
        <v>113</v>
      </c>
      <c r="E481" s="62" t="s">
        <v>27</v>
      </c>
      <c r="G481" s="79">
        <v>-9.7999999999999997E-4</v>
      </c>
      <c r="H481" s="79"/>
      <c r="I481" s="122" t="s">
        <v>259</v>
      </c>
      <c r="K481" s="79">
        <v>3.0200000000000001E-3</v>
      </c>
      <c r="M481" s="79">
        <v>6.4999999999999997E-4</v>
      </c>
      <c r="N481" s="78"/>
      <c r="O481" s="64">
        <v>0</v>
      </c>
      <c r="P481" s="64"/>
      <c r="Q481" s="64">
        <v>1.23E-3</v>
      </c>
      <c r="R481" s="165"/>
      <c r="S481" s="64">
        <v>3.7200000000000002E-3</v>
      </c>
      <c r="U481" s="79">
        <v>1.2E-4</v>
      </c>
      <c r="W481" s="64">
        <v>2.2939999999999999E-2</v>
      </c>
      <c r="Y481" s="166">
        <v>6.5000000000000002E-2</v>
      </c>
      <c r="Z481" s="166"/>
      <c r="AA481" s="139">
        <f>SUM(G481:Y481)</f>
        <v>9.5700000000000007E-2</v>
      </c>
      <c r="AC481" s="60">
        <f t="shared" si="34"/>
        <v>25</v>
      </c>
      <c r="AD481" s="134"/>
    </row>
    <row r="482" spans="1:30" ht="9" customHeight="1">
      <c r="A482" s="60">
        <f t="shared" si="35"/>
        <v>26</v>
      </c>
      <c r="C482" s="67" t="s">
        <v>137</v>
      </c>
      <c r="G482" s="79"/>
      <c r="H482" s="79"/>
      <c r="I482" s="122"/>
      <c r="K482" s="97"/>
      <c r="U482" s="79"/>
      <c r="W482" s="64"/>
      <c r="AA482" s="172"/>
      <c r="AC482" s="60">
        <f t="shared" si="34"/>
        <v>26</v>
      </c>
      <c r="AD482" s="134"/>
    </row>
    <row r="483" spans="1:30" ht="9" customHeight="1">
      <c r="A483" s="60">
        <f t="shared" si="35"/>
        <v>27</v>
      </c>
      <c r="C483" s="67" t="s">
        <v>109</v>
      </c>
      <c r="E483" s="62" t="s">
        <v>27</v>
      </c>
      <c r="G483" s="79">
        <v>-9.5000000000000011E-4</v>
      </c>
      <c r="H483" s="79"/>
      <c r="I483" s="122">
        <v>5.7999999999999996E-3</v>
      </c>
      <c r="K483" s="79">
        <v>3.0200000000000001E-3</v>
      </c>
      <c r="M483" s="79">
        <v>6.4999999999999997E-4</v>
      </c>
      <c r="N483" s="78"/>
      <c r="O483" s="64">
        <v>0</v>
      </c>
      <c r="P483" s="64"/>
      <c r="Q483" s="64">
        <v>1.23E-3</v>
      </c>
      <c r="R483" s="165"/>
      <c r="S483" s="64">
        <v>3.1099999999999999E-3</v>
      </c>
      <c r="U483" s="79">
        <v>1.2999999999999999E-4</v>
      </c>
      <c r="W483" s="64">
        <v>2.2939999999999999E-2</v>
      </c>
      <c r="Y483" s="166">
        <v>6.5000000000000002E-2</v>
      </c>
      <c r="Z483" s="166"/>
      <c r="AA483" s="139">
        <f>SUM(G483:Y483)</f>
        <v>0.10092999999999999</v>
      </c>
      <c r="AC483" s="60">
        <f t="shared" si="34"/>
        <v>27</v>
      </c>
      <c r="AD483" s="134"/>
    </row>
    <row r="484" spans="1:30" ht="9" customHeight="1">
      <c r="A484" s="60">
        <f t="shared" si="35"/>
        <v>28</v>
      </c>
      <c r="C484" s="67" t="s">
        <v>110</v>
      </c>
      <c r="E484" s="62" t="s">
        <v>27</v>
      </c>
      <c r="G484" s="79">
        <v>-9.7000000000000005E-4</v>
      </c>
      <c r="H484" s="79"/>
      <c r="I484" s="122">
        <v>5.6899999999999997E-3</v>
      </c>
      <c r="K484" s="79">
        <v>3.0200000000000001E-3</v>
      </c>
      <c r="M484" s="79">
        <v>6.4999999999999997E-4</v>
      </c>
      <c r="N484" s="78"/>
      <c r="O484" s="64">
        <v>0</v>
      </c>
      <c r="P484" s="64"/>
      <c r="Q484" s="64">
        <v>1.23E-3</v>
      </c>
      <c r="R484" s="165"/>
      <c r="S484" s="64">
        <v>3.0599999999999998E-3</v>
      </c>
      <c r="U484" s="79">
        <v>1.2E-4</v>
      </c>
      <c r="W484" s="64">
        <v>2.2939999999999999E-2</v>
      </c>
      <c r="Y484" s="166">
        <v>6.5000000000000002E-2</v>
      </c>
      <c r="Z484" s="166"/>
      <c r="AA484" s="139">
        <f>SUM(G484:Y484)</f>
        <v>0.10074</v>
      </c>
      <c r="AC484" s="60">
        <f t="shared" si="34"/>
        <v>28</v>
      </c>
      <c r="AD484" s="134"/>
    </row>
    <row r="485" spans="1:30" ht="9" customHeight="1">
      <c r="A485" s="60">
        <f t="shared" si="35"/>
        <v>29</v>
      </c>
      <c r="C485" s="67" t="s">
        <v>113</v>
      </c>
      <c r="E485" s="62" t="s">
        <v>27</v>
      </c>
      <c r="G485" s="79">
        <v>-9.7999999999999997E-4</v>
      </c>
      <c r="H485" s="79"/>
      <c r="I485" s="122" t="s">
        <v>259</v>
      </c>
      <c r="K485" s="79">
        <v>3.0200000000000001E-3</v>
      </c>
      <c r="M485" s="79">
        <v>6.4999999999999997E-4</v>
      </c>
      <c r="N485" s="78"/>
      <c r="O485" s="64">
        <v>0</v>
      </c>
      <c r="P485" s="64"/>
      <c r="Q485" s="64">
        <v>1.23E-3</v>
      </c>
      <c r="R485" s="165"/>
      <c r="S485" s="64">
        <v>2.99E-3</v>
      </c>
      <c r="U485" s="79">
        <v>1.2E-4</v>
      </c>
      <c r="W485" s="64">
        <v>2.2939999999999999E-2</v>
      </c>
      <c r="Y485" s="166">
        <v>6.5000000000000002E-2</v>
      </c>
      <c r="Z485" s="166"/>
      <c r="AA485" s="139">
        <f>SUM(G485:Y485)</f>
        <v>9.4969999999999999E-2</v>
      </c>
      <c r="AC485" s="60">
        <f t="shared" si="34"/>
        <v>29</v>
      </c>
      <c r="AD485" s="134"/>
    </row>
    <row r="486" spans="1:30" ht="9" customHeight="1">
      <c r="A486" s="60"/>
      <c r="C486" s="67"/>
      <c r="E486" s="62"/>
      <c r="G486" s="79"/>
      <c r="H486" s="79"/>
      <c r="I486" s="122"/>
      <c r="K486" s="79"/>
      <c r="M486" s="79"/>
      <c r="N486" s="78"/>
      <c r="O486" s="64"/>
      <c r="P486" s="64"/>
      <c r="Q486" s="64"/>
      <c r="R486" s="165"/>
      <c r="S486" s="64"/>
      <c r="U486" s="79"/>
      <c r="W486" s="64"/>
      <c r="Y486" s="166"/>
      <c r="Z486" s="166"/>
      <c r="AA486" s="139"/>
      <c r="AC486" s="60"/>
      <c r="AD486" s="134"/>
    </row>
    <row r="487" spans="1:30" ht="9" customHeight="1">
      <c r="A487" s="60"/>
      <c r="C487" s="67"/>
      <c r="E487" s="62"/>
      <c r="G487" s="79"/>
      <c r="H487" s="79"/>
      <c r="I487" s="122"/>
      <c r="K487" s="79"/>
      <c r="M487" s="79"/>
      <c r="N487" s="78"/>
      <c r="O487" s="64"/>
      <c r="P487" s="64"/>
      <c r="Q487" s="64"/>
      <c r="R487" s="165"/>
      <c r="S487" s="64"/>
      <c r="U487" s="79"/>
      <c r="W487" s="64"/>
      <c r="Y487" s="166"/>
      <c r="Z487" s="166"/>
      <c r="AA487" s="139"/>
      <c r="AC487" s="60"/>
      <c r="AD487" s="134"/>
    </row>
    <row r="488" spans="1:30" ht="9" customHeight="1">
      <c r="A488" s="60"/>
      <c r="C488" s="67"/>
      <c r="E488" s="62"/>
      <c r="G488" s="79"/>
      <c r="H488" s="79"/>
      <c r="I488" s="122"/>
      <c r="K488" s="79"/>
      <c r="M488" s="79"/>
      <c r="N488" s="78"/>
      <c r="O488" s="64"/>
      <c r="P488" s="64"/>
      <c r="Q488" s="64"/>
      <c r="R488" s="165"/>
      <c r="S488" s="64"/>
      <c r="U488" s="79"/>
      <c r="W488" s="64"/>
      <c r="Y488" s="166"/>
      <c r="Z488" s="166"/>
      <c r="AA488" s="139"/>
      <c r="AC488" s="60"/>
      <c r="AD488" s="134"/>
    </row>
    <row r="489" spans="1:30" ht="9" customHeight="1">
      <c r="AD489" s="134"/>
    </row>
    <row r="490" spans="1:30" ht="9" customHeight="1">
      <c r="M490" s="21" t="str">
        <f>M446</f>
        <v>SAN DIEGO GAS &amp; ELECTRIC COMPANY - ELECTRIC DEPARTMENT</v>
      </c>
      <c r="AC490" s="96" t="s">
        <v>138</v>
      </c>
      <c r="AD490" s="134"/>
    </row>
    <row r="491" spans="1:30" ht="9" customHeight="1">
      <c r="M491" s="21" t="str">
        <f>M447</f>
        <v>FILING TO IMPLEMENT AN ELECTRIC RATE SURCHARGE TO MANAGE THE ENERGY RATE CEILING REVENUE SHORTFALL ACCOUNT</v>
      </c>
      <c r="AC491" s="56"/>
      <c r="AD491" s="134"/>
    </row>
    <row r="492" spans="1:30" ht="9" customHeight="1">
      <c r="M492" s="21" t="str">
        <f>M448</f>
        <v>EFFECTIVE RATES FOR CUSTOMERS UNDER 6.5 CENTS/KWH RATE CEILING PX PRICE (AB 265 AND D.00-09-040)</v>
      </c>
      <c r="AC492" s="56"/>
      <c r="AD492" s="134"/>
    </row>
    <row r="493" spans="1:30" ht="9" customHeight="1">
      <c r="M493" s="21"/>
      <c r="AD493" s="134"/>
    </row>
    <row r="494" spans="1:30" ht="9" customHeight="1">
      <c r="M494" s="21" t="str">
        <f>M450</f>
        <v>COMMERCIAL AND INDUSTRIAL -- PROPOSED UNBUNDLED UNIT CHARGES</v>
      </c>
      <c r="AD494" s="134"/>
    </row>
    <row r="495" spans="1:30" ht="9" customHeight="1">
      <c r="G495" s="6"/>
      <c r="H495" s="6"/>
      <c r="I495" s="7"/>
      <c r="J495" s="7"/>
      <c r="K495" s="8"/>
      <c r="L495" s="9"/>
      <c r="M495" s="9"/>
      <c r="N495" s="9"/>
      <c r="O495" s="8"/>
      <c r="P495" s="8"/>
      <c r="U495" s="6"/>
      <c r="W495" s="8"/>
      <c r="AA495" s="9"/>
      <c r="AC495" s="8"/>
      <c r="AD495" s="134"/>
    </row>
    <row r="496" spans="1:30" ht="9" customHeight="1">
      <c r="G496" s="40"/>
      <c r="H496" s="40"/>
      <c r="I496" s="41"/>
      <c r="J496" s="9"/>
      <c r="K496" s="9"/>
      <c r="L496" s="9"/>
      <c r="M496" s="10" t="s">
        <v>224</v>
      </c>
      <c r="N496" s="9"/>
      <c r="O496" s="8" t="s">
        <v>225</v>
      </c>
      <c r="P496" s="8"/>
      <c r="Q496" s="8" t="s">
        <v>226</v>
      </c>
      <c r="R496" s="8"/>
      <c r="S496" s="8" t="s">
        <v>227</v>
      </c>
      <c r="T496" s="42"/>
      <c r="U496" s="40"/>
      <c r="W496" s="10" t="s">
        <v>228</v>
      </c>
      <c r="Y496" s="10" t="s">
        <v>229</v>
      </c>
      <c r="Z496" s="10"/>
      <c r="AA496" s="10"/>
      <c r="AC496" s="8"/>
      <c r="AD496" s="134"/>
    </row>
    <row r="497" spans="1:30" ht="9" customHeight="1">
      <c r="G497" s="13" t="s">
        <v>230</v>
      </c>
      <c r="H497" s="13"/>
      <c r="I497" s="10" t="s">
        <v>231</v>
      </c>
      <c r="J497" s="9"/>
      <c r="K497" s="10" t="s">
        <v>232</v>
      </c>
      <c r="L497" s="9"/>
      <c r="M497" s="10" t="s">
        <v>233</v>
      </c>
      <c r="N497" s="9"/>
      <c r="O497" s="10" t="s">
        <v>234</v>
      </c>
      <c r="P497" s="10"/>
      <c r="Q497" s="10" t="s">
        <v>235</v>
      </c>
      <c r="R497" s="10"/>
      <c r="S497" s="10" t="s">
        <v>236</v>
      </c>
      <c r="T497" s="10"/>
      <c r="U497" s="13" t="s">
        <v>237</v>
      </c>
      <c r="W497" s="10" t="s">
        <v>238</v>
      </c>
      <c r="Y497" s="10" t="s">
        <v>239</v>
      </c>
      <c r="Z497" s="10"/>
      <c r="AA497" s="10" t="s">
        <v>7</v>
      </c>
      <c r="AC497" s="8"/>
      <c r="AD497" s="134"/>
    </row>
    <row r="498" spans="1:30" ht="9" customHeight="1">
      <c r="A498" s="10" t="s">
        <v>9</v>
      </c>
      <c r="B498" s="10"/>
      <c r="C498" s="10" t="s">
        <v>10</v>
      </c>
      <c r="D498" s="10"/>
      <c r="E498" s="10" t="s">
        <v>11</v>
      </c>
      <c r="G498" s="13" t="s">
        <v>12</v>
      </c>
      <c r="H498" s="13"/>
      <c r="I498" s="10" t="s">
        <v>12</v>
      </c>
      <c r="J498" s="9"/>
      <c r="K498" s="10" t="s">
        <v>12</v>
      </c>
      <c r="L498" s="9"/>
      <c r="M498" s="10" t="s">
        <v>12</v>
      </c>
      <c r="N498" s="41"/>
      <c r="O498" s="10" t="s">
        <v>12</v>
      </c>
      <c r="P498" s="10"/>
      <c r="Q498" s="10" t="s">
        <v>12</v>
      </c>
      <c r="R498" s="10"/>
      <c r="S498" s="10" t="s">
        <v>12</v>
      </c>
      <c r="T498" s="10"/>
      <c r="U498" s="13" t="s">
        <v>12</v>
      </c>
      <c r="W498" s="10" t="s">
        <v>12</v>
      </c>
      <c r="Y498" s="10" t="s">
        <v>240</v>
      </c>
      <c r="Z498" s="10"/>
      <c r="AA498" s="10" t="s">
        <v>12</v>
      </c>
      <c r="AC498" s="10" t="str">
        <f>(A498)</f>
        <v>LINE</v>
      </c>
      <c r="AD498" s="134"/>
    </row>
    <row r="499" spans="1:30" ht="9" customHeight="1">
      <c r="A499" s="16" t="s">
        <v>15</v>
      </c>
      <c r="C499" s="58" t="s">
        <v>16</v>
      </c>
      <c r="E499" s="58" t="s">
        <v>17</v>
      </c>
      <c r="G499" s="59" t="s">
        <v>18</v>
      </c>
      <c r="H499" s="128"/>
      <c r="I499" s="59" t="s">
        <v>19</v>
      </c>
      <c r="K499" s="59" t="s">
        <v>20</v>
      </c>
      <c r="M499" s="59" t="s">
        <v>21</v>
      </c>
      <c r="O499" s="59" t="s">
        <v>241</v>
      </c>
      <c r="P499" s="128"/>
      <c r="Q499" s="59" t="s">
        <v>242</v>
      </c>
      <c r="R499" s="128"/>
      <c r="S499" s="59" t="s">
        <v>243</v>
      </c>
      <c r="U499" s="59" t="s">
        <v>244</v>
      </c>
      <c r="W499" s="59" t="s">
        <v>245</v>
      </c>
      <c r="Y499" s="38" t="s">
        <v>246</v>
      </c>
      <c r="Z499" s="50"/>
      <c r="AA499" s="38" t="s">
        <v>247</v>
      </c>
      <c r="AC499" s="16" t="str">
        <f>(A499)</f>
        <v>NO.</v>
      </c>
      <c r="AD499" s="134"/>
    </row>
    <row r="500" spans="1:30" ht="9" customHeight="1">
      <c r="A500" s="60"/>
      <c r="C500" s="61"/>
      <c r="E500" s="61"/>
      <c r="K500" s="97"/>
      <c r="AC500" s="60"/>
      <c r="AD500" s="134"/>
    </row>
    <row r="501" spans="1:30" ht="9" customHeight="1">
      <c r="A501" s="60">
        <v>1</v>
      </c>
      <c r="C501" s="24" t="s">
        <v>139</v>
      </c>
      <c r="AC501" s="60">
        <f t="shared" ref="AC501:AC548" si="36">(A501)</f>
        <v>1</v>
      </c>
      <c r="AD501" s="134"/>
    </row>
    <row r="502" spans="1:30" ht="9" customHeight="1">
      <c r="A502" s="60">
        <f t="shared" ref="A502:A548" si="37">A501+1</f>
        <v>2</v>
      </c>
      <c r="C502" s="67" t="s">
        <v>140</v>
      </c>
      <c r="E502" s="62" t="s">
        <v>141</v>
      </c>
      <c r="G502" s="87" t="s">
        <v>25</v>
      </c>
      <c r="I502" s="46">
        <v>4736.5600000000004</v>
      </c>
      <c r="K502" s="87" t="s">
        <v>25</v>
      </c>
      <c r="L502" s="88"/>
      <c r="M502" s="87" t="s">
        <v>25</v>
      </c>
      <c r="N502" s="89"/>
      <c r="O502" s="87" t="s">
        <v>25</v>
      </c>
      <c r="P502" s="87"/>
      <c r="Q502" s="87" t="s">
        <v>25</v>
      </c>
      <c r="R502" s="89"/>
      <c r="S502" s="87" t="s">
        <v>25</v>
      </c>
      <c r="T502" s="89"/>
      <c r="U502" s="87" t="s">
        <v>25</v>
      </c>
      <c r="V502" s="89"/>
      <c r="W502" s="87" t="s">
        <v>25</v>
      </c>
      <c r="X502" s="89"/>
      <c r="Y502" s="63" t="s">
        <v>25</v>
      </c>
      <c r="Z502" s="63"/>
      <c r="AA502" s="137">
        <f>SUM(G502:Y502)</f>
        <v>4736.5600000000004</v>
      </c>
      <c r="AC502" s="60">
        <f t="shared" si="36"/>
        <v>2</v>
      </c>
      <c r="AD502" s="134"/>
    </row>
    <row r="503" spans="1:30" ht="9" customHeight="1">
      <c r="A503" s="60">
        <f t="shared" si="37"/>
        <v>3</v>
      </c>
      <c r="C503" s="62" t="s">
        <v>142</v>
      </c>
      <c r="E503" s="67"/>
      <c r="F503" s="99"/>
      <c r="L503" s="118"/>
      <c r="AC503" s="60">
        <f t="shared" si="36"/>
        <v>3</v>
      </c>
      <c r="AD503" s="134"/>
    </row>
    <row r="504" spans="1:30" ht="9" customHeight="1">
      <c r="A504" s="60">
        <f t="shared" si="37"/>
        <v>4</v>
      </c>
      <c r="C504" s="62" t="s">
        <v>91</v>
      </c>
      <c r="E504" s="62" t="s">
        <v>24</v>
      </c>
      <c r="F504" s="99"/>
      <c r="G504" s="114" t="s">
        <v>25</v>
      </c>
      <c r="H504" s="114"/>
      <c r="I504" s="105">
        <v>44.79</v>
      </c>
      <c r="J504" s="88"/>
      <c r="K504" s="87" t="s">
        <v>25</v>
      </c>
      <c r="L504" s="88"/>
      <c r="M504" s="87" t="s">
        <v>25</v>
      </c>
      <c r="N504" s="89"/>
      <c r="O504" s="87" t="s">
        <v>25</v>
      </c>
      <c r="P504" s="87"/>
      <c r="Q504" s="87" t="s">
        <v>25</v>
      </c>
      <c r="R504" s="89"/>
      <c r="S504" s="167" t="s">
        <v>255</v>
      </c>
      <c r="T504" s="89"/>
      <c r="U504" s="114" t="s">
        <v>25</v>
      </c>
      <c r="V504" s="89"/>
      <c r="W504" s="87" t="s">
        <v>25</v>
      </c>
      <c r="X504" s="89"/>
      <c r="Y504" s="63" t="s">
        <v>25</v>
      </c>
      <c r="Z504" s="63"/>
      <c r="AA504" s="155">
        <f>SUM(G504:Y504)</f>
        <v>44.79</v>
      </c>
      <c r="AC504" s="60">
        <f t="shared" si="36"/>
        <v>4</v>
      </c>
      <c r="AD504" s="134"/>
    </row>
    <row r="505" spans="1:30" ht="9" customHeight="1">
      <c r="A505" s="60">
        <f t="shared" si="37"/>
        <v>5</v>
      </c>
      <c r="C505" s="62" t="s">
        <v>92</v>
      </c>
      <c r="E505" s="62" t="s">
        <v>24</v>
      </c>
      <c r="G505" s="114" t="s">
        <v>25</v>
      </c>
      <c r="H505" s="114"/>
      <c r="I505" s="105">
        <v>44.79</v>
      </c>
      <c r="K505" s="93" t="s">
        <v>25</v>
      </c>
      <c r="M505" s="93" t="s">
        <v>25</v>
      </c>
      <c r="N505" s="72"/>
      <c r="O505" s="93" t="s">
        <v>25</v>
      </c>
      <c r="P505" s="93"/>
      <c r="Q505" s="93" t="s">
        <v>25</v>
      </c>
      <c r="R505" s="97"/>
      <c r="S505" s="167" t="s">
        <v>255</v>
      </c>
      <c r="T505" s="97"/>
      <c r="U505" s="114" t="s">
        <v>25</v>
      </c>
      <c r="V505" s="97"/>
      <c r="W505" s="93" t="s">
        <v>25</v>
      </c>
      <c r="X505" s="97"/>
      <c r="Y505" s="19" t="s">
        <v>25</v>
      </c>
      <c r="Z505" s="19"/>
      <c r="AA505" s="155">
        <f>SUM(G505:Y505)</f>
        <v>44.79</v>
      </c>
      <c r="AC505" s="60">
        <f t="shared" si="36"/>
        <v>5</v>
      </c>
      <c r="AD505" s="134"/>
    </row>
    <row r="506" spans="1:30" ht="9" customHeight="1">
      <c r="A506" s="60">
        <f t="shared" si="37"/>
        <v>6</v>
      </c>
      <c r="C506" s="62" t="s">
        <v>99</v>
      </c>
      <c r="E506" s="62" t="s">
        <v>24</v>
      </c>
      <c r="G506" s="114" t="s">
        <v>25</v>
      </c>
      <c r="H506" s="114"/>
      <c r="I506" s="105">
        <v>12795.32</v>
      </c>
      <c r="K506" s="93" t="s">
        <v>25</v>
      </c>
      <c r="M506" s="93" t="s">
        <v>25</v>
      </c>
      <c r="N506" s="72"/>
      <c r="O506" s="93" t="s">
        <v>25</v>
      </c>
      <c r="P506" s="93"/>
      <c r="Q506" s="93" t="s">
        <v>25</v>
      </c>
      <c r="R506" s="97"/>
      <c r="S506" s="167" t="s">
        <v>255</v>
      </c>
      <c r="T506" s="97"/>
      <c r="U506" s="114" t="s">
        <v>25</v>
      </c>
      <c r="V506" s="97"/>
      <c r="W506" s="93" t="s">
        <v>25</v>
      </c>
      <c r="X506" s="97"/>
      <c r="Y506" s="19" t="s">
        <v>25</v>
      </c>
      <c r="Z506" s="19"/>
      <c r="AA506" s="155">
        <f>SUM(G506:Y506)</f>
        <v>12795.32</v>
      </c>
      <c r="AC506" s="60">
        <f t="shared" si="36"/>
        <v>6</v>
      </c>
      <c r="AD506" s="134"/>
    </row>
    <row r="507" spans="1:30" ht="9" customHeight="1">
      <c r="A507" s="60">
        <f t="shared" si="37"/>
        <v>7</v>
      </c>
      <c r="C507" s="62" t="s">
        <v>100</v>
      </c>
      <c r="E507" s="62" t="s">
        <v>24</v>
      </c>
      <c r="G507" s="114" t="s">
        <v>25</v>
      </c>
      <c r="H507" s="114"/>
      <c r="I507" s="105">
        <v>671.93</v>
      </c>
      <c r="K507" s="93" t="s">
        <v>25</v>
      </c>
      <c r="M507" s="93" t="s">
        <v>25</v>
      </c>
      <c r="N507" s="72"/>
      <c r="O507" s="93" t="s">
        <v>25</v>
      </c>
      <c r="P507" s="93"/>
      <c r="Q507" s="93" t="s">
        <v>25</v>
      </c>
      <c r="R507" s="97"/>
      <c r="S507" s="167" t="s">
        <v>255</v>
      </c>
      <c r="T507" s="97"/>
      <c r="U507" s="114" t="s">
        <v>25</v>
      </c>
      <c r="V507" s="97"/>
      <c r="W507" s="93" t="s">
        <v>25</v>
      </c>
      <c r="X507" s="97"/>
      <c r="Y507" s="19" t="s">
        <v>25</v>
      </c>
      <c r="Z507" s="19"/>
      <c r="AA507" s="155">
        <f>SUM(G507:Y507)</f>
        <v>671.93</v>
      </c>
      <c r="AC507" s="60">
        <f t="shared" si="36"/>
        <v>7</v>
      </c>
      <c r="AD507" s="134"/>
    </row>
    <row r="508" spans="1:30" ht="9" customHeight="1">
      <c r="A508" s="60">
        <f t="shared" si="37"/>
        <v>8</v>
      </c>
      <c r="C508" s="62" t="s">
        <v>101</v>
      </c>
      <c r="E508" s="67"/>
      <c r="F508" s="99"/>
      <c r="G508" s="102"/>
      <c r="H508" s="102"/>
      <c r="I508" s="105"/>
      <c r="K508" s="97"/>
      <c r="U508" s="102"/>
      <c r="AA508" s="146"/>
      <c r="AC508" s="60">
        <f t="shared" si="36"/>
        <v>8</v>
      </c>
      <c r="AD508" s="134"/>
    </row>
    <row r="509" spans="1:30" ht="9" customHeight="1">
      <c r="A509" s="60">
        <f t="shared" si="37"/>
        <v>9</v>
      </c>
      <c r="C509" s="62" t="s">
        <v>91</v>
      </c>
      <c r="E509" s="62" t="s">
        <v>24</v>
      </c>
      <c r="G509" s="114" t="s">
        <v>25</v>
      </c>
      <c r="H509" s="114"/>
      <c r="I509" s="105">
        <v>179.17</v>
      </c>
      <c r="K509" s="93" t="s">
        <v>25</v>
      </c>
      <c r="M509" s="93" t="s">
        <v>25</v>
      </c>
      <c r="N509" s="72"/>
      <c r="O509" s="93" t="s">
        <v>25</v>
      </c>
      <c r="P509" s="93"/>
      <c r="Q509" s="93" t="s">
        <v>25</v>
      </c>
      <c r="R509" s="97"/>
      <c r="S509" s="167" t="s">
        <v>255</v>
      </c>
      <c r="T509" s="97"/>
      <c r="U509" s="114" t="s">
        <v>25</v>
      </c>
      <c r="V509" s="97"/>
      <c r="W509" s="93" t="s">
        <v>25</v>
      </c>
      <c r="X509" s="97"/>
      <c r="Y509" s="19" t="s">
        <v>25</v>
      </c>
      <c r="Z509" s="19"/>
      <c r="AA509" s="155">
        <f t="shared" ref="AA509:AA516" si="38">SUM(G509:Y509)</f>
        <v>179.17</v>
      </c>
      <c r="AC509" s="60">
        <f t="shared" si="36"/>
        <v>9</v>
      </c>
      <c r="AD509" s="134"/>
    </row>
    <row r="510" spans="1:30" ht="9" customHeight="1">
      <c r="A510" s="60">
        <f t="shared" si="37"/>
        <v>10</v>
      </c>
      <c r="C510" s="62" t="s">
        <v>92</v>
      </c>
      <c r="E510" s="62" t="s">
        <v>24</v>
      </c>
      <c r="G510" s="114" t="s">
        <v>25</v>
      </c>
      <c r="H510" s="114"/>
      <c r="I510" s="105">
        <v>179.17</v>
      </c>
      <c r="K510" s="93" t="s">
        <v>25</v>
      </c>
      <c r="M510" s="93" t="s">
        <v>25</v>
      </c>
      <c r="N510" s="72"/>
      <c r="O510" s="93" t="s">
        <v>25</v>
      </c>
      <c r="P510" s="93"/>
      <c r="Q510" s="93" t="s">
        <v>25</v>
      </c>
      <c r="R510" s="97"/>
      <c r="S510" s="167" t="s">
        <v>255</v>
      </c>
      <c r="T510" s="97"/>
      <c r="U510" s="114" t="s">
        <v>25</v>
      </c>
      <c r="V510" s="97"/>
      <c r="W510" s="93" t="s">
        <v>25</v>
      </c>
      <c r="X510" s="97"/>
      <c r="Y510" s="19" t="s">
        <v>25</v>
      </c>
      <c r="Z510" s="19"/>
      <c r="AA510" s="155">
        <f t="shared" si="38"/>
        <v>179.17</v>
      </c>
      <c r="AC510" s="60">
        <f t="shared" si="36"/>
        <v>10</v>
      </c>
      <c r="AD510" s="134"/>
    </row>
    <row r="511" spans="1:30" ht="9" customHeight="1">
      <c r="A511" s="60">
        <f t="shared" si="37"/>
        <v>11</v>
      </c>
      <c r="C511" s="62" t="s">
        <v>99</v>
      </c>
      <c r="E511" s="62" t="s">
        <v>24</v>
      </c>
      <c r="G511" s="114" t="s">
        <v>25</v>
      </c>
      <c r="H511" s="114"/>
      <c r="I511" s="105">
        <v>12795.32</v>
      </c>
      <c r="K511" s="93" t="s">
        <v>25</v>
      </c>
      <c r="M511" s="93" t="s">
        <v>25</v>
      </c>
      <c r="N511" s="72"/>
      <c r="O511" s="93" t="s">
        <v>25</v>
      </c>
      <c r="P511" s="93"/>
      <c r="Q511" s="93" t="s">
        <v>25</v>
      </c>
      <c r="R511" s="97"/>
      <c r="S511" s="167" t="s">
        <v>255</v>
      </c>
      <c r="T511" s="97"/>
      <c r="U511" s="114" t="s">
        <v>25</v>
      </c>
      <c r="V511" s="97"/>
      <c r="W511" s="93" t="s">
        <v>25</v>
      </c>
      <c r="X511" s="97"/>
      <c r="Y511" s="19" t="s">
        <v>25</v>
      </c>
      <c r="Z511" s="19"/>
      <c r="AA511" s="155">
        <f t="shared" si="38"/>
        <v>12795.32</v>
      </c>
      <c r="AC511" s="60">
        <f t="shared" si="36"/>
        <v>11</v>
      </c>
      <c r="AD511" s="134"/>
    </row>
    <row r="512" spans="1:30" ht="9" customHeight="1">
      <c r="A512" s="60">
        <f t="shared" si="37"/>
        <v>12</v>
      </c>
      <c r="C512" s="62" t="s">
        <v>100</v>
      </c>
      <c r="E512" s="62" t="s">
        <v>24</v>
      </c>
      <c r="G512" s="114" t="s">
        <v>25</v>
      </c>
      <c r="H512" s="114"/>
      <c r="I512" s="105">
        <v>671.93</v>
      </c>
      <c r="K512" s="93" t="s">
        <v>25</v>
      </c>
      <c r="M512" s="93" t="s">
        <v>25</v>
      </c>
      <c r="N512" s="72"/>
      <c r="O512" s="93" t="s">
        <v>25</v>
      </c>
      <c r="P512" s="93"/>
      <c r="Q512" s="93" t="s">
        <v>25</v>
      </c>
      <c r="R512" s="97"/>
      <c r="S512" s="167" t="s">
        <v>255</v>
      </c>
      <c r="T512" s="97"/>
      <c r="U512" s="114" t="s">
        <v>25</v>
      </c>
      <c r="V512" s="97"/>
      <c r="W512" s="93" t="s">
        <v>25</v>
      </c>
      <c r="X512" s="97"/>
      <c r="Y512" s="19" t="s">
        <v>25</v>
      </c>
      <c r="Z512" s="19"/>
      <c r="AA512" s="155">
        <f t="shared" si="38"/>
        <v>671.93</v>
      </c>
      <c r="AC512" s="60">
        <f t="shared" si="36"/>
        <v>12</v>
      </c>
      <c r="AD512" s="134"/>
    </row>
    <row r="513" spans="1:30" ht="9" customHeight="1">
      <c r="A513" s="60">
        <f t="shared" si="37"/>
        <v>13</v>
      </c>
      <c r="C513" s="107" t="s">
        <v>124</v>
      </c>
      <c r="E513" s="62" t="s">
        <v>24</v>
      </c>
      <c r="G513" s="114" t="s">
        <v>25</v>
      </c>
      <c r="H513" s="114"/>
      <c r="I513" s="105">
        <v>20146.96</v>
      </c>
      <c r="K513" s="93" t="s">
        <v>25</v>
      </c>
      <c r="M513" s="93" t="s">
        <v>25</v>
      </c>
      <c r="N513" s="72"/>
      <c r="O513" s="93" t="s">
        <v>25</v>
      </c>
      <c r="P513" s="93"/>
      <c r="Q513" s="93" t="s">
        <v>25</v>
      </c>
      <c r="R513" s="97"/>
      <c r="S513" s="167" t="s">
        <v>255</v>
      </c>
      <c r="T513" s="97"/>
      <c r="U513" s="114" t="s">
        <v>25</v>
      </c>
      <c r="V513" s="97"/>
      <c r="W513" s="93" t="s">
        <v>25</v>
      </c>
      <c r="X513" s="97"/>
      <c r="Y513" s="19" t="s">
        <v>25</v>
      </c>
      <c r="Z513" s="19"/>
      <c r="AA513" s="155">
        <f t="shared" si="38"/>
        <v>20146.96</v>
      </c>
      <c r="AC513" s="60">
        <f t="shared" si="36"/>
        <v>13</v>
      </c>
      <c r="AD513" s="134"/>
    </row>
    <row r="514" spans="1:30" ht="9" customHeight="1">
      <c r="A514" s="60">
        <f t="shared" si="37"/>
        <v>14</v>
      </c>
      <c r="C514" s="56" t="s">
        <v>125</v>
      </c>
      <c r="E514" s="62" t="s">
        <v>104</v>
      </c>
      <c r="G514" s="95" t="s">
        <v>25</v>
      </c>
      <c r="H514" s="95"/>
      <c r="I514" s="105">
        <v>1.1299999999999999</v>
      </c>
      <c r="K514" s="93" t="s">
        <v>25</v>
      </c>
      <c r="M514" s="93" t="s">
        <v>25</v>
      </c>
      <c r="N514" s="72"/>
      <c r="O514" s="93" t="s">
        <v>25</v>
      </c>
      <c r="P514" s="93"/>
      <c r="Q514" s="93" t="s">
        <v>25</v>
      </c>
      <c r="R514" s="97"/>
      <c r="S514" s="167" t="s">
        <v>255</v>
      </c>
      <c r="T514" s="97"/>
      <c r="U514" s="95" t="s">
        <v>25</v>
      </c>
      <c r="V514" s="97"/>
      <c r="W514" s="93" t="s">
        <v>25</v>
      </c>
      <c r="X514" s="97"/>
      <c r="Y514" s="19" t="s">
        <v>25</v>
      </c>
      <c r="Z514" s="19"/>
      <c r="AA514" s="155">
        <f t="shared" si="38"/>
        <v>1.1299999999999999</v>
      </c>
      <c r="AC514" s="60">
        <f t="shared" si="36"/>
        <v>14</v>
      </c>
      <c r="AD514" s="134"/>
    </row>
    <row r="515" spans="1:30" ht="9" customHeight="1">
      <c r="A515" s="60">
        <f t="shared" si="37"/>
        <v>15</v>
      </c>
      <c r="C515" s="56" t="s">
        <v>126</v>
      </c>
      <c r="E515" s="62" t="s">
        <v>104</v>
      </c>
      <c r="G515" s="93" t="s">
        <v>25</v>
      </c>
      <c r="H515" s="93"/>
      <c r="I515" s="105">
        <v>2.89</v>
      </c>
      <c r="K515" s="93" t="s">
        <v>25</v>
      </c>
      <c r="M515" s="93" t="s">
        <v>25</v>
      </c>
      <c r="N515" s="72"/>
      <c r="O515" s="93" t="s">
        <v>25</v>
      </c>
      <c r="P515" s="93"/>
      <c r="Q515" s="93" t="s">
        <v>25</v>
      </c>
      <c r="R515" s="97"/>
      <c r="S515" s="158" t="s">
        <v>255</v>
      </c>
      <c r="T515" s="97"/>
      <c r="U515" s="93" t="s">
        <v>25</v>
      </c>
      <c r="V515" s="97"/>
      <c r="W515" s="93" t="s">
        <v>25</v>
      </c>
      <c r="X515" s="97"/>
      <c r="Y515" s="19" t="s">
        <v>25</v>
      </c>
      <c r="Z515" s="19"/>
      <c r="AA515" s="155">
        <f t="shared" si="38"/>
        <v>2.89</v>
      </c>
      <c r="AC515" s="60">
        <f t="shared" si="36"/>
        <v>15</v>
      </c>
      <c r="AD515" s="134"/>
    </row>
    <row r="516" spans="1:30" ht="9" customHeight="1">
      <c r="A516" s="60">
        <f t="shared" si="37"/>
        <v>16</v>
      </c>
      <c r="C516" s="56" t="s">
        <v>143</v>
      </c>
      <c r="E516" s="67" t="s">
        <v>24</v>
      </c>
      <c r="F516" s="99"/>
      <c r="G516" s="114" t="s">
        <v>25</v>
      </c>
      <c r="H516" s="114"/>
      <c r="I516" s="105">
        <v>79.989999999999995</v>
      </c>
      <c r="K516" s="93" t="s">
        <v>25</v>
      </c>
      <c r="M516" s="93" t="s">
        <v>25</v>
      </c>
      <c r="N516" s="72"/>
      <c r="O516" s="93" t="s">
        <v>25</v>
      </c>
      <c r="P516" s="93"/>
      <c r="Q516" s="93" t="s">
        <v>25</v>
      </c>
      <c r="R516" s="97"/>
      <c r="S516" s="158" t="s">
        <v>255</v>
      </c>
      <c r="T516" s="97"/>
      <c r="U516" s="114" t="s">
        <v>25</v>
      </c>
      <c r="V516" s="97"/>
      <c r="W516" s="93" t="s">
        <v>25</v>
      </c>
      <c r="X516" s="97"/>
      <c r="Y516" s="19" t="s">
        <v>25</v>
      </c>
      <c r="Z516" s="19"/>
      <c r="AA516" s="155">
        <f t="shared" si="38"/>
        <v>79.989999999999995</v>
      </c>
      <c r="AC516" s="60">
        <f t="shared" si="36"/>
        <v>16</v>
      </c>
      <c r="AD516" s="134"/>
    </row>
    <row r="517" spans="1:30" ht="9" customHeight="1">
      <c r="A517" s="60">
        <f t="shared" si="37"/>
        <v>17</v>
      </c>
      <c r="C517" s="107" t="s">
        <v>144</v>
      </c>
      <c r="I517" s="105"/>
      <c r="K517" s="97"/>
      <c r="AC517" s="60">
        <f t="shared" si="36"/>
        <v>17</v>
      </c>
      <c r="AD517" s="134"/>
    </row>
    <row r="518" spans="1:30" ht="9" customHeight="1">
      <c r="A518" s="60">
        <f t="shared" si="37"/>
        <v>18</v>
      </c>
      <c r="C518" s="62" t="s">
        <v>108</v>
      </c>
      <c r="I518" s="105"/>
      <c r="J518" s="118"/>
      <c r="K518" s="97"/>
      <c r="AA518" s="164"/>
      <c r="AC518" s="60">
        <f t="shared" si="36"/>
        <v>18</v>
      </c>
      <c r="AD518" s="134"/>
    </row>
    <row r="519" spans="1:30" ht="9" customHeight="1">
      <c r="A519" s="60">
        <f t="shared" si="37"/>
        <v>19</v>
      </c>
      <c r="C519" s="67" t="s">
        <v>109</v>
      </c>
      <c r="E519" s="56" t="s">
        <v>52</v>
      </c>
      <c r="G519" s="171">
        <v>0.28000000000000003</v>
      </c>
      <c r="H519" s="171"/>
      <c r="I519" s="105">
        <v>4.9800000000000004</v>
      </c>
      <c r="K519" s="93" t="s">
        <v>25</v>
      </c>
      <c r="M519" s="93" t="s">
        <v>25</v>
      </c>
      <c r="N519" s="72"/>
      <c r="O519" s="93" t="s">
        <v>25</v>
      </c>
      <c r="P519" s="93"/>
      <c r="Q519" s="93" t="s">
        <v>25</v>
      </c>
      <c r="S519" s="95">
        <v>0.39</v>
      </c>
      <c r="U519" s="171">
        <v>0.06</v>
      </c>
      <c r="W519" s="93" t="s">
        <v>25</v>
      </c>
      <c r="Y519" s="19" t="s">
        <v>25</v>
      </c>
      <c r="Z519" s="19"/>
      <c r="AA519" s="155">
        <f>SUM(G519:Y519)</f>
        <v>5.71</v>
      </c>
      <c r="AC519" s="60">
        <f t="shared" si="36"/>
        <v>19</v>
      </c>
      <c r="AD519" s="134"/>
    </row>
    <row r="520" spans="1:30" ht="9" customHeight="1">
      <c r="A520" s="60">
        <f t="shared" si="37"/>
        <v>20</v>
      </c>
      <c r="C520" s="67" t="s">
        <v>110</v>
      </c>
      <c r="E520" s="56" t="s">
        <v>52</v>
      </c>
      <c r="G520" s="171">
        <v>0.27</v>
      </c>
      <c r="H520" s="171"/>
      <c r="I520" s="105">
        <v>4.9000000000000004</v>
      </c>
      <c r="K520" s="93" t="s">
        <v>25</v>
      </c>
      <c r="M520" s="93" t="s">
        <v>25</v>
      </c>
      <c r="N520" s="72"/>
      <c r="O520" s="93" t="s">
        <v>25</v>
      </c>
      <c r="P520" s="93"/>
      <c r="Q520" s="93" t="s">
        <v>25</v>
      </c>
      <c r="S520" s="95">
        <v>0.35</v>
      </c>
      <c r="U520" s="171">
        <v>0.06</v>
      </c>
      <c r="W520" s="93" t="s">
        <v>25</v>
      </c>
      <c r="Y520" s="19" t="s">
        <v>25</v>
      </c>
      <c r="Z520" s="19"/>
      <c r="AA520" s="155">
        <f>SUM(G520:Y520)</f>
        <v>5.5799999999999992</v>
      </c>
      <c r="AC520" s="60">
        <f t="shared" si="36"/>
        <v>20</v>
      </c>
      <c r="AD520" s="134"/>
    </row>
    <row r="521" spans="1:30" ht="9" customHeight="1">
      <c r="A521" s="60">
        <f t="shared" si="37"/>
        <v>21</v>
      </c>
      <c r="C521" s="62" t="s">
        <v>112</v>
      </c>
      <c r="E521" s="62" t="s">
        <v>52</v>
      </c>
      <c r="G521" s="171">
        <v>0.26</v>
      </c>
      <c r="H521" s="171"/>
      <c r="I521" s="105" t="s">
        <v>259</v>
      </c>
      <c r="K521" s="93" t="s">
        <v>25</v>
      </c>
      <c r="M521" s="93" t="s">
        <v>25</v>
      </c>
      <c r="N521" s="72"/>
      <c r="O521" s="93" t="s">
        <v>25</v>
      </c>
      <c r="P521" s="93"/>
      <c r="Q521" s="93" t="s">
        <v>25</v>
      </c>
      <c r="S521" s="95">
        <v>0.03</v>
      </c>
      <c r="U521" s="171">
        <v>0.06</v>
      </c>
      <c r="W521" s="93" t="s">
        <v>25</v>
      </c>
      <c r="Y521" s="19" t="s">
        <v>25</v>
      </c>
      <c r="Z521" s="19"/>
      <c r="AA521" s="155">
        <f>SUM(G521:Y521)</f>
        <v>0.35000000000000003</v>
      </c>
      <c r="AC521" s="60">
        <f t="shared" si="36"/>
        <v>21</v>
      </c>
      <c r="AD521" s="134"/>
    </row>
    <row r="522" spans="1:30" ht="9" customHeight="1">
      <c r="A522" s="60">
        <f t="shared" si="37"/>
        <v>22</v>
      </c>
      <c r="C522" s="67" t="s">
        <v>113</v>
      </c>
      <c r="E522" s="56" t="s">
        <v>52</v>
      </c>
      <c r="G522" s="171">
        <v>0.26</v>
      </c>
      <c r="H522" s="171"/>
      <c r="I522" s="105" t="s">
        <v>259</v>
      </c>
      <c r="K522" s="93" t="s">
        <v>25</v>
      </c>
      <c r="M522" s="93" t="s">
        <v>25</v>
      </c>
      <c r="N522" s="72"/>
      <c r="O522" s="93" t="s">
        <v>25</v>
      </c>
      <c r="P522" s="93"/>
      <c r="Q522" s="93" t="s">
        <v>25</v>
      </c>
      <c r="S522" s="95">
        <v>0.03</v>
      </c>
      <c r="U522" s="171">
        <v>0.06</v>
      </c>
      <c r="W522" s="93" t="s">
        <v>25</v>
      </c>
      <c r="Y522" s="19" t="s">
        <v>25</v>
      </c>
      <c r="Z522" s="19"/>
      <c r="AA522" s="155">
        <f>SUM(G522:Y522)</f>
        <v>0.35000000000000003</v>
      </c>
      <c r="AC522" s="60">
        <f t="shared" si="36"/>
        <v>22</v>
      </c>
      <c r="AD522" s="134"/>
    </row>
    <row r="523" spans="1:30" ht="9" customHeight="1">
      <c r="A523" s="60">
        <f t="shared" si="37"/>
        <v>23</v>
      </c>
      <c r="C523" s="62" t="s">
        <v>93</v>
      </c>
      <c r="F523" s="118"/>
      <c r="I523" s="105"/>
      <c r="AA523" s="164"/>
      <c r="AC523" s="60">
        <f t="shared" si="36"/>
        <v>23</v>
      </c>
      <c r="AD523" s="134"/>
    </row>
    <row r="524" spans="1:30" ht="9" customHeight="1">
      <c r="A524" s="60">
        <f t="shared" si="37"/>
        <v>24</v>
      </c>
      <c r="C524" s="67" t="s">
        <v>109</v>
      </c>
      <c r="E524" s="62" t="s">
        <v>94</v>
      </c>
      <c r="F524" s="99"/>
      <c r="G524" s="171" t="s">
        <v>25</v>
      </c>
      <c r="H524" s="171"/>
      <c r="I524" s="105">
        <v>0.23</v>
      </c>
      <c r="K524" s="93" t="s">
        <v>25</v>
      </c>
      <c r="M524" s="93" t="s">
        <v>25</v>
      </c>
      <c r="N524" s="72"/>
      <c r="O524" s="93" t="s">
        <v>25</v>
      </c>
      <c r="P524" s="93"/>
      <c r="Q524" s="93" t="s">
        <v>25</v>
      </c>
      <c r="R524" s="97"/>
      <c r="S524" s="168" t="s">
        <v>255</v>
      </c>
      <c r="T524" s="97"/>
      <c r="U524" s="171" t="s">
        <v>25</v>
      </c>
      <c r="V524" s="97"/>
      <c r="W524" s="93" t="s">
        <v>25</v>
      </c>
      <c r="X524" s="97"/>
      <c r="Y524" s="19" t="s">
        <v>25</v>
      </c>
      <c r="Z524" s="19"/>
      <c r="AA524" s="155">
        <f>SUM(G524:Y524)</f>
        <v>0.23</v>
      </c>
      <c r="AC524" s="60">
        <f t="shared" si="36"/>
        <v>24</v>
      </c>
      <c r="AD524" s="134"/>
    </row>
    <row r="525" spans="1:30" ht="9" customHeight="1">
      <c r="A525" s="60">
        <f t="shared" si="37"/>
        <v>25</v>
      </c>
      <c r="C525" s="67" t="s">
        <v>110</v>
      </c>
      <c r="E525" s="62" t="s">
        <v>94</v>
      </c>
      <c r="F525" s="99"/>
      <c r="G525" s="171" t="s">
        <v>25</v>
      </c>
      <c r="H525" s="171"/>
      <c r="I525" s="105">
        <v>0.23</v>
      </c>
      <c r="K525" s="93" t="s">
        <v>25</v>
      </c>
      <c r="M525" s="93" t="s">
        <v>25</v>
      </c>
      <c r="N525" s="72"/>
      <c r="O525" s="93" t="s">
        <v>25</v>
      </c>
      <c r="P525" s="93"/>
      <c r="Q525" s="93" t="s">
        <v>25</v>
      </c>
      <c r="R525" s="97"/>
      <c r="S525" s="168" t="s">
        <v>255</v>
      </c>
      <c r="T525" s="97"/>
      <c r="U525" s="171" t="s">
        <v>25</v>
      </c>
      <c r="V525" s="97"/>
      <c r="W525" s="93" t="s">
        <v>25</v>
      </c>
      <c r="X525" s="97"/>
      <c r="Y525" s="19" t="s">
        <v>25</v>
      </c>
      <c r="Z525" s="19"/>
      <c r="AA525" s="155">
        <f>SUM(G525:Y525)</f>
        <v>0.23</v>
      </c>
      <c r="AC525" s="60">
        <f t="shared" si="36"/>
        <v>25</v>
      </c>
      <c r="AD525" s="134"/>
    </row>
    <row r="526" spans="1:30" ht="9" customHeight="1">
      <c r="A526" s="60">
        <f t="shared" si="37"/>
        <v>26</v>
      </c>
      <c r="C526" s="62" t="s">
        <v>112</v>
      </c>
      <c r="E526" s="62" t="s">
        <v>94</v>
      </c>
      <c r="G526" s="171" t="s">
        <v>25</v>
      </c>
      <c r="H526" s="171"/>
      <c r="I526" s="105">
        <v>0.23</v>
      </c>
      <c r="K526" s="93" t="s">
        <v>25</v>
      </c>
      <c r="M526" s="93" t="s">
        <v>25</v>
      </c>
      <c r="N526" s="72"/>
      <c r="O526" s="93" t="s">
        <v>25</v>
      </c>
      <c r="P526" s="93"/>
      <c r="Q526" s="93" t="s">
        <v>25</v>
      </c>
      <c r="R526" s="97"/>
      <c r="S526" s="168" t="s">
        <v>255</v>
      </c>
      <c r="T526" s="97"/>
      <c r="U526" s="171" t="s">
        <v>25</v>
      </c>
      <c r="V526" s="97"/>
      <c r="W526" s="93" t="s">
        <v>25</v>
      </c>
      <c r="X526" s="97"/>
      <c r="Y526" s="19" t="s">
        <v>25</v>
      </c>
      <c r="Z526" s="19"/>
      <c r="AA526" s="155">
        <f>SUM(G526:Y526)</f>
        <v>0.23</v>
      </c>
      <c r="AC526" s="60">
        <f t="shared" si="36"/>
        <v>26</v>
      </c>
      <c r="AD526" s="134"/>
    </row>
    <row r="527" spans="1:30" ht="9" customHeight="1">
      <c r="A527" s="60">
        <f t="shared" si="37"/>
        <v>27</v>
      </c>
      <c r="C527" s="67" t="s">
        <v>113</v>
      </c>
      <c r="E527" s="62" t="s">
        <v>94</v>
      </c>
      <c r="F527" s="99"/>
      <c r="G527" s="171" t="s">
        <v>25</v>
      </c>
      <c r="H527" s="171"/>
      <c r="I527" s="105" t="s">
        <v>259</v>
      </c>
      <c r="K527" s="93" t="s">
        <v>25</v>
      </c>
      <c r="M527" s="93" t="s">
        <v>25</v>
      </c>
      <c r="N527" s="72"/>
      <c r="O527" s="93" t="s">
        <v>25</v>
      </c>
      <c r="P527" s="93"/>
      <c r="Q527" s="93" t="s">
        <v>25</v>
      </c>
      <c r="R527" s="97"/>
      <c r="S527" s="168" t="s">
        <v>255</v>
      </c>
      <c r="T527" s="97"/>
      <c r="U527" s="171" t="s">
        <v>25</v>
      </c>
      <c r="V527" s="97"/>
      <c r="W527" s="93" t="s">
        <v>25</v>
      </c>
      <c r="X527" s="97"/>
      <c r="Y527" s="19" t="s">
        <v>25</v>
      </c>
      <c r="Z527" s="19"/>
      <c r="AA527" s="155">
        <f>SUM(G527:Y527)</f>
        <v>0</v>
      </c>
      <c r="AC527" s="60">
        <f t="shared" si="36"/>
        <v>27</v>
      </c>
      <c r="AD527" s="134"/>
    </row>
    <row r="528" spans="1:30" ht="9" customHeight="1">
      <c r="A528" s="60">
        <f t="shared" si="37"/>
        <v>28</v>
      </c>
      <c r="C528" s="62" t="s">
        <v>145</v>
      </c>
      <c r="I528" s="105"/>
      <c r="J528" s="118"/>
      <c r="K528" s="97"/>
      <c r="AA528" s="164"/>
      <c r="AC528" s="60">
        <f t="shared" si="36"/>
        <v>28</v>
      </c>
      <c r="AD528" s="134"/>
    </row>
    <row r="529" spans="1:30" ht="9" customHeight="1">
      <c r="A529" s="60">
        <f t="shared" si="37"/>
        <v>29</v>
      </c>
      <c r="C529" s="67" t="s">
        <v>109</v>
      </c>
      <c r="E529" s="56" t="s">
        <v>146</v>
      </c>
      <c r="G529" s="171">
        <v>10.41</v>
      </c>
      <c r="H529" s="171"/>
      <c r="I529" s="105">
        <v>3.44</v>
      </c>
      <c r="K529" s="93" t="s">
        <v>25</v>
      </c>
      <c r="M529" s="93" t="s">
        <v>25</v>
      </c>
      <c r="N529" s="72"/>
      <c r="O529" s="93" t="s">
        <v>25</v>
      </c>
      <c r="P529" s="93"/>
      <c r="Q529" s="93" t="s">
        <v>25</v>
      </c>
      <c r="S529" s="95">
        <v>0.73</v>
      </c>
      <c r="U529" s="171">
        <v>2.2799999999999998</v>
      </c>
      <c r="W529" s="93" t="s">
        <v>25</v>
      </c>
      <c r="Y529" s="19" t="s">
        <v>25</v>
      </c>
      <c r="Z529" s="19"/>
      <c r="AA529" s="155">
        <f>SUM(G529:Y529)</f>
        <v>16.86</v>
      </c>
      <c r="AC529" s="60">
        <f t="shared" si="36"/>
        <v>29</v>
      </c>
      <c r="AD529" s="134"/>
    </row>
    <row r="530" spans="1:30" ht="9" customHeight="1">
      <c r="A530" s="60">
        <f t="shared" si="37"/>
        <v>30</v>
      </c>
      <c r="C530" s="67" t="s">
        <v>110</v>
      </c>
      <c r="E530" s="56" t="s">
        <v>146</v>
      </c>
      <c r="G530" s="171">
        <v>9.98</v>
      </c>
      <c r="H530" s="171"/>
      <c r="I530" s="105">
        <v>3.29</v>
      </c>
      <c r="K530" s="93" t="s">
        <v>25</v>
      </c>
      <c r="M530" s="93" t="s">
        <v>25</v>
      </c>
      <c r="N530" s="72"/>
      <c r="O530" s="93" t="s">
        <v>25</v>
      </c>
      <c r="P530" s="93"/>
      <c r="Q530" s="93" t="s">
        <v>25</v>
      </c>
      <c r="S530" s="95">
        <v>0.72</v>
      </c>
      <c r="U530" s="171">
        <v>2.19</v>
      </c>
      <c r="W530" s="93" t="s">
        <v>25</v>
      </c>
      <c r="Y530" s="19" t="s">
        <v>25</v>
      </c>
      <c r="Z530" s="19"/>
      <c r="AA530" s="155">
        <f>SUM(G530:Y530)</f>
        <v>16.18</v>
      </c>
      <c r="AC530" s="60">
        <f t="shared" si="36"/>
        <v>30</v>
      </c>
      <c r="AD530" s="134"/>
    </row>
    <row r="531" spans="1:30" ht="9" customHeight="1">
      <c r="A531" s="60">
        <f t="shared" si="37"/>
        <v>31</v>
      </c>
      <c r="C531" s="62" t="s">
        <v>112</v>
      </c>
      <c r="E531" s="56" t="s">
        <v>146</v>
      </c>
      <c r="G531" s="171">
        <v>9.7799999999999994</v>
      </c>
      <c r="H531" s="171"/>
      <c r="I531" s="105" t="s">
        <v>259</v>
      </c>
      <c r="K531" s="93" t="s">
        <v>25</v>
      </c>
      <c r="M531" s="93" t="s">
        <v>25</v>
      </c>
      <c r="N531" s="72"/>
      <c r="O531" s="93" t="s">
        <v>25</v>
      </c>
      <c r="P531" s="93"/>
      <c r="Q531" s="93" t="s">
        <v>25</v>
      </c>
      <c r="S531" s="95">
        <v>0.57999999999999996</v>
      </c>
      <c r="U531" s="171">
        <v>2.14</v>
      </c>
      <c r="W531" s="93" t="s">
        <v>25</v>
      </c>
      <c r="Y531" s="19" t="s">
        <v>25</v>
      </c>
      <c r="Z531" s="19"/>
      <c r="AA531" s="155">
        <f>SUM(G531:Y531)</f>
        <v>12.5</v>
      </c>
      <c r="AC531" s="60">
        <f t="shared" si="36"/>
        <v>31</v>
      </c>
      <c r="AD531" s="134"/>
    </row>
    <row r="532" spans="1:30" ht="9" customHeight="1">
      <c r="A532" s="60">
        <f t="shared" si="37"/>
        <v>32</v>
      </c>
      <c r="C532" s="67" t="s">
        <v>113</v>
      </c>
      <c r="E532" s="56" t="s">
        <v>146</v>
      </c>
      <c r="G532" s="171">
        <v>9.7200000000000006</v>
      </c>
      <c r="H532" s="171"/>
      <c r="I532" s="105" t="s">
        <v>259</v>
      </c>
      <c r="K532" s="93" t="s">
        <v>25</v>
      </c>
      <c r="M532" s="93" t="s">
        <v>25</v>
      </c>
      <c r="N532" s="72"/>
      <c r="O532" s="93" t="s">
        <v>25</v>
      </c>
      <c r="P532" s="93"/>
      <c r="Q532" s="93" t="s">
        <v>25</v>
      </c>
      <c r="S532" s="95">
        <v>0.56999999999999995</v>
      </c>
      <c r="U532" s="171">
        <v>2.13</v>
      </c>
      <c r="W532" s="93" t="s">
        <v>25</v>
      </c>
      <c r="Y532" s="19" t="s">
        <v>25</v>
      </c>
      <c r="Z532" s="19"/>
      <c r="AA532" s="155">
        <f>SUM(G532:Y532)</f>
        <v>12.420000000000002</v>
      </c>
      <c r="AC532" s="60">
        <f t="shared" si="36"/>
        <v>32</v>
      </c>
      <c r="AD532" s="134"/>
    </row>
    <row r="533" spans="1:30" ht="9" customHeight="1">
      <c r="A533" s="60">
        <f t="shared" si="37"/>
        <v>33</v>
      </c>
      <c r="C533" s="67" t="s">
        <v>84</v>
      </c>
      <c r="K533" s="97"/>
      <c r="AA533" s="172"/>
      <c r="AC533" s="60">
        <f t="shared" si="36"/>
        <v>33</v>
      </c>
      <c r="AD533" s="134"/>
    </row>
    <row r="534" spans="1:30" ht="9" customHeight="1">
      <c r="A534" s="60">
        <f t="shared" si="37"/>
        <v>34</v>
      </c>
      <c r="C534" s="56" t="s">
        <v>147</v>
      </c>
      <c r="W534" s="10" t="s">
        <v>257</v>
      </c>
      <c r="AA534" s="146"/>
      <c r="AC534" s="60">
        <f t="shared" si="36"/>
        <v>34</v>
      </c>
      <c r="AD534" s="134"/>
    </row>
    <row r="535" spans="1:30" ht="9" customHeight="1">
      <c r="A535" s="60">
        <f t="shared" si="37"/>
        <v>35</v>
      </c>
      <c r="C535" s="67" t="s">
        <v>91</v>
      </c>
      <c r="E535" s="56" t="s">
        <v>27</v>
      </c>
      <c r="G535" s="91">
        <v>0.41556999999999999</v>
      </c>
      <c r="H535" s="91"/>
      <c r="I535" s="122">
        <v>0.66285000000000005</v>
      </c>
      <c r="K535" s="79">
        <v>3.0200000000000001E-3</v>
      </c>
      <c r="M535" s="79">
        <v>6.4999999999999997E-4</v>
      </c>
      <c r="N535" s="78"/>
      <c r="O535" s="93" t="s">
        <v>25</v>
      </c>
      <c r="P535" s="93"/>
      <c r="Q535" s="64">
        <v>1.23E-3</v>
      </c>
      <c r="R535" s="64"/>
      <c r="S535" s="64">
        <v>0.38550000000000001</v>
      </c>
      <c r="T535" s="64"/>
      <c r="U535" s="117">
        <v>9.1289999999999996E-2</v>
      </c>
      <c r="W535" s="91">
        <v>2.2939999999999999E-2</v>
      </c>
      <c r="Y535" s="166">
        <v>6.5000000000000002E-2</v>
      </c>
      <c r="Z535" s="166"/>
      <c r="AA535" s="109">
        <f>SUM(G535:Y535)</f>
        <v>1.64805</v>
      </c>
      <c r="AC535" s="60">
        <f t="shared" si="36"/>
        <v>35</v>
      </c>
      <c r="AD535" s="134"/>
    </row>
    <row r="536" spans="1:30" ht="9" customHeight="1">
      <c r="A536" s="60">
        <f t="shared" si="37"/>
        <v>36</v>
      </c>
      <c r="C536" s="67" t="s">
        <v>92</v>
      </c>
      <c r="E536" s="56" t="s">
        <v>27</v>
      </c>
      <c r="G536" s="91">
        <v>0.39839999999999998</v>
      </c>
      <c r="H536" s="91"/>
      <c r="I536" s="122">
        <v>0.65239999999999998</v>
      </c>
      <c r="K536" s="79">
        <v>3.0200000000000001E-3</v>
      </c>
      <c r="M536" s="79">
        <v>6.4999999999999997E-4</v>
      </c>
      <c r="N536" s="78"/>
      <c r="O536" s="93" t="s">
        <v>25</v>
      </c>
      <c r="P536" s="93"/>
      <c r="Q536" s="64">
        <v>1.23E-3</v>
      </c>
      <c r="R536" s="64"/>
      <c r="S536" s="64">
        <v>0.32704</v>
      </c>
      <c r="T536" s="64"/>
      <c r="U536" s="117">
        <v>8.7529999999999997E-2</v>
      </c>
      <c r="W536" s="91">
        <v>2.2939999999999999E-2</v>
      </c>
      <c r="Y536" s="166">
        <v>6.5000000000000002E-2</v>
      </c>
      <c r="Z536" s="166"/>
      <c r="AA536" s="109">
        <f>SUM(G536:Y536)</f>
        <v>1.5582100000000001</v>
      </c>
      <c r="AC536" s="60">
        <f t="shared" si="36"/>
        <v>36</v>
      </c>
      <c r="AD536" s="134"/>
    </row>
    <row r="537" spans="1:30" ht="9" customHeight="1">
      <c r="A537" s="60">
        <f t="shared" si="37"/>
        <v>37</v>
      </c>
      <c r="C537" s="62" t="s">
        <v>99</v>
      </c>
      <c r="E537" s="56" t="s">
        <v>27</v>
      </c>
      <c r="G537" s="91">
        <v>0.39049</v>
      </c>
      <c r="H537" s="91"/>
      <c r="I537" s="122" t="s">
        <v>259</v>
      </c>
      <c r="K537" s="79">
        <v>3.0200000000000001E-3</v>
      </c>
      <c r="M537" s="79">
        <v>6.4999999999999997E-4</v>
      </c>
      <c r="N537" s="78"/>
      <c r="O537" s="93" t="s">
        <v>25</v>
      </c>
      <c r="P537" s="93"/>
      <c r="Q537" s="64">
        <v>1.23E-3</v>
      </c>
      <c r="R537" s="64"/>
      <c r="S537" s="64">
        <v>0.26093</v>
      </c>
      <c r="T537" s="64"/>
      <c r="U537" s="117">
        <v>8.5800000000000001E-2</v>
      </c>
      <c r="W537" s="91">
        <v>2.2939999999999999E-2</v>
      </c>
      <c r="Y537" s="166">
        <v>6.5000000000000002E-2</v>
      </c>
      <c r="Z537" s="166"/>
      <c r="AA537" s="109">
        <f>SUM(G537:Y537)</f>
        <v>0.83006000000000002</v>
      </c>
      <c r="AC537" s="60">
        <f t="shared" si="36"/>
        <v>37</v>
      </c>
      <c r="AD537" s="134"/>
    </row>
    <row r="538" spans="1:30" ht="9" customHeight="1">
      <c r="A538" s="60">
        <f t="shared" si="37"/>
        <v>38</v>
      </c>
      <c r="C538" s="67" t="s">
        <v>100</v>
      </c>
      <c r="E538" s="56" t="s">
        <v>27</v>
      </c>
      <c r="G538" s="91">
        <v>0.38791999999999999</v>
      </c>
      <c r="H538" s="91"/>
      <c r="I538" s="122" t="s">
        <v>259</v>
      </c>
      <c r="K538" s="79">
        <v>3.0200000000000001E-3</v>
      </c>
      <c r="M538" s="79">
        <v>6.4999999999999997E-4</v>
      </c>
      <c r="N538" s="78"/>
      <c r="O538" s="93" t="s">
        <v>25</v>
      </c>
      <c r="P538" s="93"/>
      <c r="Q538" s="64">
        <v>1.23E-3</v>
      </c>
      <c r="R538" s="64"/>
      <c r="S538" s="64">
        <v>0.25922000000000001</v>
      </c>
      <c r="T538" s="64"/>
      <c r="U538" s="117">
        <v>8.5239999999999996E-2</v>
      </c>
      <c r="W538" s="91">
        <v>2.2939999999999999E-2</v>
      </c>
      <c r="Y538" s="166">
        <v>6.5000000000000002E-2</v>
      </c>
      <c r="Z538" s="166"/>
      <c r="AA538" s="109">
        <f>SUM(G538:Y538)</f>
        <v>0.82521999999999984</v>
      </c>
      <c r="AC538" s="60">
        <f t="shared" si="36"/>
        <v>38</v>
      </c>
      <c r="AD538" s="134"/>
    </row>
    <row r="539" spans="1:30" ht="9" customHeight="1">
      <c r="A539" s="60">
        <f t="shared" si="37"/>
        <v>39</v>
      </c>
      <c r="C539" s="67" t="s">
        <v>87</v>
      </c>
      <c r="I539" s="122"/>
      <c r="Q539" s="64"/>
      <c r="R539" s="64"/>
      <c r="S539" s="64"/>
      <c r="T539" s="64"/>
      <c r="U539" s="64"/>
      <c r="W539" s="91"/>
      <c r="AA539" s="144"/>
      <c r="AC539" s="60">
        <f t="shared" si="36"/>
        <v>39</v>
      </c>
      <c r="AD539" s="134"/>
    </row>
    <row r="540" spans="1:30" ht="9" customHeight="1">
      <c r="A540" s="60">
        <f t="shared" si="37"/>
        <v>40</v>
      </c>
      <c r="C540" s="67" t="s">
        <v>91</v>
      </c>
      <c r="E540" s="56" t="s">
        <v>27</v>
      </c>
      <c r="G540" s="91">
        <v>-6.7000000000000013E-4</v>
      </c>
      <c r="H540" s="91"/>
      <c r="I540" s="122">
        <v>1.413E-2</v>
      </c>
      <c r="K540" s="79">
        <v>3.0200000000000001E-3</v>
      </c>
      <c r="M540" s="79">
        <v>6.4999999999999997E-4</v>
      </c>
      <c r="N540" s="78"/>
      <c r="O540" s="93" t="s">
        <v>25</v>
      </c>
      <c r="P540" s="93"/>
      <c r="Q540" s="64">
        <v>1.23E-3</v>
      </c>
      <c r="R540" s="64"/>
      <c r="S540" s="64">
        <v>5.4599999999999996E-3</v>
      </c>
      <c r="T540" s="64"/>
      <c r="U540" s="117">
        <v>1.9000000000000001E-4</v>
      </c>
      <c r="W540" s="91">
        <v>2.2939999999999999E-2</v>
      </c>
      <c r="Y540" s="166">
        <v>6.5000000000000002E-2</v>
      </c>
      <c r="Z540" s="166"/>
      <c r="AA540" s="109">
        <f>SUM(G540:Y540)</f>
        <v>0.11194999999999999</v>
      </c>
      <c r="AC540" s="60">
        <f t="shared" si="36"/>
        <v>40</v>
      </c>
      <c r="AD540" s="134"/>
    </row>
    <row r="541" spans="1:30" ht="9" customHeight="1">
      <c r="A541" s="60">
        <f t="shared" si="37"/>
        <v>41</v>
      </c>
      <c r="C541" s="67" t="s">
        <v>92</v>
      </c>
      <c r="E541" s="56" t="s">
        <v>27</v>
      </c>
      <c r="G541" s="91">
        <v>-7.000000000000001E-4</v>
      </c>
      <c r="H541" s="91"/>
      <c r="I541" s="122">
        <v>1.176E-2</v>
      </c>
      <c r="K541" s="79">
        <v>3.0200000000000001E-3</v>
      </c>
      <c r="M541" s="79">
        <v>6.4999999999999997E-4</v>
      </c>
      <c r="N541" s="78"/>
      <c r="O541" s="93" t="s">
        <v>25</v>
      </c>
      <c r="P541" s="93"/>
      <c r="Q541" s="64">
        <v>1.23E-3</v>
      </c>
      <c r="R541" s="64"/>
      <c r="S541" s="64">
        <v>5.1399999999999996E-3</v>
      </c>
      <c r="T541" s="64"/>
      <c r="U541" s="117">
        <v>1.8000000000000001E-4</v>
      </c>
      <c r="W541" s="91">
        <v>2.2939999999999999E-2</v>
      </c>
      <c r="Y541" s="166">
        <v>6.5000000000000002E-2</v>
      </c>
      <c r="Z541" s="166"/>
      <c r="AA541" s="109">
        <f>SUM(G541:Y541)</f>
        <v>0.10922</v>
      </c>
      <c r="AC541" s="60">
        <f t="shared" si="36"/>
        <v>41</v>
      </c>
      <c r="AD541" s="134"/>
    </row>
    <row r="542" spans="1:30" ht="9" customHeight="1">
      <c r="A542" s="60">
        <f t="shared" si="37"/>
        <v>42</v>
      </c>
      <c r="C542" s="62" t="s">
        <v>99</v>
      </c>
      <c r="E542" s="56" t="s">
        <v>27</v>
      </c>
      <c r="G542" s="91">
        <v>-7.1000000000000013E-4</v>
      </c>
      <c r="H542" s="91"/>
      <c r="I542" s="122" t="s">
        <v>259</v>
      </c>
      <c r="K542" s="79">
        <v>3.0200000000000001E-3</v>
      </c>
      <c r="M542" s="79">
        <v>6.4999999999999997E-4</v>
      </c>
      <c r="N542" s="78"/>
      <c r="O542" s="93" t="s">
        <v>25</v>
      </c>
      <c r="P542" s="93"/>
      <c r="Q542" s="64">
        <v>1.23E-3</v>
      </c>
      <c r="R542" s="64"/>
      <c r="S542" s="64">
        <v>4.5300000000000002E-3</v>
      </c>
      <c r="T542" s="64"/>
      <c r="U542" s="117">
        <v>1.8000000000000001E-4</v>
      </c>
      <c r="W542" s="91">
        <v>2.2939999999999999E-2</v>
      </c>
      <c r="Y542" s="166">
        <v>6.5000000000000002E-2</v>
      </c>
      <c r="Z542" s="166"/>
      <c r="AA542" s="109">
        <f>SUM(G542:Y542)</f>
        <v>9.6840000000000009E-2</v>
      </c>
      <c r="AC542" s="60">
        <f t="shared" si="36"/>
        <v>42</v>
      </c>
      <c r="AD542" s="134"/>
    </row>
    <row r="543" spans="1:30" ht="9" customHeight="1">
      <c r="A543" s="60">
        <f t="shared" si="37"/>
        <v>43</v>
      </c>
      <c r="C543" s="67" t="s">
        <v>100</v>
      </c>
      <c r="E543" s="56" t="s">
        <v>27</v>
      </c>
      <c r="G543" s="91">
        <v>-7.2000000000000005E-4</v>
      </c>
      <c r="H543" s="91"/>
      <c r="I543" s="122" t="s">
        <v>259</v>
      </c>
      <c r="K543" s="79">
        <v>3.0200000000000001E-3</v>
      </c>
      <c r="M543" s="79">
        <v>6.4999999999999997E-4</v>
      </c>
      <c r="N543" s="78"/>
      <c r="O543" s="93" t="s">
        <v>25</v>
      </c>
      <c r="P543" s="93"/>
      <c r="Q543" s="64">
        <v>1.23E-3</v>
      </c>
      <c r="R543" s="64"/>
      <c r="S543" s="64">
        <v>4.4999999999999997E-3</v>
      </c>
      <c r="T543" s="64"/>
      <c r="U543" s="117">
        <v>1.8000000000000001E-4</v>
      </c>
      <c r="W543" s="91">
        <v>2.2939999999999999E-2</v>
      </c>
      <c r="Y543" s="166">
        <v>6.5000000000000002E-2</v>
      </c>
      <c r="Z543" s="166"/>
      <c r="AA543" s="109">
        <f>SUM(G543:Y543)</f>
        <v>9.6799999999999997E-2</v>
      </c>
      <c r="AC543" s="60">
        <f t="shared" si="36"/>
        <v>43</v>
      </c>
      <c r="AD543" s="134"/>
    </row>
    <row r="544" spans="1:30" ht="9" customHeight="1">
      <c r="A544" s="60">
        <f t="shared" si="37"/>
        <v>44</v>
      </c>
      <c r="C544" s="67" t="s">
        <v>88</v>
      </c>
      <c r="I544" s="122"/>
      <c r="K544" s="97"/>
      <c r="Q544" s="64"/>
      <c r="R544" s="64"/>
      <c r="S544" s="64"/>
      <c r="T544" s="64"/>
      <c r="U544" s="64"/>
      <c r="W544" s="91"/>
      <c r="AA544" s="144"/>
      <c r="AC544" s="60">
        <f t="shared" si="36"/>
        <v>44</v>
      </c>
      <c r="AD544" s="134"/>
    </row>
    <row r="545" spans="1:30" ht="9" customHeight="1">
      <c r="A545" s="60">
        <f t="shared" si="37"/>
        <v>45</v>
      </c>
      <c r="C545" s="67" t="s">
        <v>91</v>
      </c>
      <c r="E545" s="56" t="s">
        <v>27</v>
      </c>
      <c r="G545" s="91">
        <v>-6.7000000000000013E-4</v>
      </c>
      <c r="H545" s="91"/>
      <c r="I545" s="122">
        <v>8.5000000000000006E-3</v>
      </c>
      <c r="K545" s="79">
        <v>3.0200000000000001E-3</v>
      </c>
      <c r="M545" s="79">
        <v>6.4999999999999997E-4</v>
      </c>
      <c r="N545" s="78"/>
      <c r="O545" s="93" t="s">
        <v>25</v>
      </c>
      <c r="P545" s="93"/>
      <c r="Q545" s="64">
        <v>1.23E-3</v>
      </c>
      <c r="R545" s="64"/>
      <c r="S545" s="64">
        <v>3.2799999999999999E-3</v>
      </c>
      <c r="T545" s="64"/>
      <c r="U545" s="117">
        <v>1.9000000000000001E-4</v>
      </c>
      <c r="W545" s="91">
        <v>2.2939999999999999E-2</v>
      </c>
      <c r="Y545" s="166">
        <v>6.5000000000000002E-2</v>
      </c>
      <c r="Z545" s="166"/>
      <c r="AA545" s="109">
        <f>SUM(G545:Y545)</f>
        <v>0.10414</v>
      </c>
      <c r="AC545" s="60">
        <f t="shared" si="36"/>
        <v>45</v>
      </c>
      <c r="AD545" s="134"/>
    </row>
    <row r="546" spans="1:30" ht="9" customHeight="1">
      <c r="A546" s="60">
        <f t="shared" si="37"/>
        <v>46</v>
      </c>
      <c r="C546" s="67" t="s">
        <v>92</v>
      </c>
      <c r="E546" s="56" t="s">
        <v>27</v>
      </c>
      <c r="G546" s="91">
        <v>-7.000000000000001E-4</v>
      </c>
      <c r="H546" s="91"/>
      <c r="I546" s="122">
        <v>7.2300000000000003E-3</v>
      </c>
      <c r="K546" s="79">
        <v>3.0200000000000001E-3</v>
      </c>
      <c r="M546" s="79">
        <v>6.4999999999999997E-4</v>
      </c>
      <c r="N546" s="78"/>
      <c r="O546" s="93" t="s">
        <v>25</v>
      </c>
      <c r="P546" s="93"/>
      <c r="Q546" s="64">
        <v>1.23E-3</v>
      </c>
      <c r="R546" s="64"/>
      <c r="S546" s="64">
        <v>3.1700000000000001E-3</v>
      </c>
      <c r="T546" s="64"/>
      <c r="U546" s="117">
        <v>1.8000000000000001E-4</v>
      </c>
      <c r="W546" s="91">
        <v>2.2939999999999999E-2</v>
      </c>
      <c r="Y546" s="166">
        <v>6.5000000000000002E-2</v>
      </c>
      <c r="Z546" s="166"/>
      <c r="AA546" s="109">
        <f>SUM(G546:Y546)</f>
        <v>0.10272000000000001</v>
      </c>
      <c r="AC546" s="60">
        <f t="shared" si="36"/>
        <v>46</v>
      </c>
      <c r="AD546" s="134"/>
    </row>
    <row r="547" spans="1:30" ht="9" customHeight="1">
      <c r="A547" s="60">
        <f t="shared" si="37"/>
        <v>47</v>
      </c>
      <c r="C547" s="62" t="s">
        <v>99</v>
      </c>
      <c r="E547" s="56" t="s">
        <v>27</v>
      </c>
      <c r="G547" s="91">
        <v>-7.1000000000000013E-4</v>
      </c>
      <c r="H547" s="91"/>
      <c r="I547" s="122" t="s">
        <v>259</v>
      </c>
      <c r="K547" s="79">
        <v>3.0200000000000001E-3</v>
      </c>
      <c r="M547" s="79">
        <v>6.4999999999999997E-4</v>
      </c>
      <c r="N547" s="78"/>
      <c r="O547" s="93" t="s">
        <v>25</v>
      </c>
      <c r="P547" s="93"/>
      <c r="Q547" s="64">
        <v>1.23E-3</v>
      </c>
      <c r="R547" s="64"/>
      <c r="S547" s="64">
        <v>2.8600000000000001E-3</v>
      </c>
      <c r="T547" s="64"/>
      <c r="U547" s="117">
        <v>1.8000000000000001E-4</v>
      </c>
      <c r="W547" s="91">
        <v>2.2939999999999999E-2</v>
      </c>
      <c r="Y547" s="166">
        <v>6.5000000000000002E-2</v>
      </c>
      <c r="Z547" s="166"/>
      <c r="AA547" s="109">
        <f>SUM(G547:Y547)</f>
        <v>9.5170000000000005E-2</v>
      </c>
      <c r="AC547" s="60">
        <f t="shared" si="36"/>
        <v>47</v>
      </c>
      <c r="AD547" s="134"/>
    </row>
    <row r="548" spans="1:30" ht="9" customHeight="1">
      <c r="A548" s="60">
        <f t="shared" si="37"/>
        <v>48</v>
      </c>
      <c r="C548" s="67" t="s">
        <v>100</v>
      </c>
      <c r="E548" s="56" t="s">
        <v>27</v>
      </c>
      <c r="G548" s="91">
        <v>-7.2000000000000005E-4</v>
      </c>
      <c r="H548" s="91"/>
      <c r="I548" s="122" t="s">
        <v>259</v>
      </c>
      <c r="K548" s="79">
        <v>3.0200000000000001E-3</v>
      </c>
      <c r="M548" s="79">
        <v>6.4999999999999997E-4</v>
      </c>
      <c r="N548" s="78"/>
      <c r="O548" s="93" t="s">
        <v>25</v>
      </c>
      <c r="P548" s="93"/>
      <c r="Q548" s="64">
        <v>1.23E-3</v>
      </c>
      <c r="R548" s="64"/>
      <c r="S548" s="64">
        <v>2.8400000000000001E-3</v>
      </c>
      <c r="T548" s="64"/>
      <c r="U548" s="117">
        <v>1.8000000000000001E-4</v>
      </c>
      <c r="W548" s="91">
        <v>2.2939999999999999E-2</v>
      </c>
      <c r="Y548" s="166">
        <v>6.5000000000000002E-2</v>
      </c>
      <c r="Z548" s="166"/>
      <c r="AA548" s="109">
        <f>SUM(G548:Y548)</f>
        <v>9.5140000000000002E-2</v>
      </c>
      <c r="AC548" s="60">
        <f t="shared" si="36"/>
        <v>48</v>
      </c>
      <c r="AD548" s="134"/>
    </row>
    <row r="549" spans="1:30" ht="9" customHeight="1">
      <c r="A549" s="60"/>
      <c r="C549" s="67"/>
      <c r="G549" s="91"/>
      <c r="H549" s="91"/>
      <c r="I549" s="122"/>
      <c r="K549" s="79"/>
      <c r="M549" s="79"/>
      <c r="N549" s="78"/>
      <c r="O549" s="93"/>
      <c r="P549" s="93"/>
      <c r="Q549" s="64"/>
      <c r="R549" s="64"/>
      <c r="S549" s="64"/>
      <c r="T549" s="64"/>
      <c r="U549" s="117"/>
      <c r="W549" s="91"/>
      <c r="Y549" s="166"/>
      <c r="Z549" s="166"/>
      <c r="AA549" s="109"/>
      <c r="AC549" s="60"/>
      <c r="AD549" s="134"/>
    </row>
    <row r="550" spans="1:30" ht="9" customHeight="1">
      <c r="A550" s="60"/>
      <c r="C550" s="67"/>
      <c r="G550" s="91"/>
      <c r="H550" s="91"/>
      <c r="I550" s="122"/>
      <c r="K550" s="79"/>
      <c r="M550" s="79"/>
      <c r="N550" s="78"/>
      <c r="O550" s="93"/>
      <c r="P550" s="93"/>
      <c r="Q550" s="64"/>
      <c r="R550" s="64"/>
      <c r="S550" s="64"/>
      <c r="T550" s="64"/>
      <c r="U550" s="117"/>
      <c r="W550" s="91"/>
      <c r="Y550" s="166"/>
      <c r="Z550" s="166"/>
      <c r="AA550" s="109"/>
      <c r="AC550" s="60"/>
      <c r="AD550" s="134"/>
    </row>
    <row r="551" spans="1:30" ht="9" customHeight="1">
      <c r="A551" s="60"/>
      <c r="C551" s="67"/>
      <c r="G551" s="91"/>
      <c r="H551" s="91"/>
      <c r="I551" s="122"/>
      <c r="K551" s="79"/>
      <c r="M551" s="79"/>
      <c r="N551" s="78"/>
      <c r="O551" s="93"/>
      <c r="P551" s="93"/>
      <c r="Q551" s="64"/>
      <c r="R551" s="64"/>
      <c r="S551" s="64"/>
      <c r="T551" s="64"/>
      <c r="U551" s="117"/>
      <c r="W551" s="91"/>
      <c r="Y551" s="166"/>
      <c r="Z551" s="166"/>
      <c r="AA551" s="109"/>
      <c r="AC551" s="60"/>
      <c r="AD551" s="134"/>
    </row>
    <row r="552" spans="1:30" ht="9" customHeight="1">
      <c r="AD552" s="134"/>
    </row>
    <row r="553" spans="1:30" ht="9" customHeight="1">
      <c r="M553" s="21" t="str">
        <f>M490</f>
        <v>SAN DIEGO GAS &amp; ELECTRIC COMPANY - ELECTRIC DEPARTMENT</v>
      </c>
      <c r="AC553" s="96" t="s">
        <v>148</v>
      </c>
      <c r="AD553" s="134"/>
    </row>
    <row r="554" spans="1:30" ht="9" customHeight="1">
      <c r="M554" s="21" t="str">
        <f>M491</f>
        <v>FILING TO IMPLEMENT AN ELECTRIC RATE SURCHARGE TO MANAGE THE ENERGY RATE CEILING REVENUE SHORTFALL ACCOUNT</v>
      </c>
      <c r="AD554" s="134"/>
    </row>
    <row r="555" spans="1:30" ht="9" customHeight="1">
      <c r="M555" s="21" t="str">
        <f>M492</f>
        <v>EFFECTIVE RATES FOR CUSTOMERS UNDER 6.5 CENTS/KWH RATE CEILING PX PRICE (AB 265 AND D.00-09-040)</v>
      </c>
      <c r="AD555" s="134"/>
    </row>
    <row r="556" spans="1:30" ht="9" customHeight="1">
      <c r="M556" s="21"/>
      <c r="AD556" s="134"/>
    </row>
    <row r="557" spans="1:30" ht="9" customHeight="1">
      <c r="M557" s="21" t="str">
        <f>M494</f>
        <v>COMMERCIAL AND INDUSTRIAL -- PROPOSED UNBUNDLED UNIT CHARGES</v>
      </c>
      <c r="AD557" s="134"/>
    </row>
    <row r="558" spans="1:30" ht="9" customHeight="1">
      <c r="G558" s="6"/>
      <c r="H558" s="6"/>
      <c r="I558" s="7"/>
      <c r="J558" s="7"/>
      <c r="K558" s="8"/>
      <c r="L558" s="9"/>
      <c r="M558" s="9"/>
      <c r="N558" s="9"/>
      <c r="O558" s="8"/>
      <c r="P558" s="8"/>
      <c r="U558" s="6"/>
      <c r="W558" s="8"/>
      <c r="AA558" s="9"/>
      <c r="AC558" s="8"/>
      <c r="AD558" s="134"/>
    </row>
    <row r="559" spans="1:30" ht="9" customHeight="1">
      <c r="G559" s="40"/>
      <c r="H559" s="40"/>
      <c r="I559" s="41"/>
      <c r="J559" s="9"/>
      <c r="K559" s="9"/>
      <c r="L559" s="9"/>
      <c r="M559" s="10" t="s">
        <v>224</v>
      </c>
      <c r="N559" s="9"/>
      <c r="O559" s="8" t="s">
        <v>225</v>
      </c>
      <c r="P559" s="8"/>
      <c r="Q559" s="8" t="s">
        <v>226</v>
      </c>
      <c r="R559" s="8"/>
      <c r="S559" s="8" t="s">
        <v>227</v>
      </c>
      <c r="T559" s="42"/>
      <c r="U559" s="40"/>
      <c r="W559" s="10" t="s">
        <v>228</v>
      </c>
      <c r="Y559" s="10" t="s">
        <v>229</v>
      </c>
      <c r="Z559" s="10"/>
      <c r="AA559" s="10"/>
      <c r="AC559" s="8"/>
      <c r="AD559" s="134"/>
    </row>
    <row r="560" spans="1:30" ht="9" customHeight="1">
      <c r="G560" s="13" t="s">
        <v>230</v>
      </c>
      <c r="H560" s="13"/>
      <c r="I560" s="10" t="s">
        <v>231</v>
      </c>
      <c r="J560" s="9"/>
      <c r="K560" s="10" t="s">
        <v>232</v>
      </c>
      <c r="L560" s="9"/>
      <c r="M560" s="10" t="s">
        <v>233</v>
      </c>
      <c r="N560" s="9"/>
      <c r="O560" s="10" t="s">
        <v>234</v>
      </c>
      <c r="P560" s="10"/>
      <c r="Q560" s="10" t="s">
        <v>235</v>
      </c>
      <c r="R560" s="10"/>
      <c r="S560" s="10" t="s">
        <v>236</v>
      </c>
      <c r="T560" s="10"/>
      <c r="U560" s="13" t="s">
        <v>237</v>
      </c>
      <c r="W560" s="10" t="s">
        <v>238</v>
      </c>
      <c r="Y560" s="10" t="s">
        <v>239</v>
      </c>
      <c r="Z560" s="10"/>
      <c r="AA560" s="10" t="s">
        <v>7</v>
      </c>
      <c r="AC560" s="8"/>
      <c r="AD560" s="134"/>
    </row>
    <row r="561" spans="1:30" ht="9" customHeight="1">
      <c r="A561" s="10" t="s">
        <v>9</v>
      </c>
      <c r="B561" s="10"/>
      <c r="C561" s="10" t="s">
        <v>10</v>
      </c>
      <c r="D561" s="10"/>
      <c r="E561" s="10" t="s">
        <v>11</v>
      </c>
      <c r="G561" s="13" t="s">
        <v>12</v>
      </c>
      <c r="H561" s="13"/>
      <c r="I561" s="10" t="s">
        <v>12</v>
      </c>
      <c r="J561" s="9"/>
      <c r="K561" s="10" t="s">
        <v>12</v>
      </c>
      <c r="L561" s="9"/>
      <c r="M561" s="10" t="s">
        <v>12</v>
      </c>
      <c r="N561" s="41"/>
      <c r="O561" s="10" t="s">
        <v>12</v>
      </c>
      <c r="P561" s="10"/>
      <c r="Q561" s="10" t="s">
        <v>12</v>
      </c>
      <c r="R561" s="10"/>
      <c r="S561" s="10" t="s">
        <v>12</v>
      </c>
      <c r="T561" s="10"/>
      <c r="U561" s="13" t="s">
        <v>12</v>
      </c>
      <c r="W561" s="10" t="s">
        <v>12</v>
      </c>
      <c r="Y561" s="10" t="s">
        <v>240</v>
      </c>
      <c r="Z561" s="10"/>
      <c r="AA561" s="10" t="s">
        <v>12</v>
      </c>
      <c r="AC561" s="10" t="str">
        <f>(A561)</f>
        <v>LINE</v>
      </c>
      <c r="AD561" s="134"/>
    </row>
    <row r="562" spans="1:30" ht="9" customHeight="1">
      <c r="A562" s="16" t="s">
        <v>15</v>
      </c>
      <c r="C562" s="58" t="s">
        <v>16</v>
      </c>
      <c r="E562" s="58" t="s">
        <v>17</v>
      </c>
      <c r="G562" s="59" t="s">
        <v>18</v>
      </c>
      <c r="H562" s="128"/>
      <c r="I562" s="59" t="s">
        <v>19</v>
      </c>
      <c r="K562" s="59" t="s">
        <v>20</v>
      </c>
      <c r="M562" s="59" t="s">
        <v>21</v>
      </c>
      <c r="O562" s="59" t="s">
        <v>241</v>
      </c>
      <c r="P562" s="128"/>
      <c r="Q562" s="59" t="s">
        <v>242</v>
      </c>
      <c r="R562" s="128"/>
      <c r="S562" s="59" t="s">
        <v>243</v>
      </c>
      <c r="U562" s="59" t="s">
        <v>244</v>
      </c>
      <c r="W562" s="59" t="s">
        <v>245</v>
      </c>
      <c r="Y562" s="38" t="s">
        <v>246</v>
      </c>
      <c r="Z562" s="50"/>
      <c r="AA562" s="38" t="s">
        <v>247</v>
      </c>
      <c r="AC562" s="16" t="str">
        <f>(A562)</f>
        <v>NO.</v>
      </c>
      <c r="AD562" s="134"/>
    </row>
    <row r="563" spans="1:30" ht="9" customHeight="1">
      <c r="AD563" s="134"/>
    </row>
    <row r="564" spans="1:30" ht="9" customHeight="1">
      <c r="A564" s="57">
        <v>1</v>
      </c>
      <c r="C564" s="24" t="s">
        <v>149</v>
      </c>
      <c r="AA564" s="152"/>
      <c r="AC564" s="57">
        <f t="shared" ref="AC564:AC595" si="39">A564</f>
        <v>1</v>
      </c>
      <c r="AD564" s="134"/>
    </row>
    <row r="565" spans="1:30" ht="9" customHeight="1">
      <c r="A565" s="60">
        <f t="shared" ref="A565:A596" si="40">A564+1</f>
        <v>2</v>
      </c>
      <c r="C565" s="67" t="s">
        <v>140</v>
      </c>
      <c r="E565" s="62" t="s">
        <v>141</v>
      </c>
      <c r="G565" s="87" t="s">
        <v>25</v>
      </c>
      <c r="I565" s="114">
        <v>4736.5600000000004</v>
      </c>
      <c r="K565" s="87" t="s">
        <v>25</v>
      </c>
      <c r="L565" s="88"/>
      <c r="M565" s="87" t="s">
        <v>25</v>
      </c>
      <c r="N565" s="89"/>
      <c r="O565" s="87" t="s">
        <v>25</v>
      </c>
      <c r="P565" s="87"/>
      <c r="Q565" s="87" t="s">
        <v>25</v>
      </c>
      <c r="R565" s="89"/>
      <c r="S565" s="87" t="s">
        <v>25</v>
      </c>
      <c r="T565" s="89"/>
      <c r="U565" s="87" t="s">
        <v>25</v>
      </c>
      <c r="V565" s="89"/>
      <c r="W565" s="87" t="s">
        <v>25</v>
      </c>
      <c r="X565" s="89"/>
      <c r="Y565" s="63" t="s">
        <v>25</v>
      </c>
      <c r="Z565" s="63"/>
      <c r="AA565" s="137">
        <f>SUM(G565:Y565)</f>
        <v>4736.5600000000004</v>
      </c>
      <c r="AC565" s="57">
        <f t="shared" si="39"/>
        <v>2</v>
      </c>
      <c r="AD565" s="134"/>
    </row>
    <row r="566" spans="1:30" ht="9" customHeight="1">
      <c r="A566" s="60">
        <f t="shared" si="40"/>
        <v>3</v>
      </c>
      <c r="C566" s="62" t="s">
        <v>142</v>
      </c>
      <c r="E566" s="67"/>
      <c r="F566" s="99"/>
      <c r="L566" s="118"/>
      <c r="AC566" s="57">
        <f t="shared" si="39"/>
        <v>3</v>
      </c>
      <c r="AD566" s="134"/>
    </row>
    <row r="567" spans="1:30" ht="9" customHeight="1">
      <c r="A567" s="60">
        <f t="shared" si="40"/>
        <v>4</v>
      </c>
      <c r="C567" s="62" t="s">
        <v>91</v>
      </c>
      <c r="E567" s="62" t="s">
        <v>24</v>
      </c>
      <c r="F567" s="99"/>
      <c r="G567" s="114" t="s">
        <v>25</v>
      </c>
      <c r="H567" s="114"/>
      <c r="I567" s="103">
        <v>44.79</v>
      </c>
      <c r="J567" s="88"/>
      <c r="K567" s="87" t="s">
        <v>25</v>
      </c>
      <c r="L567" s="88"/>
      <c r="M567" s="87" t="s">
        <v>25</v>
      </c>
      <c r="N567" s="89"/>
      <c r="O567" s="87" t="s">
        <v>25</v>
      </c>
      <c r="P567" s="87"/>
      <c r="Q567" s="87" t="s">
        <v>25</v>
      </c>
      <c r="R567" s="89"/>
      <c r="S567" s="167" t="s">
        <v>255</v>
      </c>
      <c r="T567" s="89"/>
      <c r="U567" s="114" t="s">
        <v>25</v>
      </c>
      <c r="V567" s="89"/>
      <c r="W567" s="87" t="s">
        <v>25</v>
      </c>
      <c r="X567" s="89"/>
      <c r="Y567" s="63" t="s">
        <v>25</v>
      </c>
      <c r="Z567" s="63"/>
      <c r="AA567" s="173">
        <f>SUM(G567:Y567)</f>
        <v>44.79</v>
      </c>
      <c r="AC567" s="57">
        <f t="shared" si="39"/>
        <v>4</v>
      </c>
      <c r="AD567" s="134"/>
    </row>
    <row r="568" spans="1:30" ht="9" customHeight="1">
      <c r="A568" s="60">
        <f t="shared" si="40"/>
        <v>5</v>
      </c>
      <c r="C568" s="62" t="s">
        <v>92</v>
      </c>
      <c r="E568" s="62" t="s">
        <v>24</v>
      </c>
      <c r="G568" s="105" t="s">
        <v>25</v>
      </c>
      <c r="H568" s="105"/>
      <c r="I568" s="103">
        <v>44.79</v>
      </c>
      <c r="K568" s="93" t="s">
        <v>25</v>
      </c>
      <c r="M568" s="93" t="s">
        <v>25</v>
      </c>
      <c r="N568" s="72"/>
      <c r="O568" s="93" t="s">
        <v>25</v>
      </c>
      <c r="P568" s="93"/>
      <c r="Q568" s="93" t="s">
        <v>25</v>
      </c>
      <c r="R568" s="97"/>
      <c r="S568" s="167" t="s">
        <v>255</v>
      </c>
      <c r="T568" s="97"/>
      <c r="U568" s="105" t="s">
        <v>25</v>
      </c>
      <c r="V568" s="97"/>
      <c r="W568" s="93" t="s">
        <v>25</v>
      </c>
      <c r="X568" s="97"/>
      <c r="Y568" s="19" t="s">
        <v>25</v>
      </c>
      <c r="Z568" s="19"/>
      <c r="AA568" s="155">
        <f>SUM(G568:Y568)</f>
        <v>44.79</v>
      </c>
      <c r="AC568" s="57">
        <f t="shared" si="39"/>
        <v>5</v>
      </c>
      <c r="AD568" s="134"/>
    </row>
    <row r="569" spans="1:30" ht="9" customHeight="1">
      <c r="A569" s="60">
        <f t="shared" si="40"/>
        <v>6</v>
      </c>
      <c r="C569" s="62" t="s">
        <v>99</v>
      </c>
      <c r="E569" s="62" t="s">
        <v>24</v>
      </c>
      <c r="G569" s="105" t="s">
        <v>25</v>
      </c>
      <c r="H569" s="105"/>
      <c r="I569" s="103">
        <v>12795.32</v>
      </c>
      <c r="K569" s="93" t="s">
        <v>25</v>
      </c>
      <c r="M569" s="93" t="s">
        <v>25</v>
      </c>
      <c r="N569" s="72"/>
      <c r="O569" s="93" t="s">
        <v>25</v>
      </c>
      <c r="P569" s="93"/>
      <c r="Q569" s="93" t="s">
        <v>25</v>
      </c>
      <c r="R569" s="97"/>
      <c r="S569" s="167" t="s">
        <v>255</v>
      </c>
      <c r="T569" s="97"/>
      <c r="U569" s="105" t="s">
        <v>25</v>
      </c>
      <c r="V569" s="97"/>
      <c r="W569" s="93" t="s">
        <v>25</v>
      </c>
      <c r="X569" s="97"/>
      <c r="Y569" s="19" t="s">
        <v>25</v>
      </c>
      <c r="Z569" s="19"/>
      <c r="AA569" s="155">
        <f>SUM(G569:Y569)</f>
        <v>12795.32</v>
      </c>
      <c r="AC569" s="57">
        <f t="shared" si="39"/>
        <v>6</v>
      </c>
      <c r="AD569" s="134"/>
    </row>
    <row r="570" spans="1:30" ht="9" customHeight="1">
      <c r="A570" s="60">
        <f t="shared" si="40"/>
        <v>7</v>
      </c>
      <c r="C570" s="62" t="s">
        <v>100</v>
      </c>
      <c r="E570" s="62" t="s">
        <v>24</v>
      </c>
      <c r="G570" s="105" t="s">
        <v>25</v>
      </c>
      <c r="H570" s="105"/>
      <c r="I570" s="103">
        <v>671.93</v>
      </c>
      <c r="K570" s="93" t="s">
        <v>25</v>
      </c>
      <c r="M570" s="93" t="s">
        <v>25</v>
      </c>
      <c r="N570" s="72"/>
      <c r="O570" s="93" t="s">
        <v>25</v>
      </c>
      <c r="P570" s="93"/>
      <c r="Q570" s="93" t="s">
        <v>25</v>
      </c>
      <c r="R570" s="97"/>
      <c r="S570" s="167" t="s">
        <v>255</v>
      </c>
      <c r="T570" s="97"/>
      <c r="U570" s="105" t="s">
        <v>25</v>
      </c>
      <c r="V570" s="97"/>
      <c r="W570" s="93" t="s">
        <v>25</v>
      </c>
      <c r="X570" s="97"/>
      <c r="Y570" s="19" t="s">
        <v>25</v>
      </c>
      <c r="Z570" s="19"/>
      <c r="AA570" s="155">
        <f>SUM(G570:Y570)</f>
        <v>671.93</v>
      </c>
      <c r="AC570" s="57">
        <f t="shared" si="39"/>
        <v>7</v>
      </c>
      <c r="AD570" s="134"/>
    </row>
    <row r="571" spans="1:30" ht="9" customHeight="1">
      <c r="A571" s="60">
        <f t="shared" si="40"/>
        <v>8</v>
      </c>
      <c r="C571" s="62" t="s">
        <v>101</v>
      </c>
      <c r="E571" s="67"/>
      <c r="F571" s="99"/>
      <c r="G571" s="102"/>
      <c r="H571" s="102"/>
      <c r="I571" s="103"/>
      <c r="K571" s="97"/>
      <c r="U571" s="102"/>
      <c r="AA571" s="174"/>
      <c r="AC571" s="57">
        <f t="shared" si="39"/>
        <v>8</v>
      </c>
      <c r="AD571" s="134"/>
    </row>
    <row r="572" spans="1:30" ht="9" customHeight="1">
      <c r="A572" s="60">
        <f t="shared" si="40"/>
        <v>9</v>
      </c>
      <c r="C572" s="62" t="s">
        <v>91</v>
      </c>
      <c r="E572" s="62" t="s">
        <v>24</v>
      </c>
      <c r="G572" s="105" t="s">
        <v>25</v>
      </c>
      <c r="H572" s="105"/>
      <c r="I572" s="103">
        <v>179.17</v>
      </c>
      <c r="K572" s="93" t="s">
        <v>25</v>
      </c>
      <c r="M572" s="93" t="s">
        <v>25</v>
      </c>
      <c r="N572" s="72"/>
      <c r="O572" s="93" t="s">
        <v>25</v>
      </c>
      <c r="P572" s="93"/>
      <c r="Q572" s="93" t="s">
        <v>25</v>
      </c>
      <c r="R572" s="97"/>
      <c r="S572" s="167" t="s">
        <v>255</v>
      </c>
      <c r="T572" s="97"/>
      <c r="U572" s="105" t="s">
        <v>25</v>
      </c>
      <c r="V572" s="97"/>
      <c r="W572" s="93" t="s">
        <v>25</v>
      </c>
      <c r="X572" s="97"/>
      <c r="Y572" s="19" t="s">
        <v>25</v>
      </c>
      <c r="Z572" s="19"/>
      <c r="AA572" s="155">
        <f t="shared" ref="AA572:AA579" si="41">SUM(G572:Y572)</f>
        <v>179.17</v>
      </c>
      <c r="AC572" s="57">
        <f t="shared" si="39"/>
        <v>9</v>
      </c>
      <c r="AD572" s="134"/>
    </row>
    <row r="573" spans="1:30" ht="9" customHeight="1">
      <c r="A573" s="60">
        <f t="shared" si="40"/>
        <v>10</v>
      </c>
      <c r="C573" s="62" t="s">
        <v>92</v>
      </c>
      <c r="E573" s="62" t="s">
        <v>24</v>
      </c>
      <c r="G573" s="105" t="s">
        <v>25</v>
      </c>
      <c r="H573" s="105"/>
      <c r="I573" s="103">
        <v>179.17</v>
      </c>
      <c r="K573" s="93" t="s">
        <v>25</v>
      </c>
      <c r="M573" s="93" t="s">
        <v>25</v>
      </c>
      <c r="N573" s="72"/>
      <c r="O573" s="93" t="s">
        <v>25</v>
      </c>
      <c r="P573" s="93"/>
      <c r="Q573" s="93" t="s">
        <v>25</v>
      </c>
      <c r="R573" s="97"/>
      <c r="S573" s="167" t="s">
        <v>255</v>
      </c>
      <c r="T573" s="97"/>
      <c r="U573" s="105" t="s">
        <v>25</v>
      </c>
      <c r="V573" s="97"/>
      <c r="W573" s="93" t="s">
        <v>25</v>
      </c>
      <c r="X573" s="97"/>
      <c r="Y573" s="19" t="s">
        <v>25</v>
      </c>
      <c r="Z573" s="19"/>
      <c r="AA573" s="155">
        <f t="shared" si="41"/>
        <v>179.17</v>
      </c>
      <c r="AC573" s="57">
        <f t="shared" si="39"/>
        <v>10</v>
      </c>
      <c r="AD573" s="134"/>
    </row>
    <row r="574" spans="1:30" ht="9" customHeight="1">
      <c r="A574" s="60">
        <f t="shared" si="40"/>
        <v>11</v>
      </c>
      <c r="C574" s="62" t="s">
        <v>99</v>
      </c>
      <c r="E574" s="62" t="s">
        <v>24</v>
      </c>
      <c r="G574" s="105" t="s">
        <v>25</v>
      </c>
      <c r="H574" s="105"/>
      <c r="I574" s="103">
        <v>12795.32</v>
      </c>
      <c r="K574" s="93" t="s">
        <v>25</v>
      </c>
      <c r="M574" s="93" t="s">
        <v>25</v>
      </c>
      <c r="N574" s="72"/>
      <c r="O574" s="93" t="s">
        <v>25</v>
      </c>
      <c r="P574" s="93"/>
      <c r="Q574" s="93" t="s">
        <v>25</v>
      </c>
      <c r="R574" s="97"/>
      <c r="S574" s="167" t="s">
        <v>255</v>
      </c>
      <c r="T574" s="97"/>
      <c r="U574" s="105" t="s">
        <v>25</v>
      </c>
      <c r="V574" s="97"/>
      <c r="W574" s="93" t="s">
        <v>25</v>
      </c>
      <c r="X574" s="97"/>
      <c r="Y574" s="19" t="s">
        <v>25</v>
      </c>
      <c r="Z574" s="19"/>
      <c r="AA574" s="155">
        <f t="shared" si="41"/>
        <v>12795.32</v>
      </c>
      <c r="AC574" s="57">
        <f t="shared" si="39"/>
        <v>11</v>
      </c>
      <c r="AD574" s="134"/>
    </row>
    <row r="575" spans="1:30" ht="9" customHeight="1">
      <c r="A575" s="60">
        <f t="shared" si="40"/>
        <v>12</v>
      </c>
      <c r="C575" s="62" t="s">
        <v>100</v>
      </c>
      <c r="E575" s="62" t="s">
        <v>24</v>
      </c>
      <c r="G575" s="105" t="s">
        <v>25</v>
      </c>
      <c r="H575" s="105"/>
      <c r="I575" s="103">
        <v>671.93</v>
      </c>
      <c r="K575" s="93" t="s">
        <v>25</v>
      </c>
      <c r="M575" s="93" t="s">
        <v>25</v>
      </c>
      <c r="N575" s="72"/>
      <c r="O575" s="93" t="s">
        <v>25</v>
      </c>
      <c r="P575" s="93"/>
      <c r="Q575" s="93" t="s">
        <v>25</v>
      </c>
      <c r="R575" s="97"/>
      <c r="S575" s="167" t="s">
        <v>255</v>
      </c>
      <c r="T575" s="97"/>
      <c r="U575" s="105" t="s">
        <v>25</v>
      </c>
      <c r="V575" s="97"/>
      <c r="W575" s="93" t="s">
        <v>25</v>
      </c>
      <c r="X575" s="97"/>
      <c r="Y575" s="19" t="s">
        <v>25</v>
      </c>
      <c r="Z575" s="19"/>
      <c r="AA575" s="155">
        <f t="shared" si="41"/>
        <v>671.93</v>
      </c>
      <c r="AC575" s="57">
        <f t="shared" si="39"/>
        <v>12</v>
      </c>
      <c r="AD575" s="134"/>
    </row>
    <row r="576" spans="1:30" ht="9" customHeight="1">
      <c r="A576" s="60">
        <f t="shared" si="40"/>
        <v>13</v>
      </c>
      <c r="C576" s="107" t="s">
        <v>124</v>
      </c>
      <c r="E576" s="62" t="s">
        <v>24</v>
      </c>
      <c r="G576" s="105" t="s">
        <v>25</v>
      </c>
      <c r="H576" s="105"/>
      <c r="I576" s="103">
        <v>20146.96</v>
      </c>
      <c r="K576" s="93" t="s">
        <v>25</v>
      </c>
      <c r="M576" s="93" t="s">
        <v>25</v>
      </c>
      <c r="N576" s="72"/>
      <c r="O576" s="93" t="s">
        <v>25</v>
      </c>
      <c r="P576" s="93"/>
      <c r="Q576" s="93" t="s">
        <v>25</v>
      </c>
      <c r="R576" s="97"/>
      <c r="S576" s="167" t="s">
        <v>255</v>
      </c>
      <c r="T576" s="97"/>
      <c r="U576" s="105" t="s">
        <v>25</v>
      </c>
      <c r="V576" s="97"/>
      <c r="W576" s="93" t="s">
        <v>25</v>
      </c>
      <c r="X576" s="97"/>
      <c r="Y576" s="19" t="s">
        <v>25</v>
      </c>
      <c r="Z576" s="19"/>
      <c r="AA576" s="155">
        <f t="shared" si="41"/>
        <v>20146.96</v>
      </c>
      <c r="AC576" s="57">
        <f t="shared" si="39"/>
        <v>13</v>
      </c>
      <c r="AD576" s="134"/>
    </row>
    <row r="577" spans="1:30" ht="9" customHeight="1">
      <c r="A577" s="60">
        <f t="shared" si="40"/>
        <v>14</v>
      </c>
      <c r="C577" s="56" t="s">
        <v>125</v>
      </c>
      <c r="E577" s="62" t="s">
        <v>104</v>
      </c>
      <c r="G577" s="95" t="s">
        <v>25</v>
      </c>
      <c r="H577" s="95"/>
      <c r="I577" s="103">
        <v>1.1299999999999999</v>
      </c>
      <c r="K577" s="93" t="s">
        <v>25</v>
      </c>
      <c r="M577" s="93" t="s">
        <v>25</v>
      </c>
      <c r="N577" s="72"/>
      <c r="O577" s="93" t="s">
        <v>25</v>
      </c>
      <c r="P577" s="93"/>
      <c r="Q577" s="93" t="s">
        <v>25</v>
      </c>
      <c r="R577" s="97"/>
      <c r="S577" s="167" t="s">
        <v>255</v>
      </c>
      <c r="T577" s="97"/>
      <c r="U577" s="95" t="s">
        <v>25</v>
      </c>
      <c r="V577" s="97"/>
      <c r="W577" s="93" t="s">
        <v>25</v>
      </c>
      <c r="X577" s="97"/>
      <c r="Y577" s="19" t="s">
        <v>25</v>
      </c>
      <c r="Z577" s="19"/>
      <c r="AA577" s="155">
        <f t="shared" si="41"/>
        <v>1.1299999999999999</v>
      </c>
      <c r="AC577" s="57">
        <f t="shared" si="39"/>
        <v>14</v>
      </c>
      <c r="AD577" s="134"/>
    </row>
    <row r="578" spans="1:30" ht="9" customHeight="1">
      <c r="A578" s="60">
        <f t="shared" si="40"/>
        <v>15</v>
      </c>
      <c r="C578" s="56" t="s">
        <v>126</v>
      </c>
      <c r="E578" s="62" t="s">
        <v>104</v>
      </c>
      <c r="G578" s="93" t="s">
        <v>25</v>
      </c>
      <c r="H578" s="93"/>
      <c r="I578" s="103">
        <v>2.89</v>
      </c>
      <c r="K578" s="93" t="s">
        <v>25</v>
      </c>
      <c r="M578" s="93" t="s">
        <v>25</v>
      </c>
      <c r="N578" s="72"/>
      <c r="O578" s="93" t="s">
        <v>25</v>
      </c>
      <c r="P578" s="93"/>
      <c r="Q578" s="93" t="s">
        <v>25</v>
      </c>
      <c r="R578" s="97"/>
      <c r="S578" s="158" t="s">
        <v>255</v>
      </c>
      <c r="T578" s="97"/>
      <c r="U578" s="93" t="s">
        <v>25</v>
      </c>
      <c r="V578" s="97"/>
      <c r="W578" s="93" t="s">
        <v>25</v>
      </c>
      <c r="X578" s="97"/>
      <c r="Y578" s="19" t="s">
        <v>25</v>
      </c>
      <c r="Z578" s="19"/>
      <c r="AA578" s="155">
        <f t="shared" si="41"/>
        <v>2.89</v>
      </c>
      <c r="AC578" s="57">
        <f t="shared" si="39"/>
        <v>15</v>
      </c>
      <c r="AD578" s="134"/>
    </row>
    <row r="579" spans="1:30" ht="9" customHeight="1">
      <c r="A579" s="60">
        <f t="shared" si="40"/>
        <v>16</v>
      </c>
      <c r="C579" s="56" t="s">
        <v>143</v>
      </c>
      <c r="E579" s="67" t="s">
        <v>24</v>
      </c>
      <c r="F579" s="99"/>
      <c r="G579" s="105" t="s">
        <v>25</v>
      </c>
      <c r="H579" s="105"/>
      <c r="I579" s="103">
        <v>79.989999999999995</v>
      </c>
      <c r="K579" s="93" t="s">
        <v>25</v>
      </c>
      <c r="M579" s="93" t="s">
        <v>25</v>
      </c>
      <c r="N579" s="72"/>
      <c r="O579" s="93" t="s">
        <v>25</v>
      </c>
      <c r="P579" s="93"/>
      <c r="Q579" s="93" t="s">
        <v>25</v>
      </c>
      <c r="R579" s="97"/>
      <c r="S579" s="158" t="s">
        <v>255</v>
      </c>
      <c r="T579" s="97"/>
      <c r="U579" s="105" t="s">
        <v>25</v>
      </c>
      <c r="V579" s="97"/>
      <c r="W579" s="93" t="s">
        <v>25</v>
      </c>
      <c r="X579" s="97"/>
      <c r="Y579" s="19" t="s">
        <v>25</v>
      </c>
      <c r="Z579" s="19"/>
      <c r="AA579" s="155">
        <f t="shared" si="41"/>
        <v>79.989999999999995</v>
      </c>
      <c r="AC579" s="57">
        <f t="shared" si="39"/>
        <v>16</v>
      </c>
      <c r="AD579" s="134"/>
    </row>
    <row r="580" spans="1:30" ht="9" customHeight="1">
      <c r="A580" s="60">
        <f t="shared" si="40"/>
        <v>17</v>
      </c>
      <c r="C580" s="56" t="s">
        <v>150</v>
      </c>
      <c r="I580" s="103"/>
      <c r="AC580" s="57">
        <f t="shared" si="39"/>
        <v>17</v>
      </c>
      <c r="AD580" s="134"/>
    </row>
    <row r="581" spans="1:30" ht="9" customHeight="1">
      <c r="A581" s="60">
        <f t="shared" si="40"/>
        <v>18</v>
      </c>
      <c r="C581" s="62" t="s">
        <v>108</v>
      </c>
      <c r="F581" s="118"/>
      <c r="I581" s="103"/>
      <c r="K581" s="118"/>
      <c r="AA581" s="164"/>
      <c r="AC581" s="57">
        <f t="shared" si="39"/>
        <v>18</v>
      </c>
      <c r="AD581" s="134"/>
    </row>
    <row r="582" spans="1:30" ht="9" customHeight="1">
      <c r="A582" s="60">
        <f t="shared" si="40"/>
        <v>19</v>
      </c>
      <c r="C582" s="67" t="s">
        <v>109</v>
      </c>
      <c r="E582" s="62" t="s">
        <v>52</v>
      </c>
      <c r="F582" s="99"/>
      <c r="G582" s="105">
        <v>0.28000000000000003</v>
      </c>
      <c r="H582" s="105"/>
      <c r="I582" s="103">
        <v>4.9800000000000004</v>
      </c>
      <c r="K582" s="93" t="s">
        <v>25</v>
      </c>
      <c r="M582" s="93" t="s">
        <v>25</v>
      </c>
      <c r="N582" s="72"/>
      <c r="O582" s="93" t="s">
        <v>25</v>
      </c>
      <c r="P582" s="93"/>
      <c r="Q582" s="93" t="s">
        <v>25</v>
      </c>
      <c r="S582" s="95">
        <v>0.39</v>
      </c>
      <c r="U582" s="105">
        <v>0.06</v>
      </c>
      <c r="W582" s="93" t="s">
        <v>25</v>
      </c>
      <c r="Y582" s="19" t="s">
        <v>25</v>
      </c>
      <c r="Z582" s="19"/>
      <c r="AA582" s="155">
        <f>SUM(G582:Y582)</f>
        <v>5.71</v>
      </c>
      <c r="AC582" s="57">
        <f t="shared" si="39"/>
        <v>19</v>
      </c>
      <c r="AD582" s="134"/>
    </row>
    <row r="583" spans="1:30" ht="9" customHeight="1">
      <c r="A583" s="60">
        <f t="shared" si="40"/>
        <v>20</v>
      </c>
      <c r="C583" s="67" t="s">
        <v>110</v>
      </c>
      <c r="E583" s="62" t="s">
        <v>52</v>
      </c>
      <c r="F583" s="99"/>
      <c r="G583" s="105">
        <v>0.27</v>
      </c>
      <c r="H583" s="105"/>
      <c r="I583" s="103">
        <v>4.9000000000000004</v>
      </c>
      <c r="K583" s="93" t="s">
        <v>25</v>
      </c>
      <c r="M583" s="93" t="s">
        <v>25</v>
      </c>
      <c r="N583" s="72"/>
      <c r="O583" s="93" t="s">
        <v>25</v>
      </c>
      <c r="P583" s="93"/>
      <c r="Q583" s="93" t="s">
        <v>25</v>
      </c>
      <c r="S583" s="95">
        <v>0.35</v>
      </c>
      <c r="U583" s="105">
        <v>0.06</v>
      </c>
      <c r="W583" s="93" t="s">
        <v>25</v>
      </c>
      <c r="Y583" s="19" t="s">
        <v>25</v>
      </c>
      <c r="Z583" s="19"/>
      <c r="AA583" s="155">
        <f>SUM(G583:Y583)</f>
        <v>5.5799999999999992</v>
      </c>
      <c r="AC583" s="57">
        <f t="shared" si="39"/>
        <v>20</v>
      </c>
      <c r="AD583" s="134"/>
    </row>
    <row r="584" spans="1:30" ht="9" customHeight="1">
      <c r="A584" s="60">
        <f t="shared" si="40"/>
        <v>21</v>
      </c>
      <c r="C584" s="62" t="s">
        <v>112</v>
      </c>
      <c r="E584" s="62" t="s">
        <v>52</v>
      </c>
      <c r="G584" s="105">
        <v>0.26</v>
      </c>
      <c r="H584" s="105"/>
      <c r="I584" s="175" t="s">
        <v>259</v>
      </c>
      <c r="K584" s="93" t="s">
        <v>25</v>
      </c>
      <c r="M584" s="93" t="s">
        <v>25</v>
      </c>
      <c r="N584" s="72"/>
      <c r="O584" s="93" t="s">
        <v>25</v>
      </c>
      <c r="P584" s="93"/>
      <c r="Q584" s="93" t="s">
        <v>25</v>
      </c>
      <c r="S584" s="95">
        <v>0.03</v>
      </c>
      <c r="U584" s="105">
        <v>0.06</v>
      </c>
      <c r="W584" s="93" t="s">
        <v>25</v>
      </c>
      <c r="Y584" s="19" t="s">
        <v>25</v>
      </c>
      <c r="Z584" s="19"/>
      <c r="AA584" s="155">
        <f>SUM(G584:Y584)</f>
        <v>0.35000000000000003</v>
      </c>
      <c r="AC584" s="57">
        <f t="shared" si="39"/>
        <v>21</v>
      </c>
      <c r="AD584" s="134"/>
    </row>
    <row r="585" spans="1:30" ht="9" customHeight="1">
      <c r="A585" s="60">
        <f t="shared" si="40"/>
        <v>22</v>
      </c>
      <c r="C585" s="67" t="s">
        <v>113</v>
      </c>
      <c r="E585" s="62" t="s">
        <v>52</v>
      </c>
      <c r="F585" s="99"/>
      <c r="G585" s="105">
        <v>0.26</v>
      </c>
      <c r="H585" s="105"/>
      <c r="I585" s="175" t="s">
        <v>259</v>
      </c>
      <c r="K585" s="93" t="s">
        <v>25</v>
      </c>
      <c r="M585" s="93" t="s">
        <v>25</v>
      </c>
      <c r="N585" s="72"/>
      <c r="O585" s="93" t="s">
        <v>25</v>
      </c>
      <c r="P585" s="93"/>
      <c r="Q585" s="93" t="s">
        <v>25</v>
      </c>
      <c r="S585" s="95">
        <v>0.03</v>
      </c>
      <c r="U585" s="105">
        <v>0.06</v>
      </c>
      <c r="W585" s="93" t="s">
        <v>25</v>
      </c>
      <c r="Y585" s="19" t="s">
        <v>25</v>
      </c>
      <c r="Z585" s="19"/>
      <c r="AA585" s="155">
        <f>SUM(G585:Y585)</f>
        <v>0.35000000000000003</v>
      </c>
      <c r="AC585" s="57">
        <f t="shared" si="39"/>
        <v>22</v>
      </c>
      <c r="AD585" s="134"/>
    </row>
    <row r="586" spans="1:30" ht="9" customHeight="1">
      <c r="A586" s="60">
        <f t="shared" si="40"/>
        <v>23</v>
      </c>
      <c r="C586" s="62" t="s">
        <v>93</v>
      </c>
      <c r="F586" s="118"/>
      <c r="I586" s="103"/>
      <c r="AA586" s="164"/>
      <c r="AC586" s="57">
        <f t="shared" si="39"/>
        <v>23</v>
      </c>
      <c r="AD586" s="134"/>
    </row>
    <row r="587" spans="1:30" ht="9" customHeight="1">
      <c r="A587" s="60">
        <f t="shared" si="40"/>
        <v>24</v>
      </c>
      <c r="C587" s="67" t="s">
        <v>109</v>
      </c>
      <c r="E587" s="62" t="s">
        <v>94</v>
      </c>
      <c r="F587" s="99"/>
      <c r="G587" s="105" t="s">
        <v>25</v>
      </c>
      <c r="H587" s="105"/>
      <c r="I587" s="103">
        <v>0.23</v>
      </c>
      <c r="K587" s="93" t="s">
        <v>25</v>
      </c>
      <c r="M587" s="93" t="s">
        <v>25</v>
      </c>
      <c r="N587" s="72"/>
      <c r="O587" s="93" t="s">
        <v>25</v>
      </c>
      <c r="P587" s="93"/>
      <c r="Q587" s="93" t="s">
        <v>25</v>
      </c>
      <c r="R587" s="97"/>
      <c r="S587" s="95" t="s">
        <v>255</v>
      </c>
      <c r="T587" s="97"/>
      <c r="U587" s="105" t="s">
        <v>25</v>
      </c>
      <c r="V587" s="97"/>
      <c r="W587" s="93" t="s">
        <v>25</v>
      </c>
      <c r="X587" s="97"/>
      <c r="Y587" s="19" t="s">
        <v>25</v>
      </c>
      <c r="Z587" s="19"/>
      <c r="AA587" s="155">
        <f>SUM(G587:Y587)</f>
        <v>0.23</v>
      </c>
      <c r="AC587" s="57">
        <f t="shared" si="39"/>
        <v>24</v>
      </c>
      <c r="AD587" s="134"/>
    </row>
    <row r="588" spans="1:30" ht="9" customHeight="1">
      <c r="A588" s="60">
        <f t="shared" si="40"/>
        <v>25</v>
      </c>
      <c r="C588" s="67" t="s">
        <v>110</v>
      </c>
      <c r="E588" s="62" t="s">
        <v>94</v>
      </c>
      <c r="F588" s="99"/>
      <c r="G588" s="105" t="s">
        <v>25</v>
      </c>
      <c r="H588" s="105"/>
      <c r="I588" s="103">
        <v>0.23</v>
      </c>
      <c r="K588" s="93" t="s">
        <v>25</v>
      </c>
      <c r="M588" s="93" t="s">
        <v>25</v>
      </c>
      <c r="N588" s="72"/>
      <c r="O588" s="93" t="s">
        <v>25</v>
      </c>
      <c r="P588" s="93"/>
      <c r="Q588" s="93" t="s">
        <v>25</v>
      </c>
      <c r="R588" s="97"/>
      <c r="S588" s="95" t="s">
        <v>255</v>
      </c>
      <c r="T588" s="97"/>
      <c r="U588" s="105" t="s">
        <v>25</v>
      </c>
      <c r="V588" s="97"/>
      <c r="W588" s="93" t="s">
        <v>25</v>
      </c>
      <c r="X588" s="97"/>
      <c r="Y588" s="19" t="s">
        <v>25</v>
      </c>
      <c r="Z588" s="19"/>
      <c r="AA588" s="155">
        <f>SUM(G588:Y588)</f>
        <v>0.23</v>
      </c>
      <c r="AC588" s="57">
        <f t="shared" si="39"/>
        <v>25</v>
      </c>
      <c r="AD588" s="134"/>
    </row>
    <row r="589" spans="1:30" ht="9" customHeight="1">
      <c r="A589" s="60">
        <f t="shared" si="40"/>
        <v>26</v>
      </c>
      <c r="C589" s="62" t="s">
        <v>112</v>
      </c>
      <c r="E589" s="62" t="s">
        <v>94</v>
      </c>
      <c r="G589" s="105" t="s">
        <v>25</v>
      </c>
      <c r="H589" s="105"/>
      <c r="I589" s="103">
        <v>0.23</v>
      </c>
      <c r="K589" s="93" t="s">
        <v>25</v>
      </c>
      <c r="M589" s="93" t="s">
        <v>25</v>
      </c>
      <c r="N589" s="72"/>
      <c r="O589" s="93" t="s">
        <v>25</v>
      </c>
      <c r="P589" s="93"/>
      <c r="Q589" s="93" t="s">
        <v>25</v>
      </c>
      <c r="R589" s="97"/>
      <c r="S589" s="95" t="s">
        <v>255</v>
      </c>
      <c r="T589" s="97"/>
      <c r="U589" s="105" t="s">
        <v>25</v>
      </c>
      <c r="V589" s="97"/>
      <c r="W589" s="93" t="s">
        <v>25</v>
      </c>
      <c r="X589" s="97"/>
      <c r="Y589" s="19" t="s">
        <v>25</v>
      </c>
      <c r="Z589" s="19"/>
      <c r="AA589" s="155">
        <f>SUM(G589:Y589)</f>
        <v>0.23</v>
      </c>
      <c r="AC589" s="57">
        <f t="shared" si="39"/>
        <v>26</v>
      </c>
      <c r="AD589" s="134"/>
    </row>
    <row r="590" spans="1:30" ht="9" customHeight="1">
      <c r="A590" s="60">
        <f t="shared" si="40"/>
        <v>27</v>
      </c>
      <c r="C590" s="67" t="s">
        <v>113</v>
      </c>
      <c r="E590" s="62" t="s">
        <v>94</v>
      </c>
      <c r="F590" s="99"/>
      <c r="G590" s="105" t="s">
        <v>25</v>
      </c>
      <c r="H590" s="105"/>
      <c r="I590" s="175" t="s">
        <v>259</v>
      </c>
      <c r="K590" s="93" t="s">
        <v>25</v>
      </c>
      <c r="M590" s="93" t="s">
        <v>25</v>
      </c>
      <c r="N590" s="72"/>
      <c r="O590" s="93" t="s">
        <v>25</v>
      </c>
      <c r="P590" s="93"/>
      <c r="Q590" s="93" t="s">
        <v>25</v>
      </c>
      <c r="R590" s="97"/>
      <c r="S590" s="95" t="s">
        <v>255</v>
      </c>
      <c r="T590" s="97"/>
      <c r="U590" s="105" t="s">
        <v>25</v>
      </c>
      <c r="V590" s="97"/>
      <c r="W590" s="93" t="s">
        <v>25</v>
      </c>
      <c r="X590" s="97"/>
      <c r="Y590" s="19" t="s">
        <v>25</v>
      </c>
      <c r="Z590" s="19"/>
      <c r="AA590" s="155">
        <f>SUM(G590:Y590)</f>
        <v>0</v>
      </c>
      <c r="AC590" s="57">
        <f t="shared" si="39"/>
        <v>27</v>
      </c>
      <c r="AD590" s="134"/>
    </row>
    <row r="591" spans="1:30" ht="9" customHeight="1">
      <c r="A591" s="60">
        <f t="shared" si="40"/>
        <v>28</v>
      </c>
      <c r="C591" s="62" t="s">
        <v>145</v>
      </c>
      <c r="I591" s="103"/>
      <c r="AA591" s="146"/>
      <c r="AC591" s="57">
        <f t="shared" si="39"/>
        <v>28</v>
      </c>
      <c r="AD591" s="134"/>
    </row>
    <row r="592" spans="1:30" ht="9" customHeight="1">
      <c r="A592" s="60">
        <f t="shared" si="40"/>
        <v>29</v>
      </c>
      <c r="C592" s="67" t="s">
        <v>109</v>
      </c>
      <c r="E592" s="62" t="s">
        <v>146</v>
      </c>
      <c r="F592" s="99"/>
      <c r="G592" s="105">
        <v>10.41</v>
      </c>
      <c r="H592" s="105"/>
      <c r="I592" s="103">
        <v>3.44</v>
      </c>
      <c r="K592" s="93" t="s">
        <v>25</v>
      </c>
      <c r="M592" s="93" t="s">
        <v>25</v>
      </c>
      <c r="N592" s="72"/>
      <c r="O592" s="93" t="s">
        <v>25</v>
      </c>
      <c r="P592" s="93"/>
      <c r="Q592" s="93" t="s">
        <v>25</v>
      </c>
      <c r="S592" s="95">
        <v>1.01</v>
      </c>
      <c r="U592" s="105">
        <v>2.2799999999999998</v>
      </c>
      <c r="W592" s="93" t="s">
        <v>25</v>
      </c>
      <c r="Y592" s="19" t="s">
        <v>25</v>
      </c>
      <c r="Z592" s="19"/>
      <c r="AA592" s="155">
        <f>SUM(G592:Y592)</f>
        <v>17.14</v>
      </c>
      <c r="AC592" s="57">
        <f t="shared" si="39"/>
        <v>29</v>
      </c>
      <c r="AD592" s="134"/>
    </row>
    <row r="593" spans="1:30" ht="9" customHeight="1">
      <c r="A593" s="60">
        <f t="shared" si="40"/>
        <v>30</v>
      </c>
      <c r="C593" s="67" t="s">
        <v>110</v>
      </c>
      <c r="E593" s="62" t="s">
        <v>146</v>
      </c>
      <c r="F593" s="99"/>
      <c r="G593" s="105">
        <v>9.98</v>
      </c>
      <c r="H593" s="105"/>
      <c r="I593" s="103">
        <v>3.29</v>
      </c>
      <c r="K593" s="93" t="s">
        <v>25</v>
      </c>
      <c r="M593" s="93" t="s">
        <v>25</v>
      </c>
      <c r="N593" s="72"/>
      <c r="O593" s="93" t="s">
        <v>25</v>
      </c>
      <c r="P593" s="93"/>
      <c r="Q593" s="93" t="s">
        <v>25</v>
      </c>
      <c r="S593" s="95">
        <v>0.99</v>
      </c>
      <c r="U593" s="105">
        <v>2.19</v>
      </c>
      <c r="W593" s="93" t="s">
        <v>25</v>
      </c>
      <c r="Y593" s="19" t="s">
        <v>25</v>
      </c>
      <c r="Z593" s="19"/>
      <c r="AA593" s="155">
        <f>SUM(G593:Y593)</f>
        <v>16.45</v>
      </c>
      <c r="AC593" s="57">
        <f t="shared" si="39"/>
        <v>30</v>
      </c>
      <c r="AD593" s="134"/>
    </row>
    <row r="594" spans="1:30" ht="9" customHeight="1">
      <c r="A594" s="60">
        <f t="shared" si="40"/>
        <v>31</v>
      </c>
      <c r="C594" s="62" t="s">
        <v>112</v>
      </c>
      <c r="E594" s="62" t="s">
        <v>146</v>
      </c>
      <c r="G594" s="105">
        <v>9.7799999999999994</v>
      </c>
      <c r="H594" s="105"/>
      <c r="I594" s="175" t="s">
        <v>259</v>
      </c>
      <c r="K594" s="93" t="s">
        <v>25</v>
      </c>
      <c r="M594" s="93" t="s">
        <v>25</v>
      </c>
      <c r="N594" s="72"/>
      <c r="O594" s="93" t="s">
        <v>25</v>
      </c>
      <c r="P594" s="93"/>
      <c r="Q594" s="93" t="s">
        <v>25</v>
      </c>
      <c r="S594" s="95">
        <v>0.8</v>
      </c>
      <c r="U594" s="105">
        <v>2.14</v>
      </c>
      <c r="W594" s="93" t="s">
        <v>25</v>
      </c>
      <c r="Y594" s="19" t="s">
        <v>25</v>
      </c>
      <c r="Z594" s="19"/>
      <c r="AA594" s="155">
        <f>SUM(G594:Y594)</f>
        <v>12.72</v>
      </c>
      <c r="AC594" s="57">
        <f t="shared" si="39"/>
        <v>31</v>
      </c>
      <c r="AD594" s="134"/>
    </row>
    <row r="595" spans="1:30" ht="9" customHeight="1">
      <c r="A595" s="60">
        <f t="shared" si="40"/>
        <v>32</v>
      </c>
      <c r="C595" s="67" t="s">
        <v>113</v>
      </c>
      <c r="E595" s="62" t="s">
        <v>146</v>
      </c>
      <c r="F595" s="99"/>
      <c r="G595" s="105">
        <v>9.7200000000000006</v>
      </c>
      <c r="H595" s="105"/>
      <c r="I595" s="175" t="s">
        <v>259</v>
      </c>
      <c r="K595" s="93" t="s">
        <v>25</v>
      </c>
      <c r="M595" s="93" t="s">
        <v>25</v>
      </c>
      <c r="N595" s="72"/>
      <c r="O595" s="93" t="s">
        <v>25</v>
      </c>
      <c r="P595" s="93"/>
      <c r="Q595" s="93" t="s">
        <v>25</v>
      </c>
      <c r="S595" s="95">
        <v>0.79</v>
      </c>
      <c r="U595" s="105">
        <v>2.13</v>
      </c>
      <c r="W595" s="93" t="s">
        <v>25</v>
      </c>
      <c r="Y595" s="19" t="s">
        <v>25</v>
      </c>
      <c r="Z595" s="19"/>
      <c r="AA595" s="155">
        <f>SUM(G595:Y595)</f>
        <v>12.64</v>
      </c>
      <c r="AC595" s="57">
        <f t="shared" si="39"/>
        <v>32</v>
      </c>
      <c r="AD595" s="134"/>
    </row>
    <row r="596" spans="1:30" ht="9" customHeight="1">
      <c r="A596" s="60">
        <f t="shared" si="40"/>
        <v>33</v>
      </c>
      <c r="C596" s="56" t="s">
        <v>151</v>
      </c>
      <c r="J596" s="106"/>
      <c r="K596" s="108"/>
      <c r="M596" s="93"/>
      <c r="O596" s="93"/>
      <c r="P596" s="93"/>
      <c r="Q596" s="97"/>
      <c r="R596" s="97"/>
      <c r="S596" s="97"/>
      <c r="T596" s="97"/>
      <c r="V596" s="97"/>
      <c r="W596" s="93"/>
      <c r="X596" s="97"/>
      <c r="Y596" s="19"/>
      <c r="Z596" s="19"/>
      <c r="AA596" s="146"/>
      <c r="AC596" s="57">
        <f t="shared" ref="AC596:AC616" si="42">A596</f>
        <v>33</v>
      </c>
      <c r="AD596" s="134"/>
    </row>
    <row r="597" spans="1:30" ht="9" customHeight="1">
      <c r="A597" s="60">
        <f t="shared" ref="A597:A616" si="43">A596+1</f>
        <v>34</v>
      </c>
      <c r="C597" s="56" t="s">
        <v>147</v>
      </c>
      <c r="W597" s="10" t="s">
        <v>257</v>
      </c>
      <c r="AA597" s="146"/>
      <c r="AC597" s="57">
        <f t="shared" si="42"/>
        <v>34</v>
      </c>
      <c r="AD597" s="134"/>
    </row>
    <row r="598" spans="1:30" ht="9" customHeight="1">
      <c r="A598" s="60">
        <f t="shared" si="43"/>
        <v>35</v>
      </c>
      <c r="C598" s="62" t="s">
        <v>91</v>
      </c>
      <c r="E598" s="62" t="s">
        <v>27</v>
      </c>
      <c r="F598" s="99"/>
      <c r="G598" s="122">
        <v>0.28586999999999996</v>
      </c>
      <c r="H598" s="122"/>
      <c r="I598" s="122">
        <v>0.66285000000000005</v>
      </c>
      <c r="K598" s="79">
        <v>3.0200000000000001E-3</v>
      </c>
      <c r="M598" s="79">
        <v>6.4999999999999997E-4</v>
      </c>
      <c r="N598" s="78"/>
      <c r="O598" s="93" t="s">
        <v>25</v>
      </c>
      <c r="P598" s="93"/>
      <c r="Q598" s="64">
        <v>1.23E-3</v>
      </c>
      <c r="R598" s="64"/>
      <c r="S598" s="64">
        <v>0.38550000000000001</v>
      </c>
      <c r="U598" s="122">
        <v>6.2899999999999998E-2</v>
      </c>
      <c r="W598" s="91">
        <v>2.2939999999999999E-2</v>
      </c>
      <c r="Y598" s="166">
        <v>6.5000000000000002E-2</v>
      </c>
      <c r="Z598" s="166"/>
      <c r="AA598" s="109">
        <f>SUM(G598:Y598)</f>
        <v>1.48996</v>
      </c>
      <c r="AC598" s="57">
        <f t="shared" si="42"/>
        <v>35</v>
      </c>
      <c r="AD598" s="134"/>
    </row>
    <row r="599" spans="1:30" ht="9" customHeight="1">
      <c r="A599" s="60">
        <f t="shared" si="43"/>
        <v>36</v>
      </c>
      <c r="C599" s="62" t="s">
        <v>92</v>
      </c>
      <c r="E599" s="62" t="s">
        <v>27</v>
      </c>
      <c r="F599" s="99"/>
      <c r="G599" s="122">
        <v>0.27404000000000001</v>
      </c>
      <c r="H599" s="122"/>
      <c r="I599" s="122">
        <v>0.65239999999999998</v>
      </c>
      <c r="K599" s="79">
        <v>3.0200000000000001E-3</v>
      </c>
      <c r="M599" s="79">
        <v>6.4999999999999997E-4</v>
      </c>
      <c r="N599" s="78"/>
      <c r="O599" s="93" t="s">
        <v>25</v>
      </c>
      <c r="P599" s="93"/>
      <c r="Q599" s="64">
        <v>1.23E-3</v>
      </c>
      <c r="R599" s="64"/>
      <c r="S599" s="64">
        <v>0.32704</v>
      </c>
      <c r="U599" s="122">
        <v>6.0310000000000002E-2</v>
      </c>
      <c r="W599" s="91">
        <v>2.2939999999999999E-2</v>
      </c>
      <c r="Y599" s="166">
        <v>6.5000000000000002E-2</v>
      </c>
      <c r="Z599" s="166"/>
      <c r="AA599" s="109">
        <f>SUM(G599:Y599)</f>
        <v>1.4066299999999998</v>
      </c>
      <c r="AC599" s="57">
        <f t="shared" si="42"/>
        <v>36</v>
      </c>
      <c r="AD599" s="134"/>
    </row>
    <row r="600" spans="1:30" ht="9" customHeight="1">
      <c r="A600" s="60">
        <f t="shared" si="43"/>
        <v>37</v>
      </c>
      <c r="C600" s="62" t="s">
        <v>99</v>
      </c>
      <c r="E600" s="62" t="s">
        <v>27</v>
      </c>
      <c r="G600" s="122">
        <v>0.26859</v>
      </c>
      <c r="H600" s="122"/>
      <c r="I600" s="122" t="s">
        <v>259</v>
      </c>
      <c r="K600" s="79">
        <v>3.0200000000000001E-3</v>
      </c>
      <c r="M600" s="79">
        <v>6.4999999999999997E-4</v>
      </c>
      <c r="N600" s="78"/>
      <c r="O600" s="93" t="s">
        <v>25</v>
      </c>
      <c r="P600" s="93"/>
      <c r="Q600" s="64">
        <v>1.23E-3</v>
      </c>
      <c r="R600" s="64"/>
      <c r="S600" s="64">
        <v>0.26093</v>
      </c>
      <c r="U600" s="122">
        <v>5.9119999999999999E-2</v>
      </c>
      <c r="W600" s="91">
        <v>2.2939999999999999E-2</v>
      </c>
      <c r="Y600" s="166">
        <v>6.5000000000000002E-2</v>
      </c>
      <c r="Z600" s="166"/>
      <c r="AA600" s="109">
        <f>SUM(G600:Y600)</f>
        <v>0.68147999999999986</v>
      </c>
      <c r="AC600" s="57">
        <f t="shared" si="42"/>
        <v>37</v>
      </c>
      <c r="AD600" s="134"/>
    </row>
    <row r="601" spans="1:30" ht="9" customHeight="1">
      <c r="A601" s="60">
        <f t="shared" si="43"/>
        <v>38</v>
      </c>
      <c r="C601" s="62" t="s">
        <v>100</v>
      </c>
      <c r="E601" s="62" t="s">
        <v>27</v>
      </c>
      <c r="F601" s="99"/>
      <c r="G601" s="122">
        <v>0.26682</v>
      </c>
      <c r="H601" s="122"/>
      <c r="I601" s="122" t="s">
        <v>259</v>
      </c>
      <c r="K601" s="79">
        <v>3.0200000000000001E-3</v>
      </c>
      <c r="M601" s="79">
        <v>6.4999999999999997E-4</v>
      </c>
      <c r="N601" s="78"/>
      <c r="O601" s="93" t="s">
        <v>25</v>
      </c>
      <c r="P601" s="93"/>
      <c r="Q601" s="64">
        <v>1.23E-3</v>
      </c>
      <c r="R601" s="64"/>
      <c r="S601" s="64">
        <v>0.25922000000000001</v>
      </c>
      <c r="U601" s="122">
        <v>5.8729999999999997E-2</v>
      </c>
      <c r="W601" s="91">
        <v>2.2939999999999999E-2</v>
      </c>
      <c r="Y601" s="166">
        <v>6.5000000000000002E-2</v>
      </c>
      <c r="Z601" s="166"/>
      <c r="AA601" s="109">
        <f>SUM(G601:Y601)</f>
        <v>0.67760999999999982</v>
      </c>
      <c r="AC601" s="57">
        <f t="shared" si="42"/>
        <v>38</v>
      </c>
      <c r="AD601" s="134"/>
    </row>
    <row r="602" spans="1:30" ht="9" customHeight="1">
      <c r="A602" s="60">
        <f t="shared" si="43"/>
        <v>39</v>
      </c>
      <c r="C602" s="107" t="s">
        <v>152</v>
      </c>
      <c r="G602" s="64"/>
      <c r="H602" s="64"/>
      <c r="I602" s="122"/>
      <c r="Q602" s="64"/>
      <c r="R602" s="64"/>
      <c r="S602" s="64"/>
      <c r="U602" s="64"/>
      <c r="W602" s="91"/>
      <c r="AA602" s="172"/>
      <c r="AC602" s="57">
        <f t="shared" si="42"/>
        <v>39</v>
      </c>
      <c r="AD602" s="134"/>
    </row>
    <row r="603" spans="1:30" ht="9" customHeight="1">
      <c r="A603" s="60">
        <f t="shared" si="43"/>
        <v>40</v>
      </c>
      <c r="C603" s="62" t="s">
        <v>91</v>
      </c>
      <c r="E603" s="62" t="s">
        <v>27</v>
      </c>
      <c r="F603" s="99"/>
      <c r="G603" s="122">
        <v>3.7490000000000002E-2</v>
      </c>
      <c r="H603" s="122"/>
      <c r="I603" s="122">
        <v>7.4310000000000001E-2</v>
      </c>
      <c r="K603" s="79">
        <v>3.0200000000000001E-3</v>
      </c>
      <c r="M603" s="79">
        <v>6.4999999999999997E-4</v>
      </c>
      <c r="N603" s="78"/>
      <c r="O603" s="93" t="s">
        <v>25</v>
      </c>
      <c r="P603" s="93"/>
      <c r="Q603" s="64">
        <v>1.23E-3</v>
      </c>
      <c r="R603" s="64"/>
      <c r="S603" s="64">
        <v>4.87E-2</v>
      </c>
      <c r="U603" s="122">
        <v>8.5500000000000003E-3</v>
      </c>
      <c r="W603" s="91">
        <v>2.2939999999999999E-2</v>
      </c>
      <c r="Y603" s="166">
        <v>6.5000000000000002E-2</v>
      </c>
      <c r="Z603" s="166"/>
      <c r="AA603" s="109">
        <f>SUM(G603:Y603)</f>
        <v>0.26188999999999996</v>
      </c>
      <c r="AC603" s="57">
        <f t="shared" si="42"/>
        <v>40</v>
      </c>
      <c r="AD603" s="134"/>
    </row>
    <row r="604" spans="1:30" ht="9" customHeight="1">
      <c r="A604" s="60">
        <f t="shared" si="43"/>
        <v>41</v>
      </c>
      <c r="C604" s="62" t="s">
        <v>92</v>
      </c>
      <c r="E604" s="62" t="s">
        <v>27</v>
      </c>
      <c r="F604" s="99"/>
      <c r="G604" s="122">
        <v>3.5880000000000002E-2</v>
      </c>
      <c r="H604" s="122"/>
      <c r="I604" s="122">
        <v>7.3139999999999997E-2</v>
      </c>
      <c r="K604" s="79">
        <v>3.0200000000000001E-3</v>
      </c>
      <c r="M604" s="79">
        <v>6.4999999999999997E-4</v>
      </c>
      <c r="N604" s="78"/>
      <c r="O604" s="93" t="s">
        <v>25</v>
      </c>
      <c r="P604" s="93"/>
      <c r="Q604" s="64">
        <v>1.23E-3</v>
      </c>
      <c r="R604" s="64"/>
      <c r="S604" s="64">
        <v>4.1739999999999999E-2</v>
      </c>
      <c r="U604" s="122">
        <v>8.1899999999999994E-3</v>
      </c>
      <c r="W604" s="91">
        <v>2.2939999999999999E-2</v>
      </c>
      <c r="Y604" s="166">
        <v>6.5000000000000002E-2</v>
      </c>
      <c r="Z604" s="166"/>
      <c r="AA604" s="109">
        <f>SUM(G604:Y604)</f>
        <v>0.25178999999999996</v>
      </c>
      <c r="AC604" s="57">
        <f t="shared" si="42"/>
        <v>41</v>
      </c>
      <c r="AD604" s="134"/>
    </row>
    <row r="605" spans="1:30" ht="9" customHeight="1">
      <c r="A605" s="60">
        <f t="shared" si="43"/>
        <v>42</v>
      </c>
      <c r="C605" s="62" t="s">
        <v>99</v>
      </c>
      <c r="E605" s="62" t="s">
        <v>27</v>
      </c>
      <c r="G605" s="122">
        <v>3.5139999999999998E-2</v>
      </c>
      <c r="H605" s="122"/>
      <c r="I605" s="122" t="s">
        <v>259</v>
      </c>
      <c r="K605" s="79">
        <v>3.0200000000000001E-3</v>
      </c>
      <c r="M605" s="79">
        <v>6.4999999999999997E-4</v>
      </c>
      <c r="N605" s="78"/>
      <c r="O605" s="93" t="s">
        <v>25</v>
      </c>
      <c r="P605" s="93"/>
      <c r="Q605" s="64">
        <v>1.23E-3</v>
      </c>
      <c r="R605" s="64"/>
      <c r="S605" s="64">
        <v>3.3640000000000003E-2</v>
      </c>
      <c r="U605" s="122">
        <v>8.0300000000000007E-3</v>
      </c>
      <c r="W605" s="91">
        <v>2.2939999999999999E-2</v>
      </c>
      <c r="Y605" s="166">
        <v>6.5000000000000002E-2</v>
      </c>
      <c r="Z605" s="166"/>
      <c r="AA605" s="109">
        <f>SUM(G605:Y605)</f>
        <v>0.16965</v>
      </c>
      <c r="AC605" s="57">
        <f t="shared" si="42"/>
        <v>42</v>
      </c>
      <c r="AD605" s="134"/>
    </row>
    <row r="606" spans="1:30" ht="9" customHeight="1">
      <c r="A606" s="60">
        <f t="shared" si="43"/>
        <v>43</v>
      </c>
      <c r="C606" s="62" t="s">
        <v>100</v>
      </c>
      <c r="E606" s="62" t="s">
        <v>27</v>
      </c>
      <c r="F606" s="99"/>
      <c r="G606" s="122">
        <v>3.49E-2</v>
      </c>
      <c r="H606" s="122"/>
      <c r="I606" s="122" t="s">
        <v>259</v>
      </c>
      <c r="K606" s="79">
        <v>3.0200000000000001E-3</v>
      </c>
      <c r="M606" s="79">
        <v>6.4999999999999997E-4</v>
      </c>
      <c r="N606" s="78"/>
      <c r="O606" s="93" t="s">
        <v>25</v>
      </c>
      <c r="P606" s="93"/>
      <c r="Q606" s="64">
        <v>1.23E-3</v>
      </c>
      <c r="R606" s="64"/>
      <c r="S606" s="64">
        <v>3.3419999999999998E-2</v>
      </c>
      <c r="U606" s="122">
        <v>7.9799999999999992E-3</v>
      </c>
      <c r="W606" s="91">
        <v>2.2939999999999999E-2</v>
      </c>
      <c r="Y606" s="166">
        <v>6.5000000000000002E-2</v>
      </c>
      <c r="Z606" s="166"/>
      <c r="AA606" s="109">
        <f>SUM(G606:Y606)</f>
        <v>0.16914000000000001</v>
      </c>
      <c r="AC606" s="57">
        <f t="shared" si="42"/>
        <v>43</v>
      </c>
      <c r="AD606" s="134"/>
    </row>
    <row r="607" spans="1:30" ht="9" customHeight="1">
      <c r="A607" s="60">
        <f t="shared" si="43"/>
        <v>44</v>
      </c>
      <c r="C607" s="62" t="s">
        <v>87</v>
      </c>
      <c r="G607" s="64"/>
      <c r="H607" s="64"/>
      <c r="I607" s="122"/>
      <c r="Q607" s="64"/>
      <c r="R607" s="64"/>
      <c r="S607" s="64"/>
      <c r="U607" s="64"/>
      <c r="W607" s="91"/>
      <c r="AA607" s="146"/>
      <c r="AC607" s="57">
        <f t="shared" si="42"/>
        <v>44</v>
      </c>
      <c r="AD607" s="134"/>
    </row>
    <row r="608" spans="1:30" ht="9" customHeight="1">
      <c r="A608" s="60">
        <f t="shared" si="43"/>
        <v>45</v>
      </c>
      <c r="C608" s="62" t="s">
        <v>91</v>
      </c>
      <c r="E608" s="62" t="s">
        <v>27</v>
      </c>
      <c r="F608" s="99"/>
      <c r="G608" s="122">
        <v>-6.7000000000000013E-4</v>
      </c>
      <c r="H608" s="122"/>
      <c r="I608" s="122">
        <v>1.1769999999999999E-2</v>
      </c>
      <c r="K608" s="79">
        <v>3.0200000000000001E-3</v>
      </c>
      <c r="M608" s="79">
        <v>6.4999999999999997E-4</v>
      </c>
      <c r="N608" s="78"/>
      <c r="O608" s="93" t="s">
        <v>25</v>
      </c>
      <c r="P608" s="93"/>
      <c r="Q608" s="64">
        <v>1.23E-3</v>
      </c>
      <c r="R608" s="64"/>
      <c r="S608" s="64">
        <v>4.3E-3</v>
      </c>
      <c r="U608" s="122">
        <v>1.9000000000000001E-4</v>
      </c>
      <c r="W608" s="91">
        <v>2.2939999999999999E-2</v>
      </c>
      <c r="Y608" s="166">
        <v>6.5000000000000002E-2</v>
      </c>
      <c r="Z608" s="166"/>
      <c r="AA608" s="109">
        <f>SUM(G608:Y608)</f>
        <v>0.10843</v>
      </c>
      <c r="AC608" s="57">
        <f t="shared" si="42"/>
        <v>45</v>
      </c>
      <c r="AD608" s="134"/>
    </row>
    <row r="609" spans="1:30" ht="9" customHeight="1">
      <c r="A609" s="60">
        <f t="shared" si="43"/>
        <v>46</v>
      </c>
      <c r="C609" s="62" t="s">
        <v>92</v>
      </c>
      <c r="E609" s="62" t="s">
        <v>27</v>
      </c>
      <c r="F609" s="99"/>
      <c r="G609" s="122">
        <v>-7.000000000000001E-4</v>
      </c>
      <c r="H609" s="122"/>
      <c r="I609" s="122">
        <v>9.8899999999999995E-3</v>
      </c>
      <c r="K609" s="79">
        <v>3.0200000000000001E-3</v>
      </c>
      <c r="M609" s="79">
        <v>6.4999999999999997E-4</v>
      </c>
      <c r="N609" s="78"/>
      <c r="O609" s="93" t="s">
        <v>25</v>
      </c>
      <c r="P609" s="93"/>
      <c r="Q609" s="64">
        <v>1.23E-3</v>
      </c>
      <c r="R609" s="64"/>
      <c r="S609" s="64">
        <v>4.1200000000000004E-3</v>
      </c>
      <c r="U609" s="122">
        <v>1.8000000000000001E-4</v>
      </c>
      <c r="W609" s="91">
        <v>2.2939999999999999E-2</v>
      </c>
      <c r="Y609" s="166">
        <v>6.5000000000000002E-2</v>
      </c>
      <c r="Z609" s="166"/>
      <c r="AA609" s="109">
        <f>SUM(G609:Y609)</f>
        <v>0.10633000000000001</v>
      </c>
      <c r="AC609" s="57">
        <f t="shared" si="42"/>
        <v>46</v>
      </c>
      <c r="AD609" s="134"/>
    </row>
    <row r="610" spans="1:30" ht="9" customHeight="1">
      <c r="A610" s="60">
        <f t="shared" si="43"/>
        <v>47</v>
      </c>
      <c r="C610" s="62" t="s">
        <v>99</v>
      </c>
      <c r="E610" s="62" t="s">
        <v>27</v>
      </c>
      <c r="G610" s="122">
        <v>-7.1000000000000013E-4</v>
      </c>
      <c r="H610" s="122"/>
      <c r="I610" s="122" t="s">
        <v>259</v>
      </c>
      <c r="K610" s="79">
        <v>3.0200000000000001E-3</v>
      </c>
      <c r="M610" s="79">
        <v>6.4999999999999997E-4</v>
      </c>
      <c r="N610" s="78"/>
      <c r="O610" s="93" t="s">
        <v>25</v>
      </c>
      <c r="P610" s="93"/>
      <c r="Q610" s="64">
        <v>1.23E-3</v>
      </c>
      <c r="R610" s="64"/>
      <c r="S610" s="64">
        <v>3.6800000000000001E-3</v>
      </c>
      <c r="U610" s="122">
        <v>1.8000000000000001E-4</v>
      </c>
      <c r="W610" s="91">
        <v>2.2939999999999999E-2</v>
      </c>
      <c r="Y610" s="166">
        <v>6.5000000000000002E-2</v>
      </c>
      <c r="Z610" s="166"/>
      <c r="AA610" s="109">
        <f>SUM(G610:Y610)</f>
        <v>9.5989999999999992E-2</v>
      </c>
      <c r="AC610" s="57">
        <f t="shared" si="42"/>
        <v>47</v>
      </c>
      <c r="AD610" s="134"/>
    </row>
    <row r="611" spans="1:30" ht="9" customHeight="1">
      <c r="A611" s="60">
        <f t="shared" si="43"/>
        <v>48</v>
      </c>
      <c r="C611" s="62" t="s">
        <v>100</v>
      </c>
      <c r="E611" s="62" t="s">
        <v>27</v>
      </c>
      <c r="F611" s="99"/>
      <c r="G611" s="122">
        <v>-7.2000000000000005E-4</v>
      </c>
      <c r="H611" s="122"/>
      <c r="I611" s="122" t="s">
        <v>259</v>
      </c>
      <c r="K611" s="79">
        <v>3.0200000000000001E-3</v>
      </c>
      <c r="M611" s="79">
        <v>6.4999999999999997E-4</v>
      </c>
      <c r="N611" s="78"/>
      <c r="O611" s="93" t="s">
        <v>25</v>
      </c>
      <c r="P611" s="93"/>
      <c r="Q611" s="64">
        <v>1.23E-3</v>
      </c>
      <c r="R611" s="64"/>
      <c r="S611" s="64">
        <v>3.6600000000000001E-3</v>
      </c>
      <c r="U611" s="122">
        <v>1.8000000000000001E-4</v>
      </c>
      <c r="W611" s="91">
        <v>2.2939999999999999E-2</v>
      </c>
      <c r="Y611" s="166">
        <v>6.5000000000000002E-2</v>
      </c>
      <c r="Z611" s="166"/>
      <c r="AA611" s="109">
        <f>SUM(G611:Y611)</f>
        <v>9.5960000000000004E-2</v>
      </c>
      <c r="AC611" s="57">
        <f t="shared" si="42"/>
        <v>48</v>
      </c>
      <c r="AD611" s="134"/>
    </row>
    <row r="612" spans="1:30" ht="9" customHeight="1">
      <c r="A612" s="60">
        <f t="shared" si="43"/>
        <v>49</v>
      </c>
      <c r="C612" s="62" t="s">
        <v>88</v>
      </c>
      <c r="G612" s="122"/>
      <c r="H612" s="122"/>
      <c r="I612" s="122"/>
      <c r="Q612" s="64"/>
      <c r="R612" s="64"/>
      <c r="S612" s="64"/>
      <c r="U612" s="122"/>
      <c r="W612" s="91"/>
      <c r="AA612" s="146"/>
      <c r="AC612" s="57">
        <f t="shared" si="42"/>
        <v>49</v>
      </c>
      <c r="AD612" s="134"/>
    </row>
    <row r="613" spans="1:30" ht="9" customHeight="1">
      <c r="A613" s="60">
        <f t="shared" si="43"/>
        <v>50</v>
      </c>
      <c r="C613" s="62" t="s">
        <v>91</v>
      </c>
      <c r="E613" s="62" t="s">
        <v>27</v>
      </c>
      <c r="F613" s="99"/>
      <c r="G613" s="122">
        <v>-6.7000000000000013E-4</v>
      </c>
      <c r="H613" s="122"/>
      <c r="I613" s="122">
        <v>8.9899999999999997E-3</v>
      </c>
      <c r="K613" s="79">
        <v>3.0200000000000001E-3</v>
      </c>
      <c r="M613" s="79">
        <v>6.4999999999999997E-4</v>
      </c>
      <c r="N613" s="78"/>
      <c r="O613" s="93" t="s">
        <v>25</v>
      </c>
      <c r="P613" s="93"/>
      <c r="Q613" s="64">
        <v>1.23E-3</v>
      </c>
      <c r="R613" s="64"/>
      <c r="S613" s="64">
        <v>3.2799999999999999E-3</v>
      </c>
      <c r="U613" s="122">
        <v>1.9000000000000001E-4</v>
      </c>
      <c r="W613" s="91">
        <v>2.2939999999999999E-2</v>
      </c>
      <c r="Y613" s="166">
        <v>6.5000000000000002E-2</v>
      </c>
      <c r="Z613" s="166"/>
      <c r="AA613" s="109">
        <f>SUM(G613:Y613)</f>
        <v>0.10463</v>
      </c>
      <c r="AC613" s="57">
        <f t="shared" si="42"/>
        <v>50</v>
      </c>
      <c r="AD613" s="134"/>
    </row>
    <row r="614" spans="1:30" ht="9" customHeight="1">
      <c r="A614" s="60">
        <f t="shared" si="43"/>
        <v>51</v>
      </c>
      <c r="C614" s="62" t="s">
        <v>92</v>
      </c>
      <c r="E614" s="62" t="s">
        <v>27</v>
      </c>
      <c r="F614" s="99"/>
      <c r="G614" s="122">
        <v>-7.000000000000001E-4</v>
      </c>
      <c r="H614" s="122"/>
      <c r="I614" s="122">
        <v>7.6E-3</v>
      </c>
      <c r="K614" s="79">
        <v>3.0200000000000001E-3</v>
      </c>
      <c r="M614" s="79">
        <v>6.4999999999999997E-4</v>
      </c>
      <c r="N614" s="78"/>
      <c r="O614" s="93" t="s">
        <v>25</v>
      </c>
      <c r="P614" s="93"/>
      <c r="Q614" s="64">
        <v>1.23E-3</v>
      </c>
      <c r="R614" s="64"/>
      <c r="S614" s="64">
        <v>3.1700000000000001E-3</v>
      </c>
      <c r="U614" s="122">
        <v>1.8000000000000001E-4</v>
      </c>
      <c r="W614" s="91">
        <v>2.2939999999999999E-2</v>
      </c>
      <c r="Y614" s="166">
        <v>6.5000000000000002E-2</v>
      </c>
      <c r="Z614" s="166"/>
      <c r="AA614" s="109">
        <f>SUM(G614:Y614)</f>
        <v>0.10309</v>
      </c>
      <c r="AC614" s="57">
        <f t="shared" si="42"/>
        <v>51</v>
      </c>
      <c r="AD614" s="134"/>
    </row>
    <row r="615" spans="1:30" ht="9" customHeight="1">
      <c r="A615" s="60">
        <f t="shared" si="43"/>
        <v>52</v>
      </c>
      <c r="C615" s="62" t="s">
        <v>99</v>
      </c>
      <c r="E615" s="62" t="s">
        <v>27</v>
      </c>
      <c r="G615" s="122">
        <v>-7.1000000000000013E-4</v>
      </c>
      <c r="H615" s="122"/>
      <c r="I615" s="122" t="s">
        <v>259</v>
      </c>
      <c r="K615" s="79">
        <v>3.0200000000000001E-3</v>
      </c>
      <c r="M615" s="79">
        <v>6.4999999999999997E-4</v>
      </c>
      <c r="N615" s="78"/>
      <c r="O615" s="93" t="s">
        <v>25</v>
      </c>
      <c r="P615" s="93"/>
      <c r="Q615" s="64">
        <v>1.23E-3</v>
      </c>
      <c r="R615" s="64"/>
      <c r="S615" s="64">
        <v>2.8600000000000001E-3</v>
      </c>
      <c r="U615" s="122">
        <v>1.8000000000000001E-4</v>
      </c>
      <c r="W615" s="91">
        <v>2.2939999999999999E-2</v>
      </c>
      <c r="Y615" s="166">
        <v>6.5000000000000002E-2</v>
      </c>
      <c r="Z615" s="166"/>
      <c r="AA615" s="109">
        <f>SUM(G615:Y615)</f>
        <v>9.5170000000000005E-2</v>
      </c>
      <c r="AC615" s="57">
        <f t="shared" si="42"/>
        <v>52</v>
      </c>
      <c r="AD615" s="134"/>
    </row>
    <row r="616" spans="1:30" ht="9" customHeight="1">
      <c r="A616" s="60">
        <f t="shared" si="43"/>
        <v>53</v>
      </c>
      <c r="C616" s="62" t="s">
        <v>100</v>
      </c>
      <c r="E616" s="62" t="s">
        <v>27</v>
      </c>
      <c r="F616" s="99"/>
      <c r="G616" s="122">
        <v>-7.2000000000000005E-4</v>
      </c>
      <c r="H616" s="122"/>
      <c r="I616" s="122" t="s">
        <v>259</v>
      </c>
      <c r="K616" s="79">
        <v>3.0200000000000001E-3</v>
      </c>
      <c r="M616" s="79">
        <v>6.4999999999999997E-4</v>
      </c>
      <c r="N616" s="78"/>
      <c r="O616" s="93" t="s">
        <v>25</v>
      </c>
      <c r="P616" s="93"/>
      <c r="Q616" s="64">
        <v>1.23E-3</v>
      </c>
      <c r="R616" s="64"/>
      <c r="S616" s="64">
        <v>2.8400000000000001E-3</v>
      </c>
      <c r="U616" s="122">
        <v>1.8000000000000001E-4</v>
      </c>
      <c r="W616" s="91">
        <v>2.2939999999999999E-2</v>
      </c>
      <c r="Y616" s="166">
        <v>6.5000000000000002E-2</v>
      </c>
      <c r="Z616" s="166"/>
      <c r="AA616" s="109">
        <f>SUM(G616:Y616)</f>
        <v>9.5140000000000002E-2</v>
      </c>
      <c r="AC616" s="57">
        <f t="shared" si="42"/>
        <v>53</v>
      </c>
      <c r="AD616" s="134"/>
    </row>
    <row r="617" spans="1:30" ht="9" customHeight="1">
      <c r="AD617" s="134"/>
    </row>
    <row r="618" spans="1:30" ht="9" customHeight="1">
      <c r="M618" s="21" t="str">
        <f>M553</f>
        <v>SAN DIEGO GAS &amp; ELECTRIC COMPANY - ELECTRIC DEPARTMENT</v>
      </c>
      <c r="AC618" s="96" t="s">
        <v>153</v>
      </c>
      <c r="AD618" s="134"/>
    </row>
    <row r="619" spans="1:30" ht="9" customHeight="1">
      <c r="M619" s="21" t="str">
        <f>M554</f>
        <v>FILING TO IMPLEMENT AN ELECTRIC RATE SURCHARGE TO MANAGE THE ENERGY RATE CEILING REVENUE SHORTFALL ACCOUNT</v>
      </c>
      <c r="AD619" s="134"/>
    </row>
    <row r="620" spans="1:30" ht="9" customHeight="1">
      <c r="M620" s="21" t="str">
        <f>M555</f>
        <v>EFFECTIVE RATES FOR CUSTOMERS UNDER 6.5 CENTS/KWH RATE CEILING PX PRICE (AB 265 AND D.00-09-040)</v>
      </c>
      <c r="AD620" s="134"/>
    </row>
    <row r="621" spans="1:30" ht="9" customHeight="1">
      <c r="M621" s="21"/>
      <c r="AD621" s="134"/>
    </row>
    <row r="622" spans="1:30" ht="9" customHeight="1">
      <c r="M622" s="21" t="str">
        <f>M557</f>
        <v>COMMERCIAL AND INDUSTRIAL -- PROPOSED UNBUNDLED UNIT CHARGES</v>
      </c>
      <c r="AD622" s="134"/>
    </row>
    <row r="623" spans="1:30" ht="9" customHeight="1">
      <c r="G623" s="6"/>
      <c r="H623" s="6"/>
      <c r="I623" s="7"/>
      <c r="J623" s="7"/>
      <c r="K623" s="8"/>
      <c r="L623" s="9"/>
      <c r="M623" s="9"/>
      <c r="N623" s="9"/>
      <c r="O623" s="8"/>
      <c r="P623" s="8"/>
      <c r="U623" s="6"/>
      <c r="W623" s="8"/>
      <c r="AA623" s="9"/>
      <c r="AC623" s="8"/>
      <c r="AD623" s="134"/>
    </row>
    <row r="624" spans="1:30" ht="9" customHeight="1">
      <c r="G624" s="40"/>
      <c r="H624" s="40"/>
      <c r="I624" s="41"/>
      <c r="J624" s="9"/>
      <c r="K624" s="9"/>
      <c r="L624" s="9"/>
      <c r="M624" s="10" t="s">
        <v>224</v>
      </c>
      <c r="N624" s="9"/>
      <c r="O624" s="8" t="s">
        <v>225</v>
      </c>
      <c r="P624" s="8"/>
      <c r="Q624" s="8" t="s">
        <v>226</v>
      </c>
      <c r="R624" s="8"/>
      <c r="S624" s="8" t="s">
        <v>227</v>
      </c>
      <c r="T624" s="42"/>
      <c r="U624" s="40"/>
      <c r="W624" s="10" t="s">
        <v>228</v>
      </c>
      <c r="Y624" s="10" t="s">
        <v>229</v>
      </c>
      <c r="Z624" s="10"/>
      <c r="AA624" s="10"/>
      <c r="AC624" s="8"/>
      <c r="AD624" s="134"/>
    </row>
    <row r="625" spans="1:30" ht="9" customHeight="1">
      <c r="G625" s="13" t="s">
        <v>230</v>
      </c>
      <c r="H625" s="13"/>
      <c r="I625" s="10" t="s">
        <v>231</v>
      </c>
      <c r="J625" s="9"/>
      <c r="K625" s="10" t="s">
        <v>232</v>
      </c>
      <c r="L625" s="9"/>
      <c r="M625" s="10" t="s">
        <v>233</v>
      </c>
      <c r="N625" s="9"/>
      <c r="O625" s="10" t="s">
        <v>234</v>
      </c>
      <c r="P625" s="10"/>
      <c r="Q625" s="10" t="s">
        <v>235</v>
      </c>
      <c r="R625" s="10"/>
      <c r="S625" s="10" t="s">
        <v>236</v>
      </c>
      <c r="T625" s="10"/>
      <c r="U625" s="13" t="s">
        <v>237</v>
      </c>
      <c r="W625" s="10" t="s">
        <v>238</v>
      </c>
      <c r="Y625" s="10" t="s">
        <v>239</v>
      </c>
      <c r="Z625" s="10"/>
      <c r="AA625" s="10" t="s">
        <v>7</v>
      </c>
      <c r="AC625" s="8"/>
      <c r="AD625" s="134"/>
    </row>
    <row r="626" spans="1:30" ht="9" customHeight="1">
      <c r="A626" s="10" t="s">
        <v>9</v>
      </c>
      <c r="B626" s="10"/>
      <c r="C626" s="10" t="s">
        <v>10</v>
      </c>
      <c r="D626" s="10"/>
      <c r="E626" s="10" t="s">
        <v>11</v>
      </c>
      <c r="G626" s="13" t="s">
        <v>12</v>
      </c>
      <c r="H626" s="13"/>
      <c r="I626" s="10" t="s">
        <v>12</v>
      </c>
      <c r="J626" s="9"/>
      <c r="K626" s="10" t="s">
        <v>12</v>
      </c>
      <c r="L626" s="9"/>
      <c r="M626" s="10" t="s">
        <v>12</v>
      </c>
      <c r="N626" s="41"/>
      <c r="O626" s="10" t="s">
        <v>12</v>
      </c>
      <c r="P626" s="10"/>
      <c r="Q626" s="10" t="s">
        <v>12</v>
      </c>
      <c r="R626" s="10"/>
      <c r="S626" s="10" t="s">
        <v>12</v>
      </c>
      <c r="T626" s="10"/>
      <c r="U626" s="13" t="s">
        <v>12</v>
      </c>
      <c r="W626" s="10" t="s">
        <v>12</v>
      </c>
      <c r="Y626" s="10" t="s">
        <v>240</v>
      </c>
      <c r="Z626" s="10"/>
      <c r="AA626" s="10" t="s">
        <v>12</v>
      </c>
      <c r="AC626" s="10" t="str">
        <f>(A626)</f>
        <v>LINE</v>
      </c>
      <c r="AD626" s="134"/>
    </row>
    <row r="627" spans="1:30" ht="9" customHeight="1">
      <c r="A627" s="16" t="s">
        <v>15</v>
      </c>
      <c r="C627" s="58" t="s">
        <v>16</v>
      </c>
      <c r="E627" s="58" t="s">
        <v>17</v>
      </c>
      <c r="G627" s="59" t="s">
        <v>18</v>
      </c>
      <c r="H627" s="128"/>
      <c r="I627" s="59" t="s">
        <v>19</v>
      </c>
      <c r="K627" s="59" t="s">
        <v>20</v>
      </c>
      <c r="M627" s="59" t="s">
        <v>21</v>
      </c>
      <c r="O627" s="59" t="s">
        <v>241</v>
      </c>
      <c r="P627" s="128"/>
      <c r="Q627" s="59" t="s">
        <v>242</v>
      </c>
      <c r="R627" s="128"/>
      <c r="S627" s="59" t="s">
        <v>243</v>
      </c>
      <c r="U627" s="59" t="s">
        <v>244</v>
      </c>
      <c r="W627" s="59" t="s">
        <v>245</v>
      </c>
      <c r="Y627" s="38" t="s">
        <v>246</v>
      </c>
      <c r="Z627" s="50"/>
      <c r="AA627" s="38" t="s">
        <v>247</v>
      </c>
      <c r="AC627" s="16" t="str">
        <f>(A627)</f>
        <v>NO.</v>
      </c>
      <c r="AD627" s="134"/>
    </row>
    <row r="628" spans="1:30" ht="9" customHeight="1">
      <c r="AD628" s="134"/>
    </row>
    <row r="629" spans="1:30" ht="9" customHeight="1">
      <c r="A629" s="57">
        <v>1</v>
      </c>
      <c r="C629" s="24" t="s">
        <v>154</v>
      </c>
      <c r="AC629" s="57">
        <f t="shared" ref="AC629:AC660" si="44">A629</f>
        <v>1</v>
      </c>
      <c r="AD629" s="134"/>
    </row>
    <row r="630" spans="1:30" ht="9" customHeight="1">
      <c r="A630" s="57">
        <f t="shared" ref="A630:A661" si="45">A629+1</f>
        <v>2</v>
      </c>
      <c r="C630" s="62" t="s">
        <v>155</v>
      </c>
      <c r="AC630" s="57">
        <f t="shared" si="44"/>
        <v>2</v>
      </c>
      <c r="AD630" s="134"/>
    </row>
    <row r="631" spans="1:30" ht="9" customHeight="1">
      <c r="A631" s="57">
        <f t="shared" si="45"/>
        <v>3</v>
      </c>
      <c r="C631" s="62" t="s">
        <v>97</v>
      </c>
      <c r="E631" s="67"/>
      <c r="F631" s="99"/>
      <c r="K631" s="97"/>
      <c r="AC631" s="57">
        <f t="shared" si="44"/>
        <v>3</v>
      </c>
      <c r="AD631" s="134"/>
    </row>
    <row r="632" spans="1:30" ht="9" customHeight="1">
      <c r="A632" s="57">
        <f t="shared" si="45"/>
        <v>4</v>
      </c>
      <c r="C632" s="62" t="s">
        <v>91</v>
      </c>
      <c r="E632" s="62" t="s">
        <v>24</v>
      </c>
      <c r="G632" s="93" t="s">
        <v>25</v>
      </c>
      <c r="H632" s="87"/>
      <c r="I632" s="89">
        <v>44.79</v>
      </c>
      <c r="J632" s="88"/>
      <c r="K632" s="87" t="s">
        <v>25</v>
      </c>
      <c r="L632" s="88"/>
      <c r="M632" s="87" t="s">
        <v>25</v>
      </c>
      <c r="N632" s="89"/>
      <c r="O632" s="87" t="s">
        <v>25</v>
      </c>
      <c r="P632" s="87"/>
      <c r="Q632" s="93" t="s">
        <v>25</v>
      </c>
      <c r="R632" s="97"/>
      <c r="S632" s="158" t="s">
        <v>255</v>
      </c>
      <c r="T632" s="97"/>
      <c r="U632" s="87" t="s">
        <v>25</v>
      </c>
      <c r="V632" s="97"/>
      <c r="W632" s="93" t="s">
        <v>25</v>
      </c>
      <c r="X632" s="97"/>
      <c r="Y632" s="19" t="s">
        <v>25</v>
      </c>
      <c r="Z632" s="19"/>
      <c r="AA632" s="137">
        <f>SUM(G632:Y632)</f>
        <v>44.79</v>
      </c>
      <c r="AC632" s="57">
        <f t="shared" si="44"/>
        <v>4</v>
      </c>
      <c r="AD632" s="134"/>
    </row>
    <row r="633" spans="1:30" ht="9" customHeight="1">
      <c r="A633" s="57">
        <f t="shared" si="45"/>
        <v>5</v>
      </c>
      <c r="C633" s="62" t="s">
        <v>92</v>
      </c>
      <c r="E633" s="62" t="s">
        <v>24</v>
      </c>
      <c r="G633" s="93" t="s">
        <v>25</v>
      </c>
      <c r="H633" s="95"/>
      <c r="I633" s="101">
        <v>44.79</v>
      </c>
      <c r="K633" s="93" t="s">
        <v>25</v>
      </c>
      <c r="M633" s="93" t="s">
        <v>25</v>
      </c>
      <c r="N633" s="72"/>
      <c r="O633" s="93" t="s">
        <v>25</v>
      </c>
      <c r="P633" s="93"/>
      <c r="Q633" s="93" t="s">
        <v>25</v>
      </c>
      <c r="R633" s="97"/>
      <c r="S633" s="158" t="s">
        <v>255</v>
      </c>
      <c r="T633" s="97"/>
      <c r="U633" s="87" t="s">
        <v>25</v>
      </c>
      <c r="V633" s="97"/>
      <c r="W633" s="93" t="s">
        <v>25</v>
      </c>
      <c r="X633" s="97"/>
      <c r="Y633" s="19" t="s">
        <v>25</v>
      </c>
      <c r="Z633" s="19"/>
      <c r="AA633" s="155">
        <f>SUM(G633:Y633)</f>
        <v>44.79</v>
      </c>
      <c r="AC633" s="57">
        <f t="shared" si="44"/>
        <v>5</v>
      </c>
      <c r="AD633" s="134"/>
    </row>
    <row r="634" spans="1:30" ht="9" customHeight="1">
      <c r="A634" s="57">
        <f t="shared" si="45"/>
        <v>6</v>
      </c>
      <c r="C634" s="62" t="s">
        <v>99</v>
      </c>
      <c r="E634" s="62" t="s">
        <v>24</v>
      </c>
      <c r="G634" s="93" t="s">
        <v>25</v>
      </c>
      <c r="H634" s="95"/>
      <c r="I634" s="101">
        <v>12795.32</v>
      </c>
      <c r="K634" s="93" t="s">
        <v>25</v>
      </c>
      <c r="M634" s="93" t="s">
        <v>25</v>
      </c>
      <c r="N634" s="72"/>
      <c r="O634" s="93" t="s">
        <v>25</v>
      </c>
      <c r="P634" s="93"/>
      <c r="Q634" s="93" t="s">
        <v>25</v>
      </c>
      <c r="R634" s="97"/>
      <c r="S634" s="158" t="s">
        <v>255</v>
      </c>
      <c r="T634" s="97"/>
      <c r="U634" s="87" t="s">
        <v>25</v>
      </c>
      <c r="V634" s="97"/>
      <c r="W634" s="93" t="s">
        <v>25</v>
      </c>
      <c r="X634" s="97"/>
      <c r="Y634" s="19" t="s">
        <v>25</v>
      </c>
      <c r="Z634" s="19"/>
      <c r="AA634" s="155">
        <f>SUM(G634:Y634)</f>
        <v>12795.32</v>
      </c>
      <c r="AC634" s="57">
        <f t="shared" si="44"/>
        <v>6</v>
      </c>
      <c r="AD634" s="134"/>
    </row>
    <row r="635" spans="1:30" ht="9" customHeight="1">
      <c r="A635" s="57">
        <f t="shared" si="45"/>
        <v>7</v>
      </c>
      <c r="C635" s="62" t="s">
        <v>100</v>
      </c>
      <c r="E635" s="62" t="s">
        <v>24</v>
      </c>
      <c r="G635" s="93" t="s">
        <v>25</v>
      </c>
      <c r="H635" s="95"/>
      <c r="I635" s="101">
        <v>44.79</v>
      </c>
      <c r="K635" s="93" t="s">
        <v>25</v>
      </c>
      <c r="M635" s="93" t="s">
        <v>25</v>
      </c>
      <c r="N635" s="72"/>
      <c r="O635" s="93" t="s">
        <v>25</v>
      </c>
      <c r="P635" s="93"/>
      <c r="Q635" s="93" t="s">
        <v>25</v>
      </c>
      <c r="R635" s="97"/>
      <c r="S635" s="158" t="s">
        <v>255</v>
      </c>
      <c r="T635" s="97"/>
      <c r="U635" s="87" t="s">
        <v>25</v>
      </c>
      <c r="V635" s="97"/>
      <c r="W635" s="93" t="s">
        <v>25</v>
      </c>
      <c r="X635" s="97"/>
      <c r="Y635" s="19" t="s">
        <v>25</v>
      </c>
      <c r="Z635" s="19"/>
      <c r="AA635" s="155">
        <f>SUM(G635:Y635)</f>
        <v>44.79</v>
      </c>
      <c r="AC635" s="57">
        <f t="shared" si="44"/>
        <v>7</v>
      </c>
      <c r="AD635" s="134"/>
    </row>
    <row r="636" spans="1:30" ht="9" customHeight="1">
      <c r="A636" s="57">
        <f t="shared" si="45"/>
        <v>8</v>
      </c>
      <c r="C636" s="62" t="s">
        <v>101</v>
      </c>
      <c r="E636" s="67"/>
      <c r="F636" s="99"/>
      <c r="G636" s="93"/>
      <c r="I636" s="101"/>
      <c r="K636" s="97"/>
      <c r="U636" s="87"/>
      <c r="AA636" s="155"/>
      <c r="AC636" s="57">
        <f t="shared" si="44"/>
        <v>8</v>
      </c>
      <c r="AD636" s="134"/>
    </row>
    <row r="637" spans="1:30" ht="9" customHeight="1">
      <c r="A637" s="57">
        <f t="shared" si="45"/>
        <v>9</v>
      </c>
      <c r="C637" s="62" t="s">
        <v>91</v>
      </c>
      <c r="E637" s="62" t="s">
        <v>24</v>
      </c>
      <c r="G637" s="93" t="s">
        <v>25</v>
      </c>
      <c r="H637" s="95"/>
      <c r="I637" s="101">
        <v>179.17</v>
      </c>
      <c r="K637" s="93" t="s">
        <v>25</v>
      </c>
      <c r="M637" s="93" t="s">
        <v>25</v>
      </c>
      <c r="N637" s="72"/>
      <c r="O637" s="93" t="s">
        <v>25</v>
      </c>
      <c r="P637" s="93"/>
      <c r="Q637" s="93" t="s">
        <v>25</v>
      </c>
      <c r="R637" s="97"/>
      <c r="S637" s="158" t="s">
        <v>255</v>
      </c>
      <c r="T637" s="97"/>
      <c r="U637" s="87" t="s">
        <v>25</v>
      </c>
      <c r="V637" s="97"/>
      <c r="W637" s="93" t="s">
        <v>25</v>
      </c>
      <c r="X637" s="97"/>
      <c r="Y637" s="19" t="s">
        <v>25</v>
      </c>
      <c r="Z637" s="19"/>
      <c r="AA637" s="155">
        <f t="shared" ref="AA637:AA643" si="46">SUM(G637:Y637)</f>
        <v>179.17</v>
      </c>
      <c r="AC637" s="57">
        <f t="shared" si="44"/>
        <v>9</v>
      </c>
      <c r="AD637" s="134"/>
    </row>
    <row r="638" spans="1:30" ht="9" customHeight="1">
      <c r="A638" s="57">
        <f t="shared" si="45"/>
        <v>10</v>
      </c>
      <c r="C638" s="62" t="s">
        <v>92</v>
      </c>
      <c r="E638" s="62" t="s">
        <v>24</v>
      </c>
      <c r="G638" s="93" t="s">
        <v>25</v>
      </c>
      <c r="H638" s="95"/>
      <c r="I638" s="101">
        <v>179.17</v>
      </c>
      <c r="K638" s="93" t="s">
        <v>25</v>
      </c>
      <c r="M638" s="93" t="s">
        <v>25</v>
      </c>
      <c r="N638" s="72"/>
      <c r="O638" s="93" t="s">
        <v>25</v>
      </c>
      <c r="P638" s="93"/>
      <c r="Q638" s="93" t="s">
        <v>25</v>
      </c>
      <c r="R638" s="97"/>
      <c r="S638" s="158" t="s">
        <v>255</v>
      </c>
      <c r="T638" s="97"/>
      <c r="U638" s="87" t="s">
        <v>25</v>
      </c>
      <c r="V638" s="97"/>
      <c r="W638" s="93" t="s">
        <v>25</v>
      </c>
      <c r="X638" s="97"/>
      <c r="Y638" s="19" t="s">
        <v>25</v>
      </c>
      <c r="Z638" s="19"/>
      <c r="AA638" s="155">
        <f t="shared" si="46"/>
        <v>179.17</v>
      </c>
      <c r="AC638" s="57">
        <f t="shared" si="44"/>
        <v>10</v>
      </c>
      <c r="AD638" s="134"/>
    </row>
    <row r="639" spans="1:30" ht="9" customHeight="1">
      <c r="A639" s="57">
        <f t="shared" si="45"/>
        <v>11</v>
      </c>
      <c r="C639" s="62" t="s">
        <v>99</v>
      </c>
      <c r="E639" s="62" t="s">
        <v>24</v>
      </c>
      <c r="G639" s="93" t="s">
        <v>25</v>
      </c>
      <c r="H639" s="95"/>
      <c r="I639" s="101">
        <v>12795.32</v>
      </c>
      <c r="K639" s="93" t="s">
        <v>25</v>
      </c>
      <c r="M639" s="93" t="s">
        <v>25</v>
      </c>
      <c r="N639" s="72"/>
      <c r="O639" s="93" t="s">
        <v>25</v>
      </c>
      <c r="P639" s="93"/>
      <c r="Q639" s="93" t="s">
        <v>25</v>
      </c>
      <c r="R639" s="97"/>
      <c r="S639" s="158" t="s">
        <v>255</v>
      </c>
      <c r="T639" s="97"/>
      <c r="U639" s="87" t="s">
        <v>25</v>
      </c>
      <c r="V639" s="97"/>
      <c r="W639" s="93" t="s">
        <v>25</v>
      </c>
      <c r="X639" s="97"/>
      <c r="Y639" s="19" t="s">
        <v>25</v>
      </c>
      <c r="Z639" s="19"/>
      <c r="AA639" s="155">
        <f t="shared" si="46"/>
        <v>12795.32</v>
      </c>
      <c r="AC639" s="57">
        <f t="shared" si="44"/>
        <v>11</v>
      </c>
      <c r="AD639" s="134"/>
    </row>
    <row r="640" spans="1:30" ht="9" customHeight="1">
      <c r="A640" s="57">
        <f t="shared" si="45"/>
        <v>12</v>
      </c>
      <c r="C640" s="62" t="s">
        <v>100</v>
      </c>
      <c r="E640" s="62" t="s">
        <v>24</v>
      </c>
      <c r="G640" s="93" t="s">
        <v>25</v>
      </c>
      <c r="H640" s="95"/>
      <c r="I640" s="101">
        <v>179.17</v>
      </c>
      <c r="K640" s="93" t="s">
        <v>25</v>
      </c>
      <c r="M640" s="93" t="s">
        <v>25</v>
      </c>
      <c r="N640" s="72"/>
      <c r="O640" s="93" t="s">
        <v>25</v>
      </c>
      <c r="P640" s="93"/>
      <c r="Q640" s="93" t="s">
        <v>25</v>
      </c>
      <c r="R640" s="97"/>
      <c r="S640" s="158" t="s">
        <v>255</v>
      </c>
      <c r="T640" s="97"/>
      <c r="U640" s="87" t="s">
        <v>25</v>
      </c>
      <c r="V640" s="97"/>
      <c r="W640" s="93" t="s">
        <v>25</v>
      </c>
      <c r="X640" s="97"/>
      <c r="Y640" s="19" t="s">
        <v>25</v>
      </c>
      <c r="Z640" s="19"/>
      <c r="AA640" s="155">
        <f t="shared" si="46"/>
        <v>179.17</v>
      </c>
      <c r="AC640" s="57">
        <f t="shared" si="44"/>
        <v>12</v>
      </c>
      <c r="AD640" s="134"/>
    </row>
    <row r="641" spans="1:30" ht="9" customHeight="1">
      <c r="A641" s="57">
        <f t="shared" si="45"/>
        <v>13</v>
      </c>
      <c r="C641" s="107" t="s">
        <v>124</v>
      </c>
      <c r="E641" s="62" t="s">
        <v>24</v>
      </c>
      <c r="G641" s="93" t="s">
        <v>25</v>
      </c>
      <c r="H641" s="95"/>
      <c r="I641" s="101">
        <v>20146.96</v>
      </c>
      <c r="K641" s="93" t="s">
        <v>25</v>
      </c>
      <c r="M641" s="93" t="s">
        <v>25</v>
      </c>
      <c r="N641" s="72"/>
      <c r="O641" s="93" t="s">
        <v>25</v>
      </c>
      <c r="P641" s="93"/>
      <c r="Q641" s="93" t="s">
        <v>25</v>
      </c>
      <c r="R641" s="97"/>
      <c r="S641" s="158" t="s">
        <v>255</v>
      </c>
      <c r="T641" s="97"/>
      <c r="U641" s="87" t="s">
        <v>25</v>
      </c>
      <c r="V641" s="97"/>
      <c r="W641" s="93" t="s">
        <v>25</v>
      </c>
      <c r="X641" s="97"/>
      <c r="Y641" s="19" t="s">
        <v>25</v>
      </c>
      <c r="Z641" s="19"/>
      <c r="AA641" s="155">
        <f t="shared" si="46"/>
        <v>20146.96</v>
      </c>
      <c r="AC641" s="57">
        <f t="shared" si="44"/>
        <v>13</v>
      </c>
      <c r="AD641" s="134"/>
    </row>
    <row r="642" spans="1:30" ht="9" customHeight="1">
      <c r="A642" s="57">
        <f t="shared" si="45"/>
        <v>14</v>
      </c>
      <c r="C642" s="56" t="s">
        <v>125</v>
      </c>
      <c r="E642" s="62" t="s">
        <v>104</v>
      </c>
      <c r="G642" s="93" t="s">
        <v>25</v>
      </c>
      <c r="H642" s="95"/>
      <c r="I642" s="101">
        <v>1.1299999999999999</v>
      </c>
      <c r="K642" s="93" t="s">
        <v>25</v>
      </c>
      <c r="M642" s="93" t="s">
        <v>25</v>
      </c>
      <c r="N642" s="72"/>
      <c r="O642" s="93" t="s">
        <v>25</v>
      </c>
      <c r="P642" s="93"/>
      <c r="Q642" s="93" t="s">
        <v>25</v>
      </c>
      <c r="R642" s="97"/>
      <c r="S642" s="158" t="s">
        <v>255</v>
      </c>
      <c r="T642" s="97"/>
      <c r="U642" s="87" t="s">
        <v>25</v>
      </c>
      <c r="V642" s="97"/>
      <c r="W642" s="93" t="s">
        <v>25</v>
      </c>
      <c r="X642" s="97"/>
      <c r="Y642" s="19" t="s">
        <v>25</v>
      </c>
      <c r="Z642" s="19"/>
      <c r="AA642" s="155">
        <f t="shared" si="46"/>
        <v>1.1299999999999999</v>
      </c>
      <c r="AC642" s="57">
        <f t="shared" si="44"/>
        <v>14</v>
      </c>
      <c r="AD642" s="134"/>
    </row>
    <row r="643" spans="1:30" ht="9" customHeight="1">
      <c r="A643" s="57">
        <f t="shared" si="45"/>
        <v>15</v>
      </c>
      <c r="C643" s="56" t="s">
        <v>126</v>
      </c>
      <c r="E643" s="62" t="s">
        <v>104</v>
      </c>
      <c r="G643" s="93" t="s">
        <v>25</v>
      </c>
      <c r="H643" s="93"/>
      <c r="I643" s="101">
        <v>2.89</v>
      </c>
      <c r="K643" s="93" t="s">
        <v>25</v>
      </c>
      <c r="M643" s="93" t="s">
        <v>25</v>
      </c>
      <c r="N643" s="72"/>
      <c r="O643" s="93" t="s">
        <v>25</v>
      </c>
      <c r="P643" s="93"/>
      <c r="Q643" s="93" t="s">
        <v>25</v>
      </c>
      <c r="R643" s="97"/>
      <c r="S643" s="158" t="s">
        <v>255</v>
      </c>
      <c r="T643" s="97"/>
      <c r="U643" s="93" t="s">
        <v>25</v>
      </c>
      <c r="V643" s="97"/>
      <c r="W643" s="93" t="s">
        <v>25</v>
      </c>
      <c r="X643" s="97"/>
      <c r="Y643" s="19" t="s">
        <v>25</v>
      </c>
      <c r="Z643" s="19"/>
      <c r="AA643" s="155">
        <f t="shared" si="46"/>
        <v>2.89</v>
      </c>
      <c r="AC643" s="57">
        <f t="shared" si="44"/>
        <v>15</v>
      </c>
      <c r="AD643" s="134"/>
    </row>
    <row r="644" spans="1:30" ht="9" customHeight="1">
      <c r="A644" s="57">
        <f t="shared" si="45"/>
        <v>16</v>
      </c>
      <c r="C644" s="56" t="s">
        <v>150</v>
      </c>
      <c r="I644" s="101"/>
      <c r="K644" s="97"/>
      <c r="AA644" s="146"/>
      <c r="AC644" s="57">
        <f t="shared" si="44"/>
        <v>16</v>
      </c>
      <c r="AD644" s="134"/>
    </row>
    <row r="645" spans="1:30" ht="9" customHeight="1">
      <c r="A645" s="57">
        <f t="shared" si="45"/>
        <v>17</v>
      </c>
      <c r="C645" s="62" t="s">
        <v>108</v>
      </c>
      <c r="F645" s="118"/>
      <c r="G645" s="118"/>
      <c r="H645" s="118"/>
      <c r="I645" s="101"/>
      <c r="K645" s="97"/>
      <c r="U645" s="118"/>
      <c r="AA645" s="164"/>
      <c r="AC645" s="57">
        <f t="shared" si="44"/>
        <v>17</v>
      </c>
      <c r="AD645" s="134"/>
    </row>
    <row r="646" spans="1:30" ht="9" customHeight="1">
      <c r="A646" s="57">
        <f t="shared" si="45"/>
        <v>18</v>
      </c>
      <c r="C646" s="67" t="s">
        <v>109</v>
      </c>
      <c r="E646" s="62" t="s">
        <v>52</v>
      </c>
      <c r="F646" s="99"/>
      <c r="G646" s="95">
        <v>0.28000000000000003</v>
      </c>
      <c r="H646" s="95"/>
      <c r="I646" s="101">
        <v>4.9800000000000004</v>
      </c>
      <c r="K646" s="93" t="s">
        <v>25</v>
      </c>
      <c r="M646" s="93" t="s">
        <v>25</v>
      </c>
      <c r="N646" s="72"/>
      <c r="O646" s="93" t="s">
        <v>25</v>
      </c>
      <c r="P646" s="93"/>
      <c r="Q646" s="93" t="s">
        <v>25</v>
      </c>
      <c r="R646" s="97"/>
      <c r="S646" s="95">
        <v>0.39</v>
      </c>
      <c r="T646" s="97"/>
      <c r="U646" s="95">
        <v>0.06</v>
      </c>
      <c r="V646" s="97"/>
      <c r="W646" s="93" t="s">
        <v>25</v>
      </c>
      <c r="X646" s="97"/>
      <c r="Y646" s="19" t="s">
        <v>25</v>
      </c>
      <c r="Z646" s="19"/>
      <c r="AA646" s="155">
        <f>SUM(G646:Y646)</f>
        <v>5.71</v>
      </c>
      <c r="AC646" s="57">
        <f t="shared" si="44"/>
        <v>18</v>
      </c>
      <c r="AD646" s="134"/>
    </row>
    <row r="647" spans="1:30" ht="9" customHeight="1">
      <c r="A647" s="57">
        <f t="shared" si="45"/>
        <v>19</v>
      </c>
      <c r="C647" s="67" t="s">
        <v>110</v>
      </c>
      <c r="E647" s="62" t="s">
        <v>52</v>
      </c>
      <c r="F647" s="99"/>
      <c r="G647" s="95">
        <v>0.27</v>
      </c>
      <c r="H647" s="95"/>
      <c r="I647" s="101">
        <v>4.9000000000000004</v>
      </c>
      <c r="K647" s="93" t="s">
        <v>25</v>
      </c>
      <c r="M647" s="93" t="s">
        <v>25</v>
      </c>
      <c r="N647" s="72"/>
      <c r="O647" s="93" t="s">
        <v>25</v>
      </c>
      <c r="P647" s="93"/>
      <c r="Q647" s="93" t="s">
        <v>25</v>
      </c>
      <c r="R647" s="97"/>
      <c r="S647" s="95">
        <v>0.35</v>
      </c>
      <c r="T647" s="97"/>
      <c r="U647" s="95">
        <v>0.06</v>
      </c>
      <c r="V647" s="97"/>
      <c r="W647" s="93" t="s">
        <v>25</v>
      </c>
      <c r="X647" s="97"/>
      <c r="Y647" s="19" t="s">
        <v>25</v>
      </c>
      <c r="Z647" s="19"/>
      <c r="AA647" s="155">
        <f>SUM(G647:Y647)</f>
        <v>5.5799999999999992</v>
      </c>
      <c r="AC647" s="57">
        <f t="shared" si="44"/>
        <v>19</v>
      </c>
      <c r="AD647" s="134"/>
    </row>
    <row r="648" spans="1:30" ht="9" customHeight="1">
      <c r="A648" s="57">
        <f t="shared" si="45"/>
        <v>20</v>
      </c>
      <c r="C648" s="62" t="s">
        <v>112</v>
      </c>
      <c r="E648" s="62" t="s">
        <v>52</v>
      </c>
      <c r="G648" s="95">
        <v>0.26</v>
      </c>
      <c r="H648" s="95"/>
      <c r="I648" s="159" t="s">
        <v>25</v>
      </c>
      <c r="K648" s="93" t="s">
        <v>25</v>
      </c>
      <c r="M648" s="93" t="s">
        <v>25</v>
      </c>
      <c r="N648" s="72"/>
      <c r="O648" s="93" t="s">
        <v>25</v>
      </c>
      <c r="P648" s="93"/>
      <c r="Q648" s="93" t="s">
        <v>25</v>
      </c>
      <c r="R648" s="97"/>
      <c r="S648" s="95">
        <v>0.03</v>
      </c>
      <c r="T648" s="97"/>
      <c r="U648" s="95">
        <v>0.06</v>
      </c>
      <c r="V648" s="97"/>
      <c r="W648" s="93" t="s">
        <v>25</v>
      </c>
      <c r="X648" s="97"/>
      <c r="Y648" s="19" t="s">
        <v>25</v>
      </c>
      <c r="Z648" s="19"/>
      <c r="AA648" s="155">
        <f>SUM(G648:Y648)</f>
        <v>0.35000000000000003</v>
      </c>
      <c r="AC648" s="57">
        <f t="shared" si="44"/>
        <v>20</v>
      </c>
      <c r="AD648" s="134"/>
    </row>
    <row r="649" spans="1:30" ht="9" customHeight="1">
      <c r="A649" s="57">
        <f t="shared" si="45"/>
        <v>21</v>
      </c>
      <c r="C649" s="67" t="s">
        <v>113</v>
      </c>
      <c r="E649" s="62" t="s">
        <v>52</v>
      </c>
      <c r="F649" s="99"/>
      <c r="G649" s="95">
        <v>0.26</v>
      </c>
      <c r="H649" s="95"/>
      <c r="I649" s="159" t="s">
        <v>25</v>
      </c>
      <c r="K649" s="93" t="s">
        <v>25</v>
      </c>
      <c r="M649" s="93" t="s">
        <v>25</v>
      </c>
      <c r="N649" s="72"/>
      <c r="O649" s="93" t="s">
        <v>25</v>
      </c>
      <c r="P649" s="93"/>
      <c r="Q649" s="93" t="s">
        <v>25</v>
      </c>
      <c r="R649" s="97"/>
      <c r="S649" s="95">
        <v>0.03</v>
      </c>
      <c r="T649" s="97"/>
      <c r="U649" s="95">
        <v>0.06</v>
      </c>
      <c r="V649" s="97"/>
      <c r="W649" s="93" t="s">
        <v>25</v>
      </c>
      <c r="X649" s="97"/>
      <c r="Y649" s="19" t="s">
        <v>25</v>
      </c>
      <c r="Z649" s="19"/>
      <c r="AA649" s="155">
        <f>SUM(G649:Y649)</f>
        <v>0.35000000000000003</v>
      </c>
      <c r="AC649" s="57">
        <f t="shared" si="44"/>
        <v>21</v>
      </c>
      <c r="AD649" s="134"/>
    </row>
    <row r="650" spans="1:30" ht="9" customHeight="1">
      <c r="A650" s="57">
        <f t="shared" si="45"/>
        <v>22</v>
      </c>
      <c r="C650" s="62" t="s">
        <v>93</v>
      </c>
      <c r="F650" s="118"/>
      <c r="G650" s="95"/>
      <c r="H650" s="118"/>
      <c r="I650" s="101"/>
      <c r="K650" s="97"/>
      <c r="U650" s="95"/>
      <c r="AA650" s="145"/>
      <c r="AC650" s="57">
        <f t="shared" si="44"/>
        <v>22</v>
      </c>
      <c r="AD650" s="134"/>
    </row>
    <row r="651" spans="1:30" ht="9" customHeight="1">
      <c r="A651" s="57">
        <f t="shared" si="45"/>
        <v>23</v>
      </c>
      <c r="C651" s="67" t="s">
        <v>109</v>
      </c>
      <c r="E651" s="62" t="s">
        <v>94</v>
      </c>
      <c r="F651" s="99"/>
      <c r="G651" s="95" t="s">
        <v>25</v>
      </c>
      <c r="H651" s="95"/>
      <c r="I651" s="101">
        <v>0.23</v>
      </c>
      <c r="K651" s="93" t="s">
        <v>25</v>
      </c>
      <c r="M651" s="93" t="s">
        <v>25</v>
      </c>
      <c r="N651" s="72"/>
      <c r="O651" s="93" t="s">
        <v>25</v>
      </c>
      <c r="P651" s="93"/>
      <c r="Q651" s="93" t="s">
        <v>25</v>
      </c>
      <c r="R651" s="97"/>
      <c r="S651" s="168" t="s">
        <v>255</v>
      </c>
      <c r="T651" s="97"/>
      <c r="U651" s="95" t="s">
        <v>25</v>
      </c>
      <c r="V651" s="97"/>
      <c r="W651" s="93" t="s">
        <v>25</v>
      </c>
      <c r="X651" s="97"/>
      <c r="Y651" s="19" t="s">
        <v>25</v>
      </c>
      <c r="Z651" s="19"/>
      <c r="AA651" s="155">
        <f>SUM(G651:Y651)</f>
        <v>0.23</v>
      </c>
      <c r="AC651" s="57">
        <f t="shared" si="44"/>
        <v>23</v>
      </c>
      <c r="AD651" s="134"/>
    </row>
    <row r="652" spans="1:30" ht="9" customHeight="1">
      <c r="A652" s="57">
        <f t="shared" si="45"/>
        <v>24</v>
      </c>
      <c r="C652" s="67" t="s">
        <v>110</v>
      </c>
      <c r="E652" s="62" t="s">
        <v>94</v>
      </c>
      <c r="F652" s="99"/>
      <c r="G652" s="95" t="s">
        <v>25</v>
      </c>
      <c r="H652" s="95"/>
      <c r="I652" s="101">
        <v>0.23</v>
      </c>
      <c r="K652" s="93" t="s">
        <v>25</v>
      </c>
      <c r="M652" s="93" t="s">
        <v>25</v>
      </c>
      <c r="N652" s="72"/>
      <c r="O652" s="93" t="s">
        <v>25</v>
      </c>
      <c r="P652" s="93"/>
      <c r="Q652" s="93" t="s">
        <v>25</v>
      </c>
      <c r="R652" s="97"/>
      <c r="S652" s="168" t="s">
        <v>255</v>
      </c>
      <c r="T652" s="97"/>
      <c r="U652" s="95" t="s">
        <v>25</v>
      </c>
      <c r="V652" s="97"/>
      <c r="W652" s="93" t="s">
        <v>25</v>
      </c>
      <c r="X652" s="97"/>
      <c r="Y652" s="19" t="s">
        <v>25</v>
      </c>
      <c r="Z652" s="19"/>
      <c r="AA652" s="155">
        <f>SUM(G652:Y652)</f>
        <v>0.23</v>
      </c>
      <c r="AC652" s="57">
        <f t="shared" si="44"/>
        <v>24</v>
      </c>
      <c r="AD652" s="134"/>
    </row>
    <row r="653" spans="1:30" ht="9" customHeight="1">
      <c r="A653" s="57">
        <f t="shared" si="45"/>
        <v>25</v>
      </c>
      <c r="C653" s="62" t="s">
        <v>112</v>
      </c>
      <c r="E653" s="62" t="s">
        <v>94</v>
      </c>
      <c r="G653" s="95" t="s">
        <v>25</v>
      </c>
      <c r="H653" s="95"/>
      <c r="I653" s="101">
        <v>0.23</v>
      </c>
      <c r="K653" s="93" t="s">
        <v>25</v>
      </c>
      <c r="M653" s="93" t="s">
        <v>25</v>
      </c>
      <c r="N653" s="72"/>
      <c r="O653" s="93" t="s">
        <v>25</v>
      </c>
      <c r="P653" s="93"/>
      <c r="Q653" s="93" t="s">
        <v>25</v>
      </c>
      <c r="R653" s="97"/>
      <c r="S653" s="168" t="s">
        <v>255</v>
      </c>
      <c r="T653" s="97"/>
      <c r="U653" s="95" t="s">
        <v>25</v>
      </c>
      <c r="V653" s="97"/>
      <c r="W653" s="93" t="s">
        <v>25</v>
      </c>
      <c r="X653" s="97"/>
      <c r="Y653" s="19" t="s">
        <v>25</v>
      </c>
      <c r="Z653" s="19"/>
      <c r="AA653" s="155">
        <f>SUM(G653:Y653)</f>
        <v>0.23</v>
      </c>
      <c r="AC653" s="57">
        <f t="shared" si="44"/>
        <v>25</v>
      </c>
      <c r="AD653" s="134"/>
    </row>
    <row r="654" spans="1:30" ht="9" customHeight="1">
      <c r="A654" s="57">
        <f t="shared" si="45"/>
        <v>26</v>
      </c>
      <c r="C654" s="67" t="s">
        <v>113</v>
      </c>
      <c r="E654" s="62" t="s">
        <v>94</v>
      </c>
      <c r="F654" s="99"/>
      <c r="G654" s="95" t="s">
        <v>25</v>
      </c>
      <c r="H654" s="95"/>
      <c r="I654" s="159" t="s">
        <v>25</v>
      </c>
      <c r="K654" s="93" t="s">
        <v>25</v>
      </c>
      <c r="M654" s="93" t="s">
        <v>25</v>
      </c>
      <c r="N654" s="72"/>
      <c r="O654" s="93" t="s">
        <v>25</v>
      </c>
      <c r="P654" s="93"/>
      <c r="Q654" s="93" t="s">
        <v>25</v>
      </c>
      <c r="R654" s="97"/>
      <c r="S654" s="168" t="s">
        <v>255</v>
      </c>
      <c r="T654" s="97"/>
      <c r="U654" s="95" t="s">
        <v>25</v>
      </c>
      <c r="V654" s="97"/>
      <c r="W654" s="93" t="s">
        <v>25</v>
      </c>
      <c r="X654" s="97"/>
      <c r="Y654" s="19" t="s">
        <v>25</v>
      </c>
      <c r="Z654" s="19"/>
      <c r="AA654" s="155">
        <f>SUM(G654:Y654)</f>
        <v>0</v>
      </c>
      <c r="AC654" s="57">
        <f t="shared" si="44"/>
        <v>26</v>
      </c>
      <c r="AD654" s="134"/>
    </row>
    <row r="655" spans="1:30" ht="9" customHeight="1">
      <c r="A655" s="57">
        <f t="shared" si="45"/>
        <v>27</v>
      </c>
      <c r="C655" s="62" t="s">
        <v>145</v>
      </c>
      <c r="I655" s="101"/>
      <c r="K655" s="97"/>
      <c r="U655" s="95"/>
      <c r="AA655" s="146"/>
      <c r="AC655" s="57">
        <f t="shared" si="44"/>
        <v>27</v>
      </c>
      <c r="AD655" s="134"/>
    </row>
    <row r="656" spans="1:30" ht="9" customHeight="1">
      <c r="A656" s="57">
        <f t="shared" si="45"/>
        <v>28</v>
      </c>
      <c r="C656" s="67" t="s">
        <v>109</v>
      </c>
      <c r="E656" s="62" t="s">
        <v>52</v>
      </c>
      <c r="F656" s="99"/>
      <c r="G656" s="90">
        <v>10.41</v>
      </c>
      <c r="H656" s="95"/>
      <c r="I656" s="101">
        <v>4.9800000000000004</v>
      </c>
      <c r="K656" s="93" t="s">
        <v>25</v>
      </c>
      <c r="M656" s="93" t="s">
        <v>25</v>
      </c>
      <c r="N656" s="72"/>
      <c r="O656" s="93" t="s">
        <v>25</v>
      </c>
      <c r="P656" s="93"/>
      <c r="Q656" s="93" t="s">
        <v>25</v>
      </c>
      <c r="R656" s="97"/>
      <c r="S656" s="95">
        <v>1.01</v>
      </c>
      <c r="T656" s="97"/>
      <c r="U656" s="95">
        <v>2.2799999999999998</v>
      </c>
      <c r="V656" s="97"/>
      <c r="W656" s="93" t="s">
        <v>25</v>
      </c>
      <c r="X656" s="97"/>
      <c r="Y656" s="19" t="s">
        <v>25</v>
      </c>
      <c r="Z656" s="19"/>
      <c r="AA656" s="155">
        <f>SUM(G656:Y656)</f>
        <v>18.680000000000003</v>
      </c>
      <c r="AC656" s="57">
        <f t="shared" si="44"/>
        <v>28</v>
      </c>
      <c r="AD656" s="134"/>
    </row>
    <row r="657" spans="1:30" ht="9" customHeight="1">
      <c r="A657" s="57">
        <f t="shared" si="45"/>
        <v>29</v>
      </c>
      <c r="C657" s="67" t="s">
        <v>110</v>
      </c>
      <c r="E657" s="62" t="s">
        <v>52</v>
      </c>
      <c r="F657" s="99"/>
      <c r="G657" s="90">
        <v>9.98</v>
      </c>
      <c r="H657" s="95"/>
      <c r="I657" s="101">
        <v>4.91</v>
      </c>
      <c r="J657" s="102"/>
      <c r="K657" s="95" t="s">
        <v>25</v>
      </c>
      <c r="L657" s="102"/>
      <c r="M657" s="95" t="s">
        <v>25</v>
      </c>
      <c r="N657" s="101"/>
      <c r="O657" s="95" t="s">
        <v>25</v>
      </c>
      <c r="P657" s="95"/>
      <c r="Q657" s="95" t="s">
        <v>25</v>
      </c>
      <c r="R657" s="101"/>
      <c r="S657" s="95">
        <v>0.99</v>
      </c>
      <c r="T657" s="101"/>
      <c r="U657" s="95">
        <v>2.19</v>
      </c>
      <c r="V657" s="101"/>
      <c r="W657" s="95" t="s">
        <v>25</v>
      </c>
      <c r="X657" s="101"/>
      <c r="Y657" s="120" t="s">
        <v>25</v>
      </c>
      <c r="Z657" s="120"/>
      <c r="AA657" s="155">
        <f>SUM(G657:Y657)</f>
        <v>18.07</v>
      </c>
      <c r="AC657" s="57">
        <f t="shared" si="44"/>
        <v>29</v>
      </c>
      <c r="AD657" s="134"/>
    </row>
    <row r="658" spans="1:30" ht="9" customHeight="1">
      <c r="A658" s="57">
        <f t="shared" si="45"/>
        <v>30</v>
      </c>
      <c r="C658" s="62" t="s">
        <v>112</v>
      </c>
      <c r="E658" s="62" t="s">
        <v>52</v>
      </c>
      <c r="G658" s="90">
        <v>9.7799999999999994</v>
      </c>
      <c r="H658" s="95"/>
      <c r="I658" s="101">
        <v>3.95</v>
      </c>
      <c r="K658" s="93" t="s">
        <v>25</v>
      </c>
      <c r="M658" s="93" t="s">
        <v>25</v>
      </c>
      <c r="N658" s="72"/>
      <c r="O658" s="93" t="s">
        <v>25</v>
      </c>
      <c r="P658" s="93"/>
      <c r="Q658" s="93" t="s">
        <v>25</v>
      </c>
      <c r="R658" s="97"/>
      <c r="S658" s="95">
        <v>0.8</v>
      </c>
      <c r="T658" s="97"/>
      <c r="U658" s="95">
        <v>2.14</v>
      </c>
      <c r="V658" s="97"/>
      <c r="W658" s="93" t="s">
        <v>25</v>
      </c>
      <c r="X658" s="97"/>
      <c r="Y658" s="19" t="s">
        <v>25</v>
      </c>
      <c r="Z658" s="19"/>
      <c r="AA658" s="155">
        <f>SUM(G658:Y658)</f>
        <v>16.670000000000002</v>
      </c>
      <c r="AC658" s="57">
        <f t="shared" si="44"/>
        <v>30</v>
      </c>
      <c r="AD658" s="134"/>
    </row>
    <row r="659" spans="1:30" ht="9" customHeight="1">
      <c r="A659" s="57">
        <f t="shared" si="45"/>
        <v>31</v>
      </c>
      <c r="C659" s="67" t="s">
        <v>113</v>
      </c>
      <c r="E659" s="62" t="s">
        <v>52</v>
      </c>
      <c r="F659" s="99"/>
      <c r="G659" s="90">
        <v>9.7200000000000006</v>
      </c>
      <c r="H659" s="95"/>
      <c r="I659" s="101">
        <v>3.93</v>
      </c>
      <c r="K659" s="93" t="s">
        <v>25</v>
      </c>
      <c r="M659" s="93" t="s">
        <v>25</v>
      </c>
      <c r="N659" s="72"/>
      <c r="O659" s="93" t="s">
        <v>25</v>
      </c>
      <c r="P659" s="93"/>
      <c r="Q659" s="93" t="s">
        <v>25</v>
      </c>
      <c r="R659" s="97"/>
      <c r="S659" s="95">
        <v>0.79</v>
      </c>
      <c r="T659" s="97"/>
      <c r="U659" s="95">
        <v>2.13</v>
      </c>
      <c r="V659" s="97"/>
      <c r="W659" s="93" t="s">
        <v>25</v>
      </c>
      <c r="X659" s="97"/>
      <c r="Y659" s="19" t="s">
        <v>25</v>
      </c>
      <c r="Z659" s="19"/>
      <c r="AA659" s="155">
        <f>SUM(G659:Y659)</f>
        <v>16.57</v>
      </c>
      <c r="AC659" s="57">
        <f t="shared" si="44"/>
        <v>31</v>
      </c>
      <c r="AD659" s="134"/>
    </row>
    <row r="660" spans="1:30" ht="9" customHeight="1">
      <c r="A660" s="57">
        <f t="shared" si="45"/>
        <v>32</v>
      </c>
      <c r="C660" s="56" t="s">
        <v>151</v>
      </c>
      <c r="I660" s="123"/>
      <c r="K660" s="123"/>
      <c r="U660" s="95"/>
      <c r="AA660" s="146"/>
      <c r="AC660" s="57">
        <f t="shared" si="44"/>
        <v>32</v>
      </c>
      <c r="AD660" s="134"/>
    </row>
    <row r="661" spans="1:30" ht="9" customHeight="1">
      <c r="A661" s="57">
        <f t="shared" si="45"/>
        <v>33</v>
      </c>
      <c r="C661" s="107" t="s">
        <v>156</v>
      </c>
      <c r="I661" s="123"/>
      <c r="K661" s="123"/>
      <c r="U661" s="95"/>
      <c r="W661" s="10" t="s">
        <v>257</v>
      </c>
      <c r="AA661" s="146"/>
      <c r="AC661" s="57">
        <f t="shared" ref="AC661:AC695" si="47">A661</f>
        <v>33</v>
      </c>
      <c r="AD661" s="134"/>
    </row>
    <row r="662" spans="1:30" ht="9" customHeight="1">
      <c r="A662" s="57">
        <f t="shared" ref="A662:A695" si="48">A661+1</f>
        <v>34</v>
      </c>
      <c r="C662" s="62" t="s">
        <v>91</v>
      </c>
      <c r="E662" s="62" t="s">
        <v>27</v>
      </c>
      <c r="F662" s="99"/>
      <c r="G662" s="91">
        <v>7.8000000000000014E-2</v>
      </c>
      <c r="H662" s="91"/>
      <c r="I662" s="135">
        <v>6.8500000000000002E-3</v>
      </c>
      <c r="K662" s="79">
        <v>3.0200000000000001E-3</v>
      </c>
      <c r="M662" s="79">
        <v>6.4999999999999997E-4</v>
      </c>
      <c r="N662" s="78"/>
      <c r="O662" s="93" t="s">
        <v>25</v>
      </c>
      <c r="P662" s="93"/>
      <c r="Q662" s="64">
        <v>1.23E-3</v>
      </c>
      <c r="R662" s="165"/>
      <c r="S662" s="64">
        <v>0.11074000000000001</v>
      </c>
      <c r="T662" s="165"/>
      <c r="U662" s="117">
        <v>1.7409999999999998E-2</v>
      </c>
      <c r="V662" s="165"/>
      <c r="W662" s="91">
        <v>2.2939999999999999E-2</v>
      </c>
      <c r="X662" s="165"/>
      <c r="Y662" s="109">
        <v>6.5000000000000002E-2</v>
      </c>
      <c r="Z662" s="109"/>
      <c r="AA662" s="109">
        <f>SUM(G662:Y662)</f>
        <v>0.30584</v>
      </c>
      <c r="AC662" s="57">
        <f t="shared" si="47"/>
        <v>34</v>
      </c>
      <c r="AD662" s="134"/>
    </row>
    <row r="663" spans="1:30" ht="9" customHeight="1">
      <c r="A663" s="57">
        <f t="shared" si="48"/>
        <v>35</v>
      </c>
      <c r="C663" s="62" t="s">
        <v>92</v>
      </c>
      <c r="E663" s="62" t="s">
        <v>27</v>
      </c>
      <c r="F663" s="99"/>
      <c r="G663" s="91">
        <v>7.4730000000000019E-2</v>
      </c>
      <c r="H663" s="91"/>
      <c r="I663" s="135">
        <v>6.6600000000000001E-3</v>
      </c>
      <c r="K663" s="79">
        <v>3.0200000000000001E-3</v>
      </c>
      <c r="M663" s="79">
        <v>6.4999999999999997E-4</v>
      </c>
      <c r="N663" s="78"/>
      <c r="O663" s="93" t="s">
        <v>25</v>
      </c>
      <c r="P663" s="93"/>
      <c r="Q663" s="64">
        <v>1.23E-3</v>
      </c>
      <c r="R663" s="165"/>
      <c r="S663" s="64">
        <v>9.4289999999999999E-2</v>
      </c>
      <c r="T663" s="165"/>
      <c r="U663" s="117">
        <v>1.669E-2</v>
      </c>
      <c r="V663" s="165"/>
      <c r="W663" s="91">
        <v>2.2939999999999999E-2</v>
      </c>
      <c r="X663" s="165"/>
      <c r="Y663" s="109">
        <v>6.5000000000000002E-2</v>
      </c>
      <c r="Z663" s="109"/>
      <c r="AA663" s="109">
        <f>SUM(G663:Y663)</f>
        <v>0.28521000000000002</v>
      </c>
      <c r="AC663" s="57">
        <f t="shared" si="47"/>
        <v>35</v>
      </c>
      <c r="AD663" s="134"/>
    </row>
    <row r="664" spans="1:30" ht="9" customHeight="1">
      <c r="A664" s="57">
        <f t="shared" si="48"/>
        <v>36</v>
      </c>
      <c r="C664" s="62" t="s">
        <v>99</v>
      </c>
      <c r="E664" s="62" t="s">
        <v>27</v>
      </c>
      <c r="G664" s="91">
        <v>7.3230000000000017E-2</v>
      </c>
      <c r="H664" s="91"/>
      <c r="I664" s="135" t="s">
        <v>25</v>
      </c>
      <c r="K664" s="79">
        <v>3.0200000000000001E-3</v>
      </c>
      <c r="M664" s="79">
        <v>6.4999999999999997E-4</v>
      </c>
      <c r="N664" s="78"/>
      <c r="O664" s="93" t="s">
        <v>25</v>
      </c>
      <c r="P664" s="93"/>
      <c r="Q664" s="64">
        <v>1.23E-3</v>
      </c>
      <c r="R664" s="165"/>
      <c r="S664" s="64">
        <v>7.5509999999999994E-2</v>
      </c>
      <c r="T664" s="165"/>
      <c r="U664" s="117">
        <v>1.6369999999999999E-2</v>
      </c>
      <c r="V664" s="165"/>
      <c r="W664" s="91">
        <v>2.2939999999999999E-2</v>
      </c>
      <c r="X664" s="165"/>
      <c r="Y664" s="109">
        <v>6.5000000000000002E-2</v>
      </c>
      <c r="Z664" s="109"/>
      <c r="AA664" s="109">
        <f>SUM(G664:Y664)</f>
        <v>0.25795000000000001</v>
      </c>
      <c r="AC664" s="57">
        <f t="shared" si="47"/>
        <v>36</v>
      </c>
      <c r="AD664" s="134"/>
    </row>
    <row r="665" spans="1:30" ht="9" customHeight="1">
      <c r="A665" s="57">
        <f t="shared" si="48"/>
        <v>37</v>
      </c>
      <c r="C665" s="62" t="s">
        <v>100</v>
      </c>
      <c r="E665" s="62" t="s">
        <v>27</v>
      </c>
      <c r="F665" s="99"/>
      <c r="G665" s="91">
        <v>7.2739999999999999E-2</v>
      </c>
      <c r="H665" s="91"/>
      <c r="I665" s="135" t="s">
        <v>25</v>
      </c>
      <c r="K665" s="79">
        <v>3.0200000000000001E-3</v>
      </c>
      <c r="M665" s="79">
        <v>6.4999999999999997E-4</v>
      </c>
      <c r="N665" s="78"/>
      <c r="O665" s="93" t="s">
        <v>25</v>
      </c>
      <c r="P665" s="93"/>
      <c r="Q665" s="64">
        <v>1.23E-3</v>
      </c>
      <c r="R665" s="165"/>
      <c r="S665" s="64">
        <v>7.5020000000000003E-2</v>
      </c>
      <c r="T665" s="165"/>
      <c r="U665" s="117">
        <v>1.627E-2</v>
      </c>
      <c r="V665" s="165"/>
      <c r="W665" s="91">
        <v>2.2939999999999999E-2</v>
      </c>
      <c r="X665" s="165"/>
      <c r="Y665" s="109">
        <v>6.5000000000000002E-2</v>
      </c>
      <c r="Z665" s="109"/>
      <c r="AA665" s="109">
        <f>SUM(G665:Y665)</f>
        <v>0.25686999999999999</v>
      </c>
      <c r="AC665" s="57">
        <f t="shared" si="47"/>
        <v>37</v>
      </c>
      <c r="AD665" s="134"/>
    </row>
    <row r="666" spans="1:30" ht="9" customHeight="1">
      <c r="A666" s="57">
        <f t="shared" si="48"/>
        <v>38</v>
      </c>
      <c r="C666" s="62" t="s">
        <v>157</v>
      </c>
      <c r="G666" s="91"/>
      <c r="H666" s="124"/>
      <c r="I666" s="135"/>
      <c r="K666" s="125"/>
      <c r="U666" s="117"/>
      <c r="W666" s="91"/>
      <c r="AA666" s="172"/>
      <c r="AC666" s="57">
        <f t="shared" si="47"/>
        <v>38</v>
      </c>
      <c r="AD666" s="134"/>
    </row>
    <row r="667" spans="1:30" ht="9" customHeight="1">
      <c r="A667" s="57">
        <f t="shared" si="48"/>
        <v>39</v>
      </c>
      <c r="C667" s="62" t="s">
        <v>91</v>
      </c>
      <c r="E667" s="62" t="s">
        <v>27</v>
      </c>
      <c r="F667" s="99"/>
      <c r="G667" s="91">
        <v>-6.600000000000001E-4</v>
      </c>
      <c r="H667" s="91"/>
      <c r="I667" s="135">
        <v>4.7299999999999998E-3</v>
      </c>
      <c r="J667" s="112"/>
      <c r="K667" s="79">
        <v>3.0200000000000001E-3</v>
      </c>
      <c r="M667" s="79">
        <v>6.4999999999999997E-4</v>
      </c>
      <c r="N667" s="78"/>
      <c r="O667" s="93" t="s">
        <v>25</v>
      </c>
      <c r="P667" s="93"/>
      <c r="Q667" s="64">
        <v>1.23E-3</v>
      </c>
      <c r="R667" s="165"/>
      <c r="S667" s="64">
        <v>7.6E-3</v>
      </c>
      <c r="T667" s="165"/>
      <c r="U667" s="117">
        <v>1.9000000000000001E-4</v>
      </c>
      <c r="V667" s="165"/>
      <c r="W667" s="91">
        <v>2.2939999999999999E-2</v>
      </c>
      <c r="X667" s="165"/>
      <c r="Y667" s="109">
        <v>6.5000000000000002E-2</v>
      </c>
      <c r="Z667" s="109"/>
      <c r="AA667" s="109">
        <f>SUM(G667:Y667)</f>
        <v>0.1047</v>
      </c>
      <c r="AC667" s="57">
        <f t="shared" si="47"/>
        <v>39</v>
      </c>
      <c r="AD667" s="134"/>
    </row>
    <row r="668" spans="1:30" ht="9" customHeight="1">
      <c r="A668" s="57">
        <f t="shared" si="48"/>
        <v>40</v>
      </c>
      <c r="C668" s="62" t="s">
        <v>92</v>
      </c>
      <c r="E668" s="62" t="s">
        <v>27</v>
      </c>
      <c r="F668" s="99"/>
      <c r="G668" s="91">
        <v>-7.000000000000001E-4</v>
      </c>
      <c r="H668" s="91"/>
      <c r="I668" s="135">
        <v>4.5500000000000002E-3</v>
      </c>
      <c r="J668" s="112"/>
      <c r="K668" s="79">
        <v>3.0200000000000001E-3</v>
      </c>
      <c r="M668" s="79">
        <v>6.4999999999999997E-4</v>
      </c>
      <c r="N668" s="78"/>
      <c r="O668" s="93" t="s">
        <v>25</v>
      </c>
      <c r="P668" s="93"/>
      <c r="Q668" s="64">
        <v>1.23E-3</v>
      </c>
      <c r="R668" s="165"/>
      <c r="S668" s="64">
        <v>7.4799999999999997E-3</v>
      </c>
      <c r="T668" s="165"/>
      <c r="U668" s="117">
        <v>1.8000000000000001E-4</v>
      </c>
      <c r="V668" s="165"/>
      <c r="W668" s="91">
        <v>2.2939999999999999E-2</v>
      </c>
      <c r="X668" s="165"/>
      <c r="Y668" s="109">
        <v>6.5000000000000002E-2</v>
      </c>
      <c r="Z668" s="109"/>
      <c r="AA668" s="109">
        <f>SUM(G668:Y668)</f>
        <v>0.10435</v>
      </c>
      <c r="AC668" s="57">
        <f t="shared" si="47"/>
        <v>40</v>
      </c>
      <c r="AD668" s="134"/>
    </row>
    <row r="669" spans="1:30" ht="9" customHeight="1">
      <c r="A669" s="57">
        <f t="shared" si="48"/>
        <v>41</v>
      </c>
      <c r="C669" s="62" t="s">
        <v>99</v>
      </c>
      <c r="E669" s="62" t="s">
        <v>27</v>
      </c>
      <c r="G669" s="91">
        <v>-7.1000000000000013E-4</v>
      </c>
      <c r="H669" s="91"/>
      <c r="I669" s="135" t="s">
        <v>25</v>
      </c>
      <c r="J669" s="112"/>
      <c r="K669" s="79">
        <v>3.0200000000000001E-3</v>
      </c>
      <c r="M669" s="79">
        <v>6.4999999999999997E-4</v>
      </c>
      <c r="N669" s="78"/>
      <c r="O669" s="93" t="s">
        <v>25</v>
      </c>
      <c r="P669" s="93"/>
      <c r="Q669" s="64">
        <v>1.23E-3</v>
      </c>
      <c r="R669" s="165"/>
      <c r="S669" s="64">
        <v>7.3499999999999998E-3</v>
      </c>
      <c r="T669" s="165"/>
      <c r="U669" s="117">
        <v>1.8000000000000001E-4</v>
      </c>
      <c r="V669" s="165"/>
      <c r="W669" s="91">
        <v>2.2939999999999999E-2</v>
      </c>
      <c r="X669" s="165"/>
      <c r="Y669" s="109">
        <v>6.5000000000000002E-2</v>
      </c>
      <c r="Z669" s="109"/>
      <c r="AA669" s="109">
        <f>SUM(G669:Y669)</f>
        <v>9.9659999999999999E-2</v>
      </c>
      <c r="AC669" s="57">
        <f t="shared" si="47"/>
        <v>41</v>
      </c>
      <c r="AD669" s="134"/>
    </row>
    <row r="670" spans="1:30" ht="9" customHeight="1">
      <c r="A670" s="57">
        <f t="shared" si="48"/>
        <v>42</v>
      </c>
      <c r="C670" s="62" t="s">
        <v>100</v>
      </c>
      <c r="E670" s="62" t="s">
        <v>27</v>
      </c>
      <c r="F670" s="99"/>
      <c r="G670" s="91">
        <v>-7.2000000000000005E-4</v>
      </c>
      <c r="H670" s="91"/>
      <c r="I670" s="135" t="s">
        <v>25</v>
      </c>
      <c r="J670" s="112"/>
      <c r="K670" s="79">
        <v>3.0200000000000001E-3</v>
      </c>
      <c r="M670" s="79">
        <v>6.4999999999999997E-4</v>
      </c>
      <c r="N670" s="78"/>
      <c r="O670" s="93" t="s">
        <v>25</v>
      </c>
      <c r="P670" s="93"/>
      <c r="Q670" s="64">
        <v>1.23E-3</v>
      </c>
      <c r="R670" s="165"/>
      <c r="S670" s="64">
        <v>7.3499999999999998E-3</v>
      </c>
      <c r="T670" s="165"/>
      <c r="U670" s="117">
        <v>1.8000000000000001E-4</v>
      </c>
      <c r="V670" s="165"/>
      <c r="W670" s="91">
        <v>2.2939999999999999E-2</v>
      </c>
      <c r="X670" s="165"/>
      <c r="Y670" s="109">
        <v>6.5000000000000002E-2</v>
      </c>
      <c r="Z670" s="109"/>
      <c r="AA670" s="109">
        <f>SUM(G670:Y670)</f>
        <v>9.9650000000000002E-2</v>
      </c>
      <c r="AC670" s="57">
        <f t="shared" si="47"/>
        <v>42</v>
      </c>
      <c r="AD670" s="134"/>
    </row>
    <row r="671" spans="1:30" ht="9" customHeight="1">
      <c r="A671" s="57">
        <f t="shared" si="48"/>
        <v>43</v>
      </c>
      <c r="C671" s="62" t="s">
        <v>158</v>
      </c>
      <c r="G671" s="91"/>
      <c r="H671" s="126"/>
      <c r="I671" s="135"/>
      <c r="J671" s="112"/>
      <c r="K671" s="125"/>
      <c r="U671" s="117"/>
      <c r="W671" s="91"/>
      <c r="AA671" s="172"/>
      <c r="AC671" s="57">
        <f t="shared" si="47"/>
        <v>43</v>
      </c>
      <c r="AD671" s="134"/>
    </row>
    <row r="672" spans="1:30" ht="9" customHeight="1">
      <c r="A672" s="57">
        <f t="shared" si="48"/>
        <v>44</v>
      </c>
      <c r="C672" s="62" t="s">
        <v>91</v>
      </c>
      <c r="E672" s="62" t="s">
        <v>27</v>
      </c>
      <c r="F672" s="99"/>
      <c r="G672" s="91">
        <v>-6.7000000000000013E-4</v>
      </c>
      <c r="H672" s="91"/>
      <c r="I672" s="135">
        <v>4.7299999999999998E-3</v>
      </c>
      <c r="J672" s="112"/>
      <c r="K672" s="79">
        <v>3.0200000000000001E-3</v>
      </c>
      <c r="M672" s="79">
        <v>6.4999999999999997E-4</v>
      </c>
      <c r="N672" s="78"/>
      <c r="O672" s="93" t="s">
        <v>25</v>
      </c>
      <c r="P672" s="93"/>
      <c r="Q672" s="64">
        <v>1.23E-3</v>
      </c>
      <c r="R672" s="165"/>
      <c r="S672" s="64">
        <v>3.8899999999999998E-3</v>
      </c>
      <c r="T672" s="165"/>
      <c r="U672" s="117">
        <v>1.9000000000000001E-4</v>
      </c>
      <c r="V672" s="165"/>
      <c r="W672" s="91">
        <v>2.2939999999999999E-2</v>
      </c>
      <c r="X672" s="165"/>
      <c r="Y672" s="109">
        <v>6.5000000000000002E-2</v>
      </c>
      <c r="Z672" s="109"/>
      <c r="AA672" s="109">
        <f>SUM(G672:Y672)</f>
        <v>0.10098</v>
      </c>
      <c r="AC672" s="57">
        <f t="shared" si="47"/>
        <v>44</v>
      </c>
      <c r="AD672" s="134"/>
    </row>
    <row r="673" spans="1:30" ht="9" customHeight="1">
      <c r="A673" s="57">
        <f t="shared" si="48"/>
        <v>45</v>
      </c>
      <c r="C673" s="62" t="s">
        <v>92</v>
      </c>
      <c r="E673" s="62" t="s">
        <v>27</v>
      </c>
      <c r="F673" s="99"/>
      <c r="G673" s="91">
        <v>-7.000000000000001E-4</v>
      </c>
      <c r="H673" s="91"/>
      <c r="I673" s="135">
        <v>4.5500000000000002E-3</v>
      </c>
      <c r="J673" s="112"/>
      <c r="K673" s="79">
        <v>3.0200000000000001E-3</v>
      </c>
      <c r="M673" s="79">
        <v>6.4999999999999997E-4</v>
      </c>
      <c r="N673" s="78"/>
      <c r="O673" s="93" t="s">
        <v>25</v>
      </c>
      <c r="P673" s="93"/>
      <c r="Q673" s="64">
        <v>1.23E-3</v>
      </c>
      <c r="R673" s="165"/>
      <c r="S673" s="64">
        <v>3.81E-3</v>
      </c>
      <c r="T673" s="165"/>
      <c r="U673" s="117">
        <v>1.8000000000000001E-4</v>
      </c>
      <c r="V673" s="165"/>
      <c r="W673" s="91">
        <v>2.2939999999999999E-2</v>
      </c>
      <c r="X673" s="165"/>
      <c r="Y673" s="109">
        <v>6.5000000000000002E-2</v>
      </c>
      <c r="Z673" s="109"/>
      <c r="AA673" s="109">
        <f>SUM(G673:Y673)</f>
        <v>0.10068000000000001</v>
      </c>
      <c r="AC673" s="57">
        <f t="shared" si="47"/>
        <v>45</v>
      </c>
      <c r="AD673" s="134"/>
    </row>
    <row r="674" spans="1:30" ht="9" customHeight="1">
      <c r="A674" s="57">
        <f t="shared" si="48"/>
        <v>46</v>
      </c>
      <c r="C674" s="62" t="s">
        <v>99</v>
      </c>
      <c r="E674" s="62" t="s">
        <v>27</v>
      </c>
      <c r="G674" s="91">
        <v>-7.1000000000000013E-4</v>
      </c>
      <c r="H674" s="91"/>
      <c r="I674" s="135" t="s">
        <v>25</v>
      </c>
      <c r="J674" s="112"/>
      <c r="K674" s="79">
        <v>3.0200000000000001E-3</v>
      </c>
      <c r="M674" s="79">
        <v>6.4999999999999997E-4</v>
      </c>
      <c r="N674" s="78"/>
      <c r="O674" s="93" t="s">
        <v>25</v>
      </c>
      <c r="P674" s="93"/>
      <c r="Q674" s="64">
        <v>1.23E-3</v>
      </c>
      <c r="R674" s="165"/>
      <c r="S674" s="64">
        <v>3.7000000000000002E-3</v>
      </c>
      <c r="T674" s="165"/>
      <c r="U674" s="117">
        <v>1.8000000000000001E-4</v>
      </c>
      <c r="V674" s="165"/>
      <c r="W674" s="91">
        <v>2.2939999999999999E-2</v>
      </c>
      <c r="X674" s="165"/>
      <c r="Y674" s="109">
        <v>6.5000000000000002E-2</v>
      </c>
      <c r="Z674" s="109"/>
      <c r="AA674" s="109">
        <f>SUM(G674:Y674)</f>
        <v>9.6009999999999998E-2</v>
      </c>
      <c r="AC674" s="57">
        <f t="shared" si="47"/>
        <v>46</v>
      </c>
      <c r="AD674" s="134"/>
    </row>
    <row r="675" spans="1:30" ht="9" customHeight="1">
      <c r="A675" s="57">
        <f t="shared" si="48"/>
        <v>47</v>
      </c>
      <c r="C675" s="62" t="s">
        <v>100</v>
      </c>
      <c r="E675" s="62" t="s">
        <v>27</v>
      </c>
      <c r="F675" s="99"/>
      <c r="G675" s="91">
        <v>-7.2000000000000005E-4</v>
      </c>
      <c r="H675" s="91"/>
      <c r="I675" s="135" t="s">
        <v>25</v>
      </c>
      <c r="J675" s="112"/>
      <c r="K675" s="79">
        <v>3.0200000000000001E-3</v>
      </c>
      <c r="M675" s="79">
        <v>6.4999999999999997E-4</v>
      </c>
      <c r="N675" s="78"/>
      <c r="O675" s="93" t="s">
        <v>25</v>
      </c>
      <c r="P675" s="93"/>
      <c r="Q675" s="64">
        <v>1.23E-3</v>
      </c>
      <c r="R675" s="165"/>
      <c r="S675" s="64">
        <v>3.6700000000000001E-3</v>
      </c>
      <c r="T675" s="165"/>
      <c r="U675" s="117">
        <v>1.8000000000000001E-4</v>
      </c>
      <c r="V675" s="165"/>
      <c r="W675" s="91">
        <v>2.2939999999999999E-2</v>
      </c>
      <c r="X675" s="165"/>
      <c r="Y675" s="109">
        <v>6.5000000000000002E-2</v>
      </c>
      <c r="Z675" s="109"/>
      <c r="AA675" s="109">
        <f>SUM(G675:Y675)</f>
        <v>9.597E-2</v>
      </c>
      <c r="AC675" s="57">
        <f t="shared" si="47"/>
        <v>47</v>
      </c>
      <c r="AD675" s="134"/>
    </row>
    <row r="676" spans="1:30" ht="9" customHeight="1">
      <c r="A676" s="57">
        <f t="shared" si="48"/>
        <v>48</v>
      </c>
      <c r="C676" s="62" t="s">
        <v>159</v>
      </c>
      <c r="G676" s="91"/>
      <c r="H676" s="93"/>
      <c r="I676" s="135"/>
      <c r="J676" s="112"/>
      <c r="K676" s="125"/>
      <c r="U676" s="117"/>
      <c r="W676" s="91"/>
      <c r="AA676" s="172"/>
      <c r="AC676" s="57">
        <f t="shared" si="47"/>
        <v>48</v>
      </c>
      <c r="AD676" s="134"/>
    </row>
    <row r="677" spans="1:30" ht="9" customHeight="1">
      <c r="A677" s="57">
        <f t="shared" si="48"/>
        <v>49</v>
      </c>
      <c r="C677" s="62" t="s">
        <v>91</v>
      </c>
      <c r="E677" s="62" t="s">
        <v>27</v>
      </c>
      <c r="F677" s="99"/>
      <c r="G677" s="91">
        <v>-6.7000000000000013E-4</v>
      </c>
      <c r="H677" s="91"/>
      <c r="I677" s="135">
        <v>2.7699999999999999E-3</v>
      </c>
      <c r="J677" s="112"/>
      <c r="K677" s="79">
        <v>3.0200000000000001E-3</v>
      </c>
      <c r="M677" s="79">
        <v>6.4999999999999997E-4</v>
      </c>
      <c r="N677" s="78"/>
      <c r="O677" s="93" t="s">
        <v>25</v>
      </c>
      <c r="P677" s="93"/>
      <c r="Q677" s="64">
        <v>1.23E-3</v>
      </c>
      <c r="R677" s="165"/>
      <c r="S677" s="64">
        <v>3.0699999999999998E-3</v>
      </c>
      <c r="T677" s="165"/>
      <c r="U677" s="117">
        <v>1.9000000000000001E-4</v>
      </c>
      <c r="V677" s="165"/>
      <c r="W677" s="91">
        <v>2.2939999999999999E-2</v>
      </c>
      <c r="X677" s="165"/>
      <c r="Y677" s="109">
        <v>6.5000000000000002E-2</v>
      </c>
      <c r="Z677" s="109"/>
      <c r="AA677" s="109">
        <f>SUM(G677:Y677)</f>
        <v>9.8199999999999996E-2</v>
      </c>
      <c r="AC677" s="57">
        <f t="shared" si="47"/>
        <v>49</v>
      </c>
      <c r="AD677" s="134"/>
    </row>
    <row r="678" spans="1:30" ht="9" customHeight="1">
      <c r="A678" s="57">
        <f t="shared" si="48"/>
        <v>50</v>
      </c>
      <c r="C678" s="62" t="s">
        <v>92</v>
      </c>
      <c r="E678" s="62" t="s">
        <v>27</v>
      </c>
      <c r="F678" s="99"/>
      <c r="G678" s="91">
        <v>-7.000000000000001E-4</v>
      </c>
      <c r="H678" s="91"/>
      <c r="I678" s="135">
        <v>2.7299999999999998E-3</v>
      </c>
      <c r="J678" s="112"/>
      <c r="K678" s="79">
        <v>3.0200000000000001E-3</v>
      </c>
      <c r="M678" s="79">
        <v>6.4999999999999997E-4</v>
      </c>
      <c r="N678" s="78"/>
      <c r="O678" s="93" t="s">
        <v>25</v>
      </c>
      <c r="P678" s="93"/>
      <c r="Q678" s="64">
        <v>1.23E-3</v>
      </c>
      <c r="R678" s="165"/>
      <c r="S678" s="64">
        <v>3.0200000000000001E-3</v>
      </c>
      <c r="T678" s="165"/>
      <c r="U678" s="117">
        <v>1.8000000000000001E-4</v>
      </c>
      <c r="V678" s="165"/>
      <c r="W678" s="91">
        <v>2.2939999999999999E-2</v>
      </c>
      <c r="X678" s="165"/>
      <c r="Y678" s="109">
        <v>6.5000000000000002E-2</v>
      </c>
      <c r="Z678" s="109"/>
      <c r="AA678" s="109">
        <f>SUM(G678:Y678)</f>
        <v>9.8070000000000004E-2</v>
      </c>
      <c r="AC678" s="57">
        <f t="shared" si="47"/>
        <v>50</v>
      </c>
      <c r="AD678" s="134"/>
    </row>
    <row r="679" spans="1:30" ht="9" customHeight="1">
      <c r="A679" s="57">
        <f t="shared" si="48"/>
        <v>51</v>
      </c>
      <c r="C679" s="62" t="s">
        <v>99</v>
      </c>
      <c r="E679" s="62" t="s">
        <v>27</v>
      </c>
      <c r="G679" s="91">
        <v>-7.1000000000000013E-4</v>
      </c>
      <c r="H679" s="91"/>
      <c r="I679" s="135" t="s">
        <v>25</v>
      </c>
      <c r="J679" s="112"/>
      <c r="K679" s="79">
        <v>3.0200000000000001E-3</v>
      </c>
      <c r="M679" s="79">
        <v>6.4999999999999997E-4</v>
      </c>
      <c r="N679" s="78"/>
      <c r="O679" s="93" t="s">
        <v>25</v>
      </c>
      <c r="P679" s="93"/>
      <c r="Q679" s="64">
        <v>1.23E-3</v>
      </c>
      <c r="R679" s="165"/>
      <c r="S679" s="64">
        <v>2.97E-3</v>
      </c>
      <c r="T679" s="165"/>
      <c r="U679" s="117">
        <v>1.8000000000000001E-4</v>
      </c>
      <c r="V679" s="165"/>
      <c r="W679" s="91">
        <v>2.2939999999999999E-2</v>
      </c>
      <c r="X679" s="165"/>
      <c r="Y679" s="109">
        <v>6.5000000000000002E-2</v>
      </c>
      <c r="Z679" s="109"/>
      <c r="AA679" s="109">
        <f>SUM(G679:Y679)</f>
        <v>9.5280000000000004E-2</v>
      </c>
      <c r="AC679" s="57">
        <f t="shared" si="47"/>
        <v>51</v>
      </c>
      <c r="AD679" s="134"/>
    </row>
    <row r="680" spans="1:30" ht="9" customHeight="1">
      <c r="A680" s="57">
        <f t="shared" si="48"/>
        <v>52</v>
      </c>
      <c r="C680" s="62" t="s">
        <v>100</v>
      </c>
      <c r="E680" s="62" t="s">
        <v>27</v>
      </c>
      <c r="F680" s="99"/>
      <c r="G680" s="91">
        <v>-7.2000000000000005E-4</v>
      </c>
      <c r="H680" s="91"/>
      <c r="I680" s="135" t="s">
        <v>25</v>
      </c>
      <c r="J680" s="112"/>
      <c r="K680" s="79">
        <v>3.0200000000000001E-3</v>
      </c>
      <c r="M680" s="79">
        <v>6.4999999999999997E-4</v>
      </c>
      <c r="N680" s="78"/>
      <c r="O680" s="93" t="s">
        <v>25</v>
      </c>
      <c r="P680" s="93"/>
      <c r="Q680" s="64">
        <v>1.23E-3</v>
      </c>
      <c r="R680" s="165"/>
      <c r="S680" s="64">
        <v>2.9499999999999999E-3</v>
      </c>
      <c r="T680" s="165"/>
      <c r="U680" s="117">
        <v>1.8000000000000001E-4</v>
      </c>
      <c r="V680" s="165"/>
      <c r="W680" s="91">
        <v>2.2939999999999999E-2</v>
      </c>
      <c r="X680" s="165"/>
      <c r="Y680" s="109">
        <v>6.5000000000000002E-2</v>
      </c>
      <c r="Z680" s="109"/>
      <c r="AA680" s="109">
        <f>SUM(G680:Y680)</f>
        <v>9.5250000000000001E-2</v>
      </c>
      <c r="AC680" s="57">
        <f t="shared" si="47"/>
        <v>52</v>
      </c>
      <c r="AD680" s="134"/>
    </row>
    <row r="681" spans="1:30" ht="9" customHeight="1">
      <c r="A681" s="57">
        <f t="shared" si="48"/>
        <v>53</v>
      </c>
      <c r="C681" s="62" t="s">
        <v>160</v>
      </c>
      <c r="G681" s="91"/>
      <c r="H681" s="93"/>
      <c r="I681" s="135"/>
      <c r="J681" s="112"/>
      <c r="K681" s="125"/>
      <c r="U681" s="117"/>
      <c r="W681" s="91"/>
      <c r="AA681" s="172"/>
      <c r="AC681" s="57">
        <f t="shared" si="47"/>
        <v>53</v>
      </c>
      <c r="AD681" s="134"/>
    </row>
    <row r="682" spans="1:30" ht="9" customHeight="1">
      <c r="A682" s="57">
        <f t="shared" si="48"/>
        <v>54</v>
      </c>
      <c r="C682" s="62" t="s">
        <v>91</v>
      </c>
      <c r="E682" s="62" t="s">
        <v>27</v>
      </c>
      <c r="F682" s="99"/>
      <c r="G682" s="91">
        <v>-6.600000000000001E-4</v>
      </c>
      <c r="H682" s="91"/>
      <c r="I682" s="135">
        <v>3.8300000000000001E-3</v>
      </c>
      <c r="J682" s="112"/>
      <c r="K682" s="79">
        <v>3.0200000000000001E-3</v>
      </c>
      <c r="M682" s="79">
        <v>6.4999999999999997E-4</v>
      </c>
      <c r="N682" s="78"/>
      <c r="O682" s="93" t="s">
        <v>25</v>
      </c>
      <c r="P682" s="93"/>
      <c r="Q682" s="64">
        <v>1.23E-3</v>
      </c>
      <c r="R682" s="165"/>
      <c r="S682" s="64">
        <v>9.9399999999999992E-3</v>
      </c>
      <c r="T682" s="165"/>
      <c r="U682" s="117">
        <v>1.9000000000000001E-4</v>
      </c>
      <c r="V682" s="165"/>
      <c r="W682" s="91">
        <v>2.2939999999999999E-2</v>
      </c>
      <c r="X682" s="165"/>
      <c r="Y682" s="109">
        <v>6.5000000000000002E-2</v>
      </c>
      <c r="Z682" s="109"/>
      <c r="AA682" s="109">
        <f>SUM(G682:Y682)</f>
        <v>0.10614</v>
      </c>
      <c r="AC682" s="57">
        <f t="shared" si="47"/>
        <v>54</v>
      </c>
      <c r="AD682" s="134"/>
    </row>
    <row r="683" spans="1:30" ht="9" customHeight="1">
      <c r="A683" s="57">
        <f t="shared" si="48"/>
        <v>55</v>
      </c>
      <c r="C683" s="62" t="s">
        <v>92</v>
      </c>
      <c r="E683" s="62" t="s">
        <v>27</v>
      </c>
      <c r="F683" s="99"/>
      <c r="G683" s="91">
        <v>-7.000000000000001E-4</v>
      </c>
      <c r="H683" s="91"/>
      <c r="I683" s="135">
        <v>3.7200000000000002E-3</v>
      </c>
      <c r="J683" s="112"/>
      <c r="K683" s="79">
        <v>3.0200000000000001E-3</v>
      </c>
      <c r="M683" s="79">
        <v>6.4999999999999997E-4</v>
      </c>
      <c r="N683" s="78"/>
      <c r="O683" s="93" t="s">
        <v>25</v>
      </c>
      <c r="P683" s="93"/>
      <c r="Q683" s="64">
        <v>1.23E-3</v>
      </c>
      <c r="R683" s="165"/>
      <c r="S683" s="64">
        <v>9.5200000000000007E-3</v>
      </c>
      <c r="T683" s="165"/>
      <c r="U683" s="117">
        <v>1.8000000000000001E-4</v>
      </c>
      <c r="V683" s="165"/>
      <c r="W683" s="91">
        <v>2.2939999999999999E-2</v>
      </c>
      <c r="X683" s="165"/>
      <c r="Y683" s="109">
        <v>6.5000000000000002E-2</v>
      </c>
      <c r="Z683" s="109"/>
      <c r="AA683" s="109">
        <f>SUM(G683:Y683)</f>
        <v>0.10556</v>
      </c>
      <c r="AC683" s="57">
        <f t="shared" si="47"/>
        <v>55</v>
      </c>
      <c r="AD683" s="134"/>
    </row>
    <row r="684" spans="1:30" ht="9" customHeight="1">
      <c r="A684" s="57">
        <f t="shared" si="48"/>
        <v>56</v>
      </c>
      <c r="C684" s="62" t="s">
        <v>99</v>
      </c>
      <c r="E684" s="62" t="s">
        <v>27</v>
      </c>
      <c r="G684" s="91">
        <v>-7.1000000000000013E-4</v>
      </c>
      <c r="H684" s="91"/>
      <c r="I684" s="135" t="s">
        <v>25</v>
      </c>
      <c r="J684" s="112"/>
      <c r="K684" s="79">
        <v>3.0200000000000001E-3</v>
      </c>
      <c r="M684" s="79">
        <v>6.4999999999999997E-4</v>
      </c>
      <c r="N684" s="78"/>
      <c r="O684" s="93" t="s">
        <v>25</v>
      </c>
      <c r="P684" s="93"/>
      <c r="Q684" s="64">
        <v>1.23E-3</v>
      </c>
      <c r="R684" s="165"/>
      <c r="S684" s="64">
        <v>9.3200000000000002E-3</v>
      </c>
      <c r="T684" s="165"/>
      <c r="U684" s="117">
        <v>1.8000000000000001E-4</v>
      </c>
      <c r="V684" s="165"/>
      <c r="W684" s="91">
        <v>2.2939999999999999E-2</v>
      </c>
      <c r="X684" s="165"/>
      <c r="Y684" s="109">
        <v>6.5000000000000002E-2</v>
      </c>
      <c r="Z684" s="109"/>
      <c r="AA684" s="109">
        <f>SUM(G684:Y684)</f>
        <v>0.10163</v>
      </c>
      <c r="AC684" s="57">
        <f t="shared" si="47"/>
        <v>56</v>
      </c>
      <c r="AD684" s="134"/>
    </row>
    <row r="685" spans="1:30" ht="9" customHeight="1">
      <c r="A685" s="57">
        <f t="shared" si="48"/>
        <v>57</v>
      </c>
      <c r="C685" s="62" t="s">
        <v>100</v>
      </c>
      <c r="E685" s="62" t="s">
        <v>27</v>
      </c>
      <c r="F685" s="99"/>
      <c r="G685" s="91">
        <v>-7.2000000000000005E-4</v>
      </c>
      <c r="H685" s="91"/>
      <c r="I685" s="135" t="s">
        <v>25</v>
      </c>
      <c r="J685" s="112"/>
      <c r="K685" s="79">
        <v>3.0200000000000001E-3</v>
      </c>
      <c r="M685" s="79">
        <v>6.4999999999999997E-4</v>
      </c>
      <c r="N685" s="78"/>
      <c r="O685" s="93" t="s">
        <v>25</v>
      </c>
      <c r="P685" s="93"/>
      <c r="Q685" s="64">
        <v>1.23E-3</v>
      </c>
      <c r="R685" s="165"/>
      <c r="S685" s="64">
        <v>9.2599999999999991E-3</v>
      </c>
      <c r="T685" s="165"/>
      <c r="U685" s="117">
        <v>1.8000000000000001E-4</v>
      </c>
      <c r="V685" s="165"/>
      <c r="W685" s="91">
        <v>2.2939999999999999E-2</v>
      </c>
      <c r="X685" s="165"/>
      <c r="Y685" s="109">
        <v>6.5000000000000002E-2</v>
      </c>
      <c r="Z685" s="109"/>
      <c r="AA685" s="109">
        <f>SUM(G685:Y685)</f>
        <v>0.10156</v>
      </c>
      <c r="AC685" s="57">
        <f t="shared" si="47"/>
        <v>57</v>
      </c>
      <c r="AD685" s="134"/>
    </row>
    <row r="686" spans="1:30" ht="9" customHeight="1">
      <c r="A686" s="57">
        <f t="shared" si="48"/>
        <v>58</v>
      </c>
      <c r="C686" s="62" t="s">
        <v>161</v>
      </c>
      <c r="G686" s="91"/>
      <c r="H686" s="93"/>
      <c r="I686" s="135"/>
      <c r="J686" s="112"/>
      <c r="K686" s="125"/>
      <c r="U686" s="117"/>
      <c r="W686" s="91"/>
      <c r="AA686" s="172"/>
      <c r="AC686" s="57">
        <f t="shared" si="47"/>
        <v>58</v>
      </c>
      <c r="AD686" s="134"/>
    </row>
    <row r="687" spans="1:30" ht="9" customHeight="1">
      <c r="A687" s="57">
        <f t="shared" si="48"/>
        <v>59</v>
      </c>
      <c r="C687" s="62" t="s">
        <v>91</v>
      </c>
      <c r="E687" s="62" t="s">
        <v>27</v>
      </c>
      <c r="F687" s="99"/>
      <c r="G687" s="91">
        <v>-6.7000000000000013E-4</v>
      </c>
      <c r="H687" s="91"/>
      <c r="I687" s="135">
        <v>3.8300000000000001E-3</v>
      </c>
      <c r="J687" s="112"/>
      <c r="K687" s="79">
        <v>3.0200000000000001E-3</v>
      </c>
      <c r="M687" s="79">
        <v>6.4999999999999997E-4</v>
      </c>
      <c r="N687" s="78"/>
      <c r="O687" s="93" t="s">
        <v>25</v>
      </c>
      <c r="P687" s="93"/>
      <c r="Q687" s="64">
        <v>1.23E-3</v>
      </c>
      <c r="R687" s="165"/>
      <c r="S687" s="64">
        <v>3.9100000000000003E-3</v>
      </c>
      <c r="T687" s="165"/>
      <c r="U687" s="117">
        <v>1.9000000000000001E-4</v>
      </c>
      <c r="V687" s="165"/>
      <c r="W687" s="91">
        <v>2.2939999999999999E-2</v>
      </c>
      <c r="X687" s="165"/>
      <c r="Y687" s="109">
        <v>6.5000000000000002E-2</v>
      </c>
      <c r="Z687" s="109"/>
      <c r="AA687" s="109">
        <f>SUM(G687:Y687)</f>
        <v>0.10009999999999999</v>
      </c>
      <c r="AC687" s="57">
        <f t="shared" si="47"/>
        <v>59</v>
      </c>
      <c r="AD687" s="134"/>
    </row>
    <row r="688" spans="1:30" ht="9" customHeight="1">
      <c r="A688" s="57">
        <f t="shared" si="48"/>
        <v>60</v>
      </c>
      <c r="C688" s="62" t="s">
        <v>92</v>
      </c>
      <c r="E688" s="62" t="s">
        <v>27</v>
      </c>
      <c r="F688" s="99"/>
      <c r="G688" s="91">
        <v>-7.000000000000001E-4</v>
      </c>
      <c r="H688" s="91"/>
      <c r="I688" s="135">
        <v>3.7200000000000002E-3</v>
      </c>
      <c r="J688" s="112"/>
      <c r="K688" s="79">
        <v>3.0200000000000001E-3</v>
      </c>
      <c r="M688" s="79">
        <v>6.4999999999999997E-4</v>
      </c>
      <c r="N688" s="78"/>
      <c r="O688" s="93" t="s">
        <v>25</v>
      </c>
      <c r="P688" s="93"/>
      <c r="Q688" s="64">
        <v>1.23E-3</v>
      </c>
      <c r="R688" s="165"/>
      <c r="S688" s="64">
        <v>3.82E-3</v>
      </c>
      <c r="T688" s="165"/>
      <c r="U688" s="117">
        <v>1.8000000000000001E-4</v>
      </c>
      <c r="V688" s="165"/>
      <c r="W688" s="91">
        <v>2.2939999999999999E-2</v>
      </c>
      <c r="X688" s="165"/>
      <c r="Y688" s="109">
        <v>6.5000000000000002E-2</v>
      </c>
      <c r="Z688" s="109"/>
      <c r="AA688" s="109">
        <f>SUM(G688:Y688)</f>
        <v>9.9860000000000004E-2</v>
      </c>
      <c r="AC688" s="57">
        <f t="shared" si="47"/>
        <v>60</v>
      </c>
      <c r="AD688" s="134"/>
    </row>
    <row r="689" spans="1:32" ht="9" customHeight="1">
      <c r="A689" s="57">
        <f t="shared" si="48"/>
        <v>61</v>
      </c>
      <c r="C689" s="62" t="s">
        <v>99</v>
      </c>
      <c r="E689" s="62" t="s">
        <v>27</v>
      </c>
      <c r="G689" s="91">
        <v>-7.1000000000000013E-4</v>
      </c>
      <c r="H689" s="91"/>
      <c r="I689" s="135" t="s">
        <v>25</v>
      </c>
      <c r="J689" s="112"/>
      <c r="K689" s="79">
        <v>3.0200000000000001E-3</v>
      </c>
      <c r="M689" s="79">
        <v>6.4999999999999997E-4</v>
      </c>
      <c r="N689" s="78"/>
      <c r="O689" s="93" t="s">
        <v>25</v>
      </c>
      <c r="P689" s="93"/>
      <c r="Q689" s="64">
        <v>1.23E-3</v>
      </c>
      <c r="R689" s="165"/>
      <c r="S689" s="64">
        <v>3.7200000000000002E-3</v>
      </c>
      <c r="T689" s="165"/>
      <c r="U689" s="117">
        <v>1.8000000000000001E-4</v>
      </c>
      <c r="V689" s="165"/>
      <c r="W689" s="91">
        <v>2.2939999999999999E-2</v>
      </c>
      <c r="X689" s="165"/>
      <c r="Y689" s="109">
        <v>6.5000000000000002E-2</v>
      </c>
      <c r="Z689" s="109"/>
      <c r="AA689" s="109">
        <f>SUM(G689:Y689)</f>
        <v>9.6030000000000004E-2</v>
      </c>
      <c r="AC689" s="57">
        <f t="shared" si="47"/>
        <v>61</v>
      </c>
      <c r="AD689" s="134"/>
    </row>
    <row r="690" spans="1:32" ht="9" customHeight="1">
      <c r="A690" s="57">
        <f t="shared" si="48"/>
        <v>62</v>
      </c>
      <c r="C690" s="62" t="s">
        <v>100</v>
      </c>
      <c r="E690" s="62" t="s">
        <v>27</v>
      </c>
      <c r="F690" s="99"/>
      <c r="G690" s="91">
        <v>-7.2000000000000005E-4</v>
      </c>
      <c r="H690" s="91"/>
      <c r="I690" s="135" t="s">
        <v>25</v>
      </c>
      <c r="J690" s="112"/>
      <c r="K690" s="79">
        <v>3.0200000000000001E-3</v>
      </c>
      <c r="M690" s="79">
        <v>6.4999999999999997E-4</v>
      </c>
      <c r="N690" s="78"/>
      <c r="O690" s="93" t="s">
        <v>25</v>
      </c>
      <c r="P690" s="93"/>
      <c r="Q690" s="64">
        <v>1.23E-3</v>
      </c>
      <c r="R690" s="165"/>
      <c r="S690" s="64">
        <v>3.6900000000000001E-3</v>
      </c>
      <c r="T690" s="165"/>
      <c r="U690" s="117">
        <v>1.8000000000000001E-4</v>
      </c>
      <c r="V690" s="165"/>
      <c r="W690" s="91">
        <v>2.2939999999999999E-2</v>
      </c>
      <c r="X690" s="165"/>
      <c r="Y690" s="109">
        <v>6.5000000000000002E-2</v>
      </c>
      <c r="Z690" s="109"/>
      <c r="AA690" s="109">
        <f>SUM(G690:Y690)</f>
        <v>9.5989999999999992E-2</v>
      </c>
      <c r="AC690" s="57">
        <f t="shared" si="47"/>
        <v>62</v>
      </c>
      <c r="AD690" s="134"/>
    </row>
    <row r="691" spans="1:32" ht="9" customHeight="1">
      <c r="A691" s="57">
        <f t="shared" si="48"/>
        <v>63</v>
      </c>
      <c r="C691" s="62" t="s">
        <v>162</v>
      </c>
      <c r="G691" s="91"/>
      <c r="H691" s="93"/>
      <c r="I691" s="135"/>
      <c r="J691" s="112"/>
      <c r="U691" s="117"/>
      <c r="W691" s="91"/>
      <c r="AA691" s="172"/>
      <c r="AC691" s="57">
        <f t="shared" si="47"/>
        <v>63</v>
      </c>
      <c r="AD691" s="134"/>
    </row>
    <row r="692" spans="1:32" ht="9" customHeight="1">
      <c r="A692" s="57">
        <f t="shared" si="48"/>
        <v>64</v>
      </c>
      <c r="C692" s="62" t="s">
        <v>91</v>
      </c>
      <c r="E692" s="62" t="s">
        <v>27</v>
      </c>
      <c r="F692" s="99"/>
      <c r="G692" s="91">
        <v>-6.7000000000000013E-4</v>
      </c>
      <c r="H692" s="91"/>
      <c r="I692" s="135">
        <v>2.7899999999999999E-3</v>
      </c>
      <c r="J692" s="112"/>
      <c r="K692" s="79">
        <v>3.0200000000000001E-3</v>
      </c>
      <c r="M692" s="79">
        <v>6.4999999999999997E-4</v>
      </c>
      <c r="N692" s="78"/>
      <c r="O692" s="93" t="s">
        <v>25</v>
      </c>
      <c r="P692" s="93"/>
      <c r="Q692" s="64">
        <v>1.23E-3</v>
      </c>
      <c r="R692" s="165"/>
      <c r="S692" s="64">
        <v>3.0999999999999999E-3</v>
      </c>
      <c r="T692" s="165"/>
      <c r="U692" s="117">
        <v>1.9000000000000001E-4</v>
      </c>
      <c r="V692" s="165"/>
      <c r="W692" s="91">
        <v>2.2939999999999999E-2</v>
      </c>
      <c r="X692" s="165"/>
      <c r="Y692" s="109">
        <v>6.5000000000000002E-2</v>
      </c>
      <c r="Z692" s="109"/>
      <c r="AA692" s="109">
        <f>SUM(G692:Y692)</f>
        <v>9.8250000000000004E-2</v>
      </c>
      <c r="AC692" s="57">
        <f t="shared" si="47"/>
        <v>64</v>
      </c>
      <c r="AD692" s="134"/>
    </row>
    <row r="693" spans="1:32" ht="9" customHeight="1">
      <c r="A693" s="57">
        <f t="shared" si="48"/>
        <v>65</v>
      </c>
      <c r="C693" s="62" t="s">
        <v>92</v>
      </c>
      <c r="E693" s="62" t="s">
        <v>27</v>
      </c>
      <c r="F693" s="99"/>
      <c r="G693" s="91">
        <v>-7.000000000000001E-4</v>
      </c>
      <c r="H693" s="91"/>
      <c r="I693" s="135">
        <v>2.7499999999999998E-3</v>
      </c>
      <c r="J693" s="112"/>
      <c r="K693" s="79">
        <v>3.0200000000000001E-3</v>
      </c>
      <c r="M693" s="79">
        <v>6.4999999999999997E-4</v>
      </c>
      <c r="N693" s="78"/>
      <c r="O693" s="93" t="s">
        <v>25</v>
      </c>
      <c r="P693" s="93"/>
      <c r="Q693" s="64">
        <v>1.23E-3</v>
      </c>
      <c r="R693" s="165"/>
      <c r="S693" s="64">
        <v>3.0500000000000002E-3</v>
      </c>
      <c r="T693" s="165"/>
      <c r="U693" s="117">
        <v>1.8000000000000001E-4</v>
      </c>
      <c r="V693" s="165"/>
      <c r="W693" s="91">
        <v>2.2939999999999999E-2</v>
      </c>
      <c r="X693" s="165"/>
      <c r="Y693" s="109">
        <v>6.5000000000000002E-2</v>
      </c>
      <c r="Z693" s="109"/>
      <c r="AA693" s="109">
        <f>SUM(G693:Y693)</f>
        <v>9.8119999999999999E-2</v>
      </c>
      <c r="AC693" s="57">
        <f t="shared" si="47"/>
        <v>65</v>
      </c>
      <c r="AD693" s="134"/>
    </row>
    <row r="694" spans="1:32" ht="9" customHeight="1">
      <c r="A694" s="57">
        <f t="shared" si="48"/>
        <v>66</v>
      </c>
      <c r="C694" s="62" t="s">
        <v>99</v>
      </c>
      <c r="E694" s="62" t="s">
        <v>27</v>
      </c>
      <c r="F694" s="99"/>
      <c r="G694" s="91">
        <v>-7.1000000000000013E-4</v>
      </c>
      <c r="H694" s="91"/>
      <c r="I694" s="135" t="s">
        <v>25</v>
      </c>
      <c r="J694" s="112"/>
      <c r="K694" s="79">
        <v>3.0200000000000001E-3</v>
      </c>
      <c r="M694" s="79">
        <v>6.4999999999999997E-4</v>
      </c>
      <c r="N694" s="78"/>
      <c r="O694" s="93" t="s">
        <v>25</v>
      </c>
      <c r="P694" s="93"/>
      <c r="Q694" s="64">
        <v>1.23E-3</v>
      </c>
      <c r="R694" s="165"/>
      <c r="S694" s="64">
        <v>3.0000000000000001E-3</v>
      </c>
      <c r="T694" s="165"/>
      <c r="U694" s="117">
        <v>1.8000000000000001E-4</v>
      </c>
      <c r="V694" s="165"/>
      <c r="W694" s="91">
        <v>2.2939999999999999E-2</v>
      </c>
      <c r="X694" s="165"/>
      <c r="Y694" s="109">
        <v>6.5000000000000002E-2</v>
      </c>
      <c r="Z694" s="109"/>
      <c r="AA694" s="109">
        <f>SUM(G694:Y694)</f>
        <v>9.5310000000000006E-2</v>
      </c>
      <c r="AC694" s="57">
        <f t="shared" si="47"/>
        <v>66</v>
      </c>
      <c r="AD694" s="134"/>
    </row>
    <row r="695" spans="1:32" ht="9" customHeight="1">
      <c r="A695" s="57">
        <f t="shared" si="48"/>
        <v>67</v>
      </c>
      <c r="C695" s="62" t="s">
        <v>100</v>
      </c>
      <c r="E695" s="62" t="s">
        <v>27</v>
      </c>
      <c r="G695" s="91">
        <v>-7.2000000000000005E-4</v>
      </c>
      <c r="H695" s="91"/>
      <c r="I695" s="135" t="s">
        <v>25</v>
      </c>
      <c r="J695" s="112"/>
      <c r="K695" s="79">
        <v>3.0200000000000001E-3</v>
      </c>
      <c r="M695" s="79">
        <v>6.4999999999999997E-4</v>
      </c>
      <c r="N695" s="78"/>
      <c r="O695" s="93" t="s">
        <v>25</v>
      </c>
      <c r="P695" s="93"/>
      <c r="Q695" s="64">
        <v>1.23E-3</v>
      </c>
      <c r="R695" s="165"/>
      <c r="S695" s="64">
        <v>2.98E-3</v>
      </c>
      <c r="T695" s="165"/>
      <c r="U695" s="117">
        <v>1.8000000000000001E-4</v>
      </c>
      <c r="V695" s="165"/>
      <c r="W695" s="91">
        <v>2.2939999999999999E-2</v>
      </c>
      <c r="X695" s="165"/>
      <c r="Y695" s="109">
        <v>6.5000000000000002E-2</v>
      </c>
      <c r="Z695" s="109"/>
      <c r="AA695" s="109">
        <f>SUM(G695:Y695)</f>
        <v>9.5280000000000004E-2</v>
      </c>
      <c r="AC695" s="57">
        <f t="shared" si="47"/>
        <v>67</v>
      </c>
      <c r="AD695" s="134"/>
    </row>
    <row r="696" spans="1:32" ht="9" customHeight="1">
      <c r="A696" s="60"/>
      <c r="G696" s="79"/>
      <c r="H696" s="79"/>
      <c r="U696" s="79"/>
      <c r="AA696" s="146"/>
      <c r="AC696" s="60"/>
      <c r="AD696" s="134"/>
    </row>
    <row r="697" spans="1:32" ht="9" customHeight="1">
      <c r="AD697" s="134"/>
    </row>
    <row r="698" spans="1:32" ht="9" customHeight="1">
      <c r="A698" s="56"/>
      <c r="B698" s="56"/>
      <c r="M698" s="2" t="str">
        <f>M618</f>
        <v>SAN DIEGO GAS &amp; ELECTRIC COMPANY - ELECTRIC DEPARTMENT</v>
      </c>
      <c r="Y698" s="56"/>
      <c r="Z698" s="56"/>
      <c r="AA698" s="56"/>
      <c r="AC698" s="127" t="s">
        <v>163</v>
      </c>
      <c r="AD698" s="134"/>
    </row>
    <row r="699" spans="1:32" ht="9" customHeight="1">
      <c r="A699" s="56"/>
      <c r="B699" s="56"/>
      <c r="M699" s="2" t="str">
        <f>M619</f>
        <v>FILING TO IMPLEMENT AN ELECTRIC RATE SURCHARGE TO MANAGE THE ENERGY RATE CEILING REVENUE SHORTFALL ACCOUNT</v>
      </c>
      <c r="Y699" s="56"/>
      <c r="Z699" s="56"/>
      <c r="AA699" s="56"/>
      <c r="AC699" s="56"/>
      <c r="AD699" s="134"/>
    </row>
    <row r="700" spans="1:32" ht="9" customHeight="1">
      <c r="A700" s="56"/>
      <c r="B700" s="56"/>
      <c r="M700" s="2" t="str">
        <f>M620</f>
        <v>EFFECTIVE RATES FOR CUSTOMERS UNDER 6.5 CENTS/KWH RATE CEILING PX PRICE (AB 265 AND D.00-09-040)</v>
      </c>
      <c r="Y700" s="56"/>
      <c r="Z700" s="56"/>
      <c r="AA700" s="56"/>
      <c r="AC700" s="56"/>
      <c r="AD700" s="134"/>
    </row>
    <row r="701" spans="1:32" ht="9" customHeight="1">
      <c r="A701" s="56"/>
      <c r="B701" s="56"/>
      <c r="M701" s="2"/>
      <c r="Y701" s="56"/>
      <c r="Z701" s="56"/>
      <c r="AA701" s="56"/>
      <c r="AC701" s="56"/>
      <c r="AD701" s="134"/>
    </row>
    <row r="702" spans="1:32" ht="9" customHeight="1">
      <c r="A702" s="56"/>
      <c r="B702" s="56"/>
      <c r="M702" s="5" t="s">
        <v>261</v>
      </c>
      <c r="Y702" s="56"/>
      <c r="Z702" s="56"/>
      <c r="AA702" s="56"/>
      <c r="AC702" s="56"/>
      <c r="AD702" s="134"/>
    </row>
    <row r="703" spans="1:32" ht="9" customHeight="1">
      <c r="A703" s="56"/>
      <c r="B703" s="56"/>
      <c r="M703" s="49"/>
      <c r="N703" s="49"/>
      <c r="O703" s="49"/>
      <c r="Y703" s="56"/>
      <c r="Z703" s="56"/>
      <c r="AA703" s="56"/>
      <c r="AC703" s="56"/>
      <c r="AD703" s="134"/>
    </row>
    <row r="704" spans="1:32" ht="9" customHeight="1">
      <c r="A704" s="56"/>
      <c r="B704" s="56"/>
      <c r="C704" s="9"/>
      <c r="D704" s="9"/>
      <c r="E704" s="9"/>
      <c r="F704" s="9"/>
      <c r="G704" s="274"/>
      <c r="H704" s="274"/>
      <c r="I704" s="41"/>
      <c r="J704" s="9"/>
      <c r="K704" s="9"/>
      <c r="L704" s="9"/>
      <c r="M704" s="10" t="s">
        <v>224</v>
      </c>
      <c r="N704" s="9"/>
      <c r="O704" s="8" t="s">
        <v>225</v>
      </c>
      <c r="P704" s="9"/>
      <c r="Q704" s="8" t="s">
        <v>226</v>
      </c>
      <c r="R704" s="8"/>
      <c r="S704" s="8" t="s">
        <v>227</v>
      </c>
      <c r="T704" s="8"/>
      <c r="U704" s="8"/>
      <c r="V704" s="42"/>
      <c r="W704" s="10" t="s">
        <v>228</v>
      </c>
      <c r="X704" s="9"/>
      <c r="Y704" s="10" t="s">
        <v>229</v>
      </c>
      <c r="Z704" s="10"/>
      <c r="AA704" s="10"/>
      <c r="AC704" s="17"/>
      <c r="AD704" s="134"/>
      <c r="AE704" s="17"/>
      <c r="AF704" s="153"/>
    </row>
    <row r="705" spans="1:32" ht="9" customHeight="1">
      <c r="A705" s="56"/>
      <c r="B705" s="56"/>
      <c r="C705" s="9"/>
      <c r="D705" s="9"/>
      <c r="E705" s="9"/>
      <c r="F705" s="9"/>
      <c r="G705" s="10" t="s">
        <v>230</v>
      </c>
      <c r="H705" s="10"/>
      <c r="I705" s="10" t="s">
        <v>231</v>
      </c>
      <c r="J705" s="9"/>
      <c r="K705" s="10" t="s">
        <v>232</v>
      </c>
      <c r="L705" s="9"/>
      <c r="M705" s="10" t="s">
        <v>233</v>
      </c>
      <c r="N705" s="9"/>
      <c r="O705" s="10" t="s">
        <v>234</v>
      </c>
      <c r="P705" s="9"/>
      <c r="Q705" s="10" t="s">
        <v>235</v>
      </c>
      <c r="R705" s="10"/>
      <c r="S705" s="10" t="s">
        <v>236</v>
      </c>
      <c r="T705" s="10"/>
      <c r="U705" s="10" t="s">
        <v>237</v>
      </c>
      <c r="V705" s="10"/>
      <c r="W705" s="10" t="s">
        <v>238</v>
      </c>
      <c r="X705" s="9"/>
      <c r="Y705" s="10" t="s">
        <v>239</v>
      </c>
      <c r="Z705" s="10"/>
      <c r="AA705" s="10" t="s">
        <v>7</v>
      </c>
      <c r="AC705" s="17"/>
      <c r="AD705" s="134"/>
      <c r="AE705" s="17"/>
      <c r="AF705" s="43"/>
    </row>
    <row r="706" spans="1:32" ht="9" customHeight="1">
      <c r="A706" s="56"/>
      <c r="B706" s="56"/>
      <c r="C706" s="275" t="s">
        <v>165</v>
      </c>
      <c r="D706" s="15"/>
      <c r="E706" s="15"/>
      <c r="F706" s="9"/>
      <c r="G706" s="10" t="s">
        <v>12</v>
      </c>
      <c r="H706" s="10"/>
      <c r="I706" s="10" t="s">
        <v>12</v>
      </c>
      <c r="J706" s="9"/>
      <c r="K706" s="10" t="s">
        <v>12</v>
      </c>
      <c r="L706" s="9"/>
      <c r="M706" s="10" t="s">
        <v>12</v>
      </c>
      <c r="N706" s="41"/>
      <c r="O706" s="10" t="s">
        <v>12</v>
      </c>
      <c r="P706" s="9"/>
      <c r="Q706" s="10" t="s">
        <v>12</v>
      </c>
      <c r="R706" s="10"/>
      <c r="S706" s="10" t="s">
        <v>12</v>
      </c>
      <c r="T706" s="10"/>
      <c r="U706" s="10" t="s">
        <v>12</v>
      </c>
      <c r="V706" s="10"/>
      <c r="W706" s="10" t="s">
        <v>12</v>
      </c>
      <c r="X706" s="9"/>
      <c r="Y706" s="10" t="s">
        <v>240</v>
      </c>
      <c r="Z706" s="10"/>
      <c r="AA706" s="10" t="s">
        <v>12</v>
      </c>
      <c r="AC706" s="17"/>
      <c r="AD706" s="134"/>
      <c r="AE706" s="17"/>
      <c r="AF706" s="153"/>
    </row>
    <row r="707" spans="1:32" ht="9" customHeight="1">
      <c r="A707" s="10" t="s">
        <v>9</v>
      </c>
      <c r="B707" s="10"/>
      <c r="C707" s="8" t="s">
        <v>166</v>
      </c>
      <c r="D707" s="8"/>
      <c r="E707" s="8" t="s">
        <v>167</v>
      </c>
      <c r="F707" s="9"/>
      <c r="G707" s="8" t="s">
        <v>168</v>
      </c>
      <c r="H707" s="9"/>
      <c r="I707" s="8" t="s">
        <v>168</v>
      </c>
      <c r="J707" s="9"/>
      <c r="K707" s="8" t="s">
        <v>168</v>
      </c>
      <c r="L707" s="9"/>
      <c r="M707" s="8" t="s">
        <v>168</v>
      </c>
      <c r="N707" s="8"/>
      <c r="O707" s="8" t="s">
        <v>168</v>
      </c>
      <c r="P707" s="9"/>
      <c r="Q707" s="8" t="s">
        <v>168</v>
      </c>
      <c r="R707" s="10"/>
      <c r="S707" s="8" t="s">
        <v>168</v>
      </c>
      <c r="T707" s="8"/>
      <c r="U707" s="8" t="s">
        <v>168</v>
      </c>
      <c r="V707" s="10"/>
      <c r="W707" s="8" t="s">
        <v>168</v>
      </c>
      <c r="X707" s="10"/>
      <c r="Y707" s="8" t="s">
        <v>168</v>
      </c>
      <c r="Z707" s="10"/>
      <c r="AA707" s="8" t="s">
        <v>168</v>
      </c>
      <c r="AB707" s="10"/>
      <c r="AC707" s="10" t="s">
        <v>9</v>
      </c>
      <c r="AD707" s="134"/>
      <c r="AE707" s="154"/>
      <c r="AF707" s="153"/>
    </row>
    <row r="708" spans="1:32" ht="9" customHeight="1">
      <c r="A708" s="16" t="s">
        <v>169</v>
      </c>
      <c r="B708" s="14"/>
      <c r="C708" s="37" t="s">
        <v>170</v>
      </c>
      <c r="D708" s="34"/>
      <c r="E708" s="58" t="s">
        <v>17</v>
      </c>
      <c r="G708" s="59" t="s">
        <v>18</v>
      </c>
      <c r="H708" s="128"/>
      <c r="I708" s="59" t="s">
        <v>19</v>
      </c>
      <c r="K708" s="59" t="s">
        <v>20</v>
      </c>
      <c r="M708" s="59" t="s">
        <v>21</v>
      </c>
      <c r="O708" s="59" t="s">
        <v>241</v>
      </c>
      <c r="Q708" s="59" t="s">
        <v>242</v>
      </c>
      <c r="R708" s="128"/>
      <c r="S708" s="59" t="s">
        <v>243</v>
      </c>
      <c r="T708" s="128"/>
      <c r="U708" s="59" t="s">
        <v>244</v>
      </c>
      <c r="W708" s="59" t="s">
        <v>245</v>
      </c>
      <c r="Y708" s="38" t="s">
        <v>246</v>
      </c>
      <c r="Z708" s="50"/>
      <c r="AA708" s="38" t="s">
        <v>247</v>
      </c>
      <c r="AC708" s="16" t="s">
        <v>169</v>
      </c>
      <c r="AD708" s="134"/>
      <c r="AE708" s="50"/>
      <c r="AF708" s="153"/>
    </row>
    <row r="709" spans="1:32" ht="9" customHeight="1">
      <c r="A709" s="56"/>
      <c r="B709" s="56"/>
      <c r="Y709" s="56"/>
      <c r="Z709" s="56"/>
      <c r="AA709" s="56"/>
      <c r="AC709" s="56"/>
      <c r="AD709" s="134"/>
      <c r="AE709" s="153"/>
      <c r="AF709" s="153"/>
    </row>
    <row r="710" spans="1:32" ht="9" customHeight="1">
      <c r="A710" s="57">
        <v>1</v>
      </c>
      <c r="B710" s="56"/>
      <c r="C710" s="51" t="s">
        <v>171</v>
      </c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56"/>
      <c r="AB710" s="75"/>
      <c r="AC710" s="57">
        <v>1</v>
      </c>
      <c r="AD710" s="134"/>
      <c r="AE710" s="176"/>
      <c r="AF710" s="176"/>
    </row>
    <row r="711" spans="1:32" ht="9" customHeight="1">
      <c r="A711" s="57">
        <v>2</v>
      </c>
      <c r="B711" s="56"/>
      <c r="C711" s="56">
        <v>175</v>
      </c>
      <c r="E711" s="56">
        <v>7000</v>
      </c>
      <c r="F711" s="177"/>
      <c r="G711" s="88">
        <v>-0.01</v>
      </c>
      <c r="I711" s="178">
        <v>7</v>
      </c>
      <c r="K711" s="88">
        <v>0.26</v>
      </c>
      <c r="L711" s="88"/>
      <c r="M711" s="88">
        <v>0.05</v>
      </c>
      <c r="N711" s="88"/>
      <c r="O711" s="114" t="s">
        <v>262</v>
      </c>
      <c r="P711" s="88"/>
      <c r="Q711" s="88">
        <v>0.11</v>
      </c>
      <c r="R711" s="88"/>
      <c r="S711" s="88">
        <v>0.01</v>
      </c>
      <c r="T711" s="88"/>
      <c r="U711" s="88">
        <v>0.03</v>
      </c>
      <c r="V711" s="88"/>
      <c r="W711" s="88">
        <v>1.59</v>
      </c>
      <c r="X711" s="88"/>
      <c r="Y711" s="88">
        <v>4.51</v>
      </c>
      <c r="Z711" s="88"/>
      <c r="AA711" s="179">
        <f t="shared" ref="AA711:AA749" si="49">SUM(G711:Y711)</f>
        <v>13.55</v>
      </c>
      <c r="AB711" s="88"/>
      <c r="AC711" s="57">
        <v>2</v>
      </c>
      <c r="AD711" s="281"/>
      <c r="AE711" s="180"/>
      <c r="AF711" s="204"/>
    </row>
    <row r="712" spans="1:32" ht="9" customHeight="1">
      <c r="A712" s="57">
        <v>3</v>
      </c>
      <c r="B712" s="56"/>
      <c r="C712" s="56">
        <v>400</v>
      </c>
      <c r="E712" s="56">
        <v>20000</v>
      </c>
      <c r="F712" s="177"/>
      <c r="G712" s="102">
        <v>0.01</v>
      </c>
      <c r="H712" s="102"/>
      <c r="I712" s="102">
        <v>11.53</v>
      </c>
      <c r="J712" s="102"/>
      <c r="K712" s="102">
        <v>0.61</v>
      </c>
      <c r="L712" s="102"/>
      <c r="M712" s="102">
        <v>0.1</v>
      </c>
      <c r="N712" s="102"/>
      <c r="O712" s="105" t="s">
        <v>262</v>
      </c>
      <c r="P712" s="102"/>
      <c r="Q712" s="103">
        <v>0.26</v>
      </c>
      <c r="R712" s="181"/>
      <c r="S712" s="102">
        <v>0.03</v>
      </c>
      <c r="T712" s="102"/>
      <c r="U712" s="102">
        <v>7.0000000000000007E-2</v>
      </c>
      <c r="V712" s="102"/>
      <c r="W712" s="103">
        <v>3.66</v>
      </c>
      <c r="X712" s="103"/>
      <c r="Y712" s="103">
        <v>10.38</v>
      </c>
      <c r="Z712" s="102"/>
      <c r="AA712" s="155">
        <f t="shared" si="49"/>
        <v>26.65</v>
      </c>
      <c r="AB712" s="101"/>
      <c r="AC712" s="57">
        <v>3</v>
      </c>
      <c r="AD712" s="281"/>
      <c r="AE712" s="278"/>
      <c r="AF712" s="176"/>
    </row>
    <row r="713" spans="1:32" ht="9" customHeight="1">
      <c r="A713" s="57">
        <v>4</v>
      </c>
      <c r="B713" s="56"/>
      <c r="C713" s="51" t="s">
        <v>172</v>
      </c>
      <c r="F713" s="177"/>
      <c r="G713" s="102"/>
      <c r="H713" s="102"/>
      <c r="I713" s="102"/>
      <c r="J713" s="102"/>
      <c r="K713" s="102"/>
      <c r="L713" s="102"/>
      <c r="M713" s="102"/>
      <c r="N713" s="102"/>
      <c r="O713" s="105"/>
      <c r="P713" s="102"/>
      <c r="Q713" s="103"/>
      <c r="R713" s="102"/>
      <c r="S713" s="102"/>
      <c r="T713" s="102"/>
      <c r="U713" s="102"/>
      <c r="V713" s="102"/>
      <c r="W713" s="103"/>
      <c r="X713" s="103"/>
      <c r="Y713" s="103"/>
      <c r="Z713" s="101"/>
      <c r="AA713" s="155"/>
      <c r="AB713" s="101"/>
      <c r="AC713" s="57">
        <v>4</v>
      </c>
      <c r="AD713" s="281"/>
      <c r="AE713" s="278"/>
      <c r="AF713" s="176"/>
    </row>
    <row r="714" spans="1:32" ht="9" customHeight="1">
      <c r="A714" s="57">
        <v>5</v>
      </c>
      <c r="B714" s="56"/>
      <c r="C714" s="56">
        <v>400</v>
      </c>
      <c r="E714" s="56">
        <v>20000</v>
      </c>
      <c r="F714" s="177"/>
      <c r="G714" s="102">
        <v>0.01</v>
      </c>
      <c r="H714" s="102"/>
      <c r="I714" s="102">
        <v>24.42</v>
      </c>
      <c r="J714" s="102"/>
      <c r="K714" s="102">
        <v>0.61</v>
      </c>
      <c r="L714" s="102"/>
      <c r="M714" s="102">
        <v>0.1</v>
      </c>
      <c r="N714" s="102"/>
      <c r="O714" s="105" t="s">
        <v>262</v>
      </c>
      <c r="P714" s="102"/>
      <c r="Q714" s="103">
        <v>0.26</v>
      </c>
      <c r="R714" s="181"/>
      <c r="S714" s="102">
        <v>0.04</v>
      </c>
      <c r="T714" s="102"/>
      <c r="U714" s="102">
        <v>7.0000000000000007E-2</v>
      </c>
      <c r="V714" s="102"/>
      <c r="W714" s="103">
        <v>3.66</v>
      </c>
      <c r="X714" s="103"/>
      <c r="Y714" s="103">
        <v>3.66</v>
      </c>
      <c r="Z714" s="102"/>
      <c r="AA714" s="155">
        <f t="shared" si="49"/>
        <v>32.830000000000005</v>
      </c>
      <c r="AB714" s="101"/>
      <c r="AC714" s="57">
        <v>5</v>
      </c>
      <c r="AD714" s="281"/>
      <c r="AE714" s="278"/>
      <c r="AF714" s="176"/>
    </row>
    <row r="715" spans="1:32" ht="9" customHeight="1">
      <c r="A715" s="57">
        <v>6</v>
      </c>
      <c r="B715" s="56"/>
      <c r="C715" s="51" t="s">
        <v>173</v>
      </c>
      <c r="F715" s="177"/>
      <c r="G715" s="102"/>
      <c r="H715" s="102"/>
      <c r="I715" s="102"/>
      <c r="J715" s="102"/>
      <c r="K715" s="102"/>
      <c r="L715" s="102"/>
      <c r="M715" s="102"/>
      <c r="N715" s="102"/>
      <c r="O715" s="105"/>
      <c r="P715" s="102"/>
      <c r="Q715" s="103"/>
      <c r="R715" s="102"/>
      <c r="S715" s="102"/>
      <c r="T715" s="102"/>
      <c r="U715" s="102"/>
      <c r="V715" s="102"/>
      <c r="W715" s="103"/>
      <c r="X715" s="103"/>
      <c r="Y715" s="103"/>
      <c r="Z715" s="101"/>
      <c r="AA715" s="155"/>
      <c r="AB715" s="101"/>
      <c r="AC715" s="57">
        <v>6</v>
      </c>
      <c r="AD715" s="281"/>
      <c r="AE715" s="278"/>
      <c r="AF715" s="176"/>
    </row>
    <row r="716" spans="1:32" ht="9" customHeight="1">
      <c r="A716" s="57">
        <v>7</v>
      </c>
      <c r="B716" s="56"/>
      <c r="C716" s="56">
        <v>70</v>
      </c>
      <c r="E716" s="56">
        <v>5800</v>
      </c>
      <c r="F716" s="177"/>
      <c r="G716" s="102">
        <v>0</v>
      </c>
      <c r="H716" s="102"/>
      <c r="I716" s="102">
        <v>4.96</v>
      </c>
      <c r="J716" s="102"/>
      <c r="K716" s="102">
        <v>0.13</v>
      </c>
      <c r="L716" s="102"/>
      <c r="M716" s="102">
        <v>0.02</v>
      </c>
      <c r="N716" s="102"/>
      <c r="O716" s="105" t="s">
        <v>262</v>
      </c>
      <c r="P716" s="102"/>
      <c r="Q716" s="103">
        <v>0.06</v>
      </c>
      <c r="R716" s="181"/>
      <c r="S716" s="102">
        <v>0.01</v>
      </c>
      <c r="T716" s="102"/>
      <c r="U716" s="102">
        <v>0.01</v>
      </c>
      <c r="V716" s="102"/>
      <c r="W716" s="103">
        <v>0.8</v>
      </c>
      <c r="X716" s="103"/>
      <c r="Y716" s="103">
        <v>0.8</v>
      </c>
      <c r="Z716" s="102"/>
      <c r="AA716" s="155">
        <f t="shared" si="49"/>
        <v>6.7899999999999983</v>
      </c>
      <c r="AB716" s="101"/>
      <c r="AC716" s="57">
        <v>7</v>
      </c>
      <c r="AD716" s="281"/>
      <c r="AE716" s="278"/>
      <c r="AF716" s="176"/>
    </row>
    <row r="717" spans="1:32" ht="9" customHeight="1">
      <c r="A717" s="57">
        <v>8</v>
      </c>
      <c r="B717" s="56"/>
      <c r="C717" s="56">
        <v>100</v>
      </c>
      <c r="E717" s="56">
        <v>9500</v>
      </c>
      <c r="F717" s="177"/>
      <c r="G717" s="102">
        <v>0</v>
      </c>
      <c r="H717" s="102"/>
      <c r="I717" s="102">
        <v>5.43</v>
      </c>
      <c r="J717" s="102"/>
      <c r="K717" s="102">
        <v>0.19</v>
      </c>
      <c r="L717" s="102"/>
      <c r="M717" s="102">
        <v>0.03</v>
      </c>
      <c r="N717" s="102"/>
      <c r="O717" s="105" t="s">
        <v>262</v>
      </c>
      <c r="P717" s="102"/>
      <c r="Q717" s="103">
        <v>0.08</v>
      </c>
      <c r="R717" s="181"/>
      <c r="S717" s="102">
        <v>0.01</v>
      </c>
      <c r="T717" s="102"/>
      <c r="U717" s="102">
        <v>0.02</v>
      </c>
      <c r="V717" s="102"/>
      <c r="W717" s="103">
        <v>1.1200000000000001</v>
      </c>
      <c r="X717" s="103"/>
      <c r="Y717" s="103">
        <v>1.1200000000000001</v>
      </c>
      <c r="Z717" s="102"/>
      <c r="AA717" s="155">
        <f t="shared" si="49"/>
        <v>8</v>
      </c>
      <c r="AB717" s="101"/>
      <c r="AC717" s="57">
        <v>8</v>
      </c>
      <c r="AD717" s="281"/>
      <c r="AE717" s="278"/>
      <c r="AF717" s="176"/>
    </row>
    <row r="718" spans="1:32" ht="9" customHeight="1">
      <c r="A718" s="57">
        <v>9</v>
      </c>
      <c r="B718" s="56"/>
      <c r="C718" s="56">
        <v>150</v>
      </c>
      <c r="E718" s="56">
        <v>16000</v>
      </c>
      <c r="F718" s="177"/>
      <c r="G718" s="102">
        <v>0</v>
      </c>
      <c r="H718" s="102"/>
      <c r="I718" s="102">
        <v>5.88</v>
      </c>
      <c r="J718" s="102"/>
      <c r="K718" s="102">
        <v>0.25</v>
      </c>
      <c r="L718" s="102"/>
      <c r="M718" s="102">
        <v>0.04</v>
      </c>
      <c r="N718" s="102"/>
      <c r="O718" s="105" t="s">
        <v>262</v>
      </c>
      <c r="P718" s="102"/>
      <c r="Q718" s="103">
        <v>0.11</v>
      </c>
      <c r="R718" s="181"/>
      <c r="S718" s="102">
        <v>0.01</v>
      </c>
      <c r="T718" s="102"/>
      <c r="U718" s="102">
        <v>0.03</v>
      </c>
      <c r="V718" s="102"/>
      <c r="W718" s="103">
        <v>1.54</v>
      </c>
      <c r="X718" s="103"/>
      <c r="Y718" s="103">
        <v>1.54</v>
      </c>
      <c r="Z718" s="102"/>
      <c r="AA718" s="155">
        <f t="shared" si="49"/>
        <v>9.4</v>
      </c>
      <c r="AB718" s="101"/>
      <c r="AC718" s="57">
        <v>9</v>
      </c>
      <c r="AD718" s="281"/>
      <c r="AE718" s="278"/>
      <c r="AF718" s="176"/>
    </row>
    <row r="719" spans="1:32" ht="9" customHeight="1">
      <c r="A719" s="57">
        <v>10</v>
      </c>
      <c r="B719" s="56"/>
      <c r="C719" s="56">
        <v>200</v>
      </c>
      <c r="E719" s="56">
        <v>22000</v>
      </c>
      <c r="F719" s="177"/>
      <c r="G719" s="102">
        <v>-0.01</v>
      </c>
      <c r="H719" s="102"/>
      <c r="I719" s="102">
        <v>7.47</v>
      </c>
      <c r="J719" s="102"/>
      <c r="K719" s="102">
        <v>0.32</v>
      </c>
      <c r="L719" s="102"/>
      <c r="M719" s="102">
        <v>0.06</v>
      </c>
      <c r="N719" s="102"/>
      <c r="O719" s="105" t="s">
        <v>262</v>
      </c>
      <c r="P719" s="102"/>
      <c r="Q719" s="103">
        <v>0.14000000000000001</v>
      </c>
      <c r="R719" s="181"/>
      <c r="S719" s="102">
        <v>0.02</v>
      </c>
      <c r="T719" s="102"/>
      <c r="U719" s="102">
        <v>0.03</v>
      </c>
      <c r="V719" s="102"/>
      <c r="W719" s="103">
        <v>1.96</v>
      </c>
      <c r="X719" s="103"/>
      <c r="Y719" s="103">
        <v>1.96</v>
      </c>
      <c r="Z719" s="102"/>
      <c r="AA719" s="155">
        <f t="shared" si="49"/>
        <v>11.95</v>
      </c>
      <c r="AB719" s="101"/>
      <c r="AC719" s="57">
        <v>10</v>
      </c>
      <c r="AD719" s="281"/>
      <c r="AE719" s="278"/>
      <c r="AF719" s="176"/>
    </row>
    <row r="720" spans="1:32" ht="9" customHeight="1">
      <c r="A720" s="57">
        <v>11</v>
      </c>
      <c r="B720" s="56"/>
      <c r="C720" s="56">
        <v>250</v>
      </c>
      <c r="E720" s="56">
        <v>30000</v>
      </c>
      <c r="F720" s="177"/>
      <c r="G720" s="102">
        <v>0</v>
      </c>
      <c r="H720" s="102"/>
      <c r="I720" s="102">
        <v>8.01</v>
      </c>
      <c r="J720" s="102"/>
      <c r="K720" s="102">
        <v>0.41</v>
      </c>
      <c r="L720" s="102"/>
      <c r="M720" s="102">
        <v>7.0000000000000007E-2</v>
      </c>
      <c r="N720" s="102"/>
      <c r="O720" s="105" t="s">
        <v>262</v>
      </c>
      <c r="P720" s="102"/>
      <c r="Q720" s="103">
        <v>0.17</v>
      </c>
      <c r="R720" s="181"/>
      <c r="S720" s="102">
        <v>0.02</v>
      </c>
      <c r="T720" s="102"/>
      <c r="U720" s="102">
        <v>0.05</v>
      </c>
      <c r="V720" s="102"/>
      <c r="W720" s="103">
        <v>2.4900000000000002</v>
      </c>
      <c r="X720" s="103"/>
      <c r="Y720" s="103">
        <v>2.4900000000000002</v>
      </c>
      <c r="Z720" s="102"/>
      <c r="AA720" s="155">
        <f t="shared" si="49"/>
        <v>13.71</v>
      </c>
      <c r="AB720" s="101"/>
      <c r="AC720" s="57">
        <v>11</v>
      </c>
      <c r="AD720" s="281"/>
      <c r="AE720" s="278"/>
      <c r="AF720" s="176"/>
    </row>
    <row r="721" spans="1:32" ht="9" customHeight="1">
      <c r="A721" s="57">
        <v>12</v>
      </c>
      <c r="B721" s="56"/>
      <c r="C721" s="56">
        <v>400</v>
      </c>
      <c r="E721" s="56">
        <v>50000</v>
      </c>
      <c r="F721" s="177"/>
      <c r="G721" s="102">
        <v>0</v>
      </c>
      <c r="H721" s="102"/>
      <c r="I721" s="102">
        <v>9.7200000000000006</v>
      </c>
      <c r="J721" s="102"/>
      <c r="K721" s="102">
        <v>0.63</v>
      </c>
      <c r="L721" s="102"/>
      <c r="M721" s="102">
        <v>0.11</v>
      </c>
      <c r="N721" s="102"/>
      <c r="O721" s="105" t="s">
        <v>262</v>
      </c>
      <c r="P721" s="102"/>
      <c r="Q721" s="103">
        <v>0.27</v>
      </c>
      <c r="R721" s="181"/>
      <c r="S721" s="102">
        <v>0.02</v>
      </c>
      <c r="T721" s="102"/>
      <c r="U721" s="102">
        <v>7.0000000000000007E-2</v>
      </c>
      <c r="V721" s="102"/>
      <c r="W721" s="103">
        <v>3.79</v>
      </c>
      <c r="X721" s="103"/>
      <c r="Y721" s="103">
        <v>3.79</v>
      </c>
      <c r="Z721" s="102"/>
      <c r="AA721" s="155">
        <f t="shared" si="49"/>
        <v>18.399999999999999</v>
      </c>
      <c r="AB721" s="101"/>
      <c r="AC721" s="57">
        <v>12</v>
      </c>
      <c r="AD721" s="281"/>
      <c r="AE721" s="278"/>
      <c r="AF721" s="176"/>
    </row>
    <row r="722" spans="1:32" ht="9" customHeight="1">
      <c r="A722" s="57">
        <v>13</v>
      </c>
      <c r="B722" s="56"/>
      <c r="C722" s="51" t="s">
        <v>174</v>
      </c>
      <c r="F722" s="177"/>
      <c r="G722" s="102"/>
      <c r="H722" s="102"/>
      <c r="I722" s="102"/>
      <c r="J722" s="102"/>
      <c r="K722" s="102"/>
      <c r="L722" s="102"/>
      <c r="M722" s="102"/>
      <c r="N722" s="102"/>
      <c r="O722" s="105"/>
      <c r="P722" s="102"/>
      <c r="Q722" s="103"/>
      <c r="R722" s="102"/>
      <c r="S722" s="102"/>
      <c r="T722" s="102"/>
      <c r="U722" s="102"/>
      <c r="V722" s="102"/>
      <c r="W722" s="103"/>
      <c r="X722" s="103"/>
      <c r="Y722" s="103"/>
      <c r="Z722" s="101"/>
      <c r="AA722" s="155"/>
      <c r="AB722" s="101"/>
      <c r="AC722" s="57">
        <v>13</v>
      </c>
      <c r="AD722" s="281"/>
      <c r="AE722" s="278"/>
      <c r="AF722" s="176"/>
    </row>
    <row r="723" spans="1:32" ht="9" customHeight="1">
      <c r="A723" s="57">
        <v>14</v>
      </c>
      <c r="B723" s="56"/>
      <c r="C723" s="56">
        <v>70</v>
      </c>
      <c r="E723" s="56">
        <v>5800</v>
      </c>
      <c r="F723" s="177"/>
      <c r="G723" s="102">
        <v>0</v>
      </c>
      <c r="H723" s="102"/>
      <c r="I723" s="102">
        <v>5.34</v>
      </c>
      <c r="J723" s="102"/>
      <c r="K723" s="102">
        <v>0.13</v>
      </c>
      <c r="L723" s="102"/>
      <c r="M723" s="102">
        <v>0.02</v>
      </c>
      <c r="N723" s="102"/>
      <c r="O723" s="105" t="s">
        <v>262</v>
      </c>
      <c r="P723" s="102"/>
      <c r="Q723" s="103">
        <v>0.06</v>
      </c>
      <c r="R723" s="181"/>
      <c r="S723" s="102">
        <v>0.01</v>
      </c>
      <c r="T723" s="102"/>
      <c r="U723" s="102">
        <v>0.01</v>
      </c>
      <c r="V723" s="102"/>
      <c r="W723" s="103">
        <v>0.8</v>
      </c>
      <c r="X723" s="103"/>
      <c r="Y723" s="103">
        <v>0.8</v>
      </c>
      <c r="Z723" s="102"/>
      <c r="AA723" s="155">
        <f t="shared" si="49"/>
        <v>7.1699999999999982</v>
      </c>
      <c r="AB723" s="101"/>
      <c r="AC723" s="57">
        <v>14</v>
      </c>
      <c r="AD723" s="281"/>
      <c r="AE723" s="278"/>
      <c r="AF723" s="176"/>
    </row>
    <row r="724" spans="1:32" ht="9" customHeight="1">
      <c r="A724" s="57">
        <v>15</v>
      </c>
      <c r="B724" s="56"/>
      <c r="C724" s="56">
        <v>100</v>
      </c>
      <c r="E724" s="56">
        <v>9500</v>
      </c>
      <c r="F724" s="177"/>
      <c r="G724" s="102">
        <v>0</v>
      </c>
      <c r="H724" s="102"/>
      <c r="I724" s="102">
        <v>5.8</v>
      </c>
      <c r="J724" s="102"/>
      <c r="K724" s="102">
        <v>0.19</v>
      </c>
      <c r="L724" s="102"/>
      <c r="M724" s="102">
        <v>0.03</v>
      </c>
      <c r="N724" s="102"/>
      <c r="O724" s="105" t="s">
        <v>262</v>
      </c>
      <c r="P724" s="102"/>
      <c r="Q724" s="103">
        <v>0.08</v>
      </c>
      <c r="R724" s="181"/>
      <c r="S724" s="102">
        <v>0.01</v>
      </c>
      <c r="T724" s="102"/>
      <c r="U724" s="102">
        <v>0.02</v>
      </c>
      <c r="V724" s="102"/>
      <c r="W724" s="103">
        <v>1.1200000000000001</v>
      </c>
      <c r="X724" s="103"/>
      <c r="Y724" s="103">
        <v>1.1200000000000001</v>
      </c>
      <c r="Z724" s="102"/>
      <c r="AA724" s="155">
        <f t="shared" si="49"/>
        <v>8.370000000000001</v>
      </c>
      <c r="AB724" s="101"/>
      <c r="AC724" s="57">
        <v>15</v>
      </c>
      <c r="AD724" s="281"/>
      <c r="AE724" s="278"/>
      <c r="AF724" s="176"/>
    </row>
    <row r="725" spans="1:32" ht="9" customHeight="1">
      <c r="A725" s="57">
        <v>16</v>
      </c>
      <c r="B725" s="56"/>
      <c r="C725" s="56">
        <v>150</v>
      </c>
      <c r="E725" s="56">
        <v>16000</v>
      </c>
      <c r="F725" s="177"/>
      <c r="G725" s="102">
        <v>0</v>
      </c>
      <c r="H725" s="102"/>
      <c r="I725" s="102">
        <v>6.25</v>
      </c>
      <c r="J725" s="102"/>
      <c r="K725" s="102">
        <v>0.25</v>
      </c>
      <c r="L725" s="102"/>
      <c r="M725" s="102">
        <v>0.04</v>
      </c>
      <c r="N725" s="102"/>
      <c r="O725" s="105" t="s">
        <v>262</v>
      </c>
      <c r="P725" s="102"/>
      <c r="Q725" s="103">
        <v>0.11</v>
      </c>
      <c r="R725" s="181"/>
      <c r="S725" s="102">
        <v>0.01</v>
      </c>
      <c r="T725" s="102"/>
      <c r="U725" s="102">
        <v>0.03</v>
      </c>
      <c r="V725" s="102"/>
      <c r="W725" s="103">
        <v>1.54</v>
      </c>
      <c r="X725" s="103"/>
      <c r="Y725" s="103">
        <v>1.54</v>
      </c>
      <c r="Z725" s="102"/>
      <c r="AA725" s="155">
        <f t="shared" si="49"/>
        <v>9.77</v>
      </c>
      <c r="AB725" s="101"/>
      <c r="AC725" s="57">
        <v>16</v>
      </c>
      <c r="AD725" s="281"/>
      <c r="AE725" s="278"/>
      <c r="AF725" s="176"/>
    </row>
    <row r="726" spans="1:32" ht="9" customHeight="1">
      <c r="A726" s="57">
        <v>17</v>
      </c>
      <c r="B726" s="56"/>
      <c r="C726" s="56">
        <v>200</v>
      </c>
      <c r="E726" s="56">
        <v>22000</v>
      </c>
      <c r="F726" s="177"/>
      <c r="G726" s="102">
        <v>-0.01</v>
      </c>
      <c r="H726" s="102"/>
      <c r="I726" s="102">
        <v>7.94</v>
      </c>
      <c r="J726" s="102"/>
      <c r="K726" s="102">
        <v>0.32</v>
      </c>
      <c r="L726" s="102"/>
      <c r="M726" s="102">
        <v>0.06</v>
      </c>
      <c r="N726" s="102"/>
      <c r="O726" s="105" t="s">
        <v>262</v>
      </c>
      <c r="P726" s="102"/>
      <c r="Q726" s="103">
        <v>0.14000000000000001</v>
      </c>
      <c r="R726" s="181"/>
      <c r="S726" s="102">
        <v>0.02</v>
      </c>
      <c r="T726" s="102"/>
      <c r="U726" s="102">
        <v>0.03</v>
      </c>
      <c r="V726" s="102"/>
      <c r="W726" s="103">
        <v>1.96</v>
      </c>
      <c r="X726" s="103"/>
      <c r="Y726" s="103">
        <v>1.96</v>
      </c>
      <c r="Z726" s="102"/>
      <c r="AA726" s="155">
        <f t="shared" si="49"/>
        <v>12.420000000000002</v>
      </c>
      <c r="AB726" s="101"/>
      <c r="AC726" s="57">
        <v>17</v>
      </c>
      <c r="AD726" s="281"/>
      <c r="AE726" s="278"/>
      <c r="AF726" s="176"/>
    </row>
    <row r="727" spans="1:32" ht="9" customHeight="1">
      <c r="A727" s="57">
        <v>18</v>
      </c>
      <c r="B727" s="56"/>
      <c r="C727" s="56">
        <v>250</v>
      </c>
      <c r="E727" s="56">
        <v>30000</v>
      </c>
      <c r="F727" s="177"/>
      <c r="G727" s="102">
        <v>0</v>
      </c>
      <c r="H727" s="102"/>
      <c r="I727" s="102">
        <v>8.48</v>
      </c>
      <c r="J727" s="102"/>
      <c r="K727" s="102">
        <v>0.41</v>
      </c>
      <c r="L727" s="102"/>
      <c r="M727" s="102">
        <v>7.0000000000000007E-2</v>
      </c>
      <c r="N727" s="102"/>
      <c r="O727" s="105" t="s">
        <v>262</v>
      </c>
      <c r="P727" s="102"/>
      <c r="Q727" s="103">
        <v>0.17</v>
      </c>
      <c r="R727" s="181"/>
      <c r="S727" s="102">
        <v>0.02</v>
      </c>
      <c r="T727" s="102"/>
      <c r="U727" s="102">
        <v>0.05</v>
      </c>
      <c r="V727" s="102"/>
      <c r="W727" s="103">
        <v>2.4900000000000002</v>
      </c>
      <c r="X727" s="103"/>
      <c r="Y727" s="103">
        <v>2.4900000000000002</v>
      </c>
      <c r="Z727" s="102"/>
      <c r="AA727" s="155">
        <f t="shared" si="49"/>
        <v>14.180000000000001</v>
      </c>
      <c r="AB727" s="101"/>
      <c r="AC727" s="57">
        <v>18</v>
      </c>
      <c r="AD727" s="281"/>
      <c r="AE727" s="278"/>
      <c r="AF727" s="176"/>
    </row>
    <row r="728" spans="1:32" ht="9" customHeight="1">
      <c r="A728" s="57">
        <v>19</v>
      </c>
      <c r="B728" s="56"/>
      <c r="C728" s="56">
        <v>400</v>
      </c>
      <c r="E728" s="56">
        <v>50000</v>
      </c>
      <c r="F728" s="177"/>
      <c r="G728" s="102">
        <v>0</v>
      </c>
      <c r="H728" s="102"/>
      <c r="I728" s="102">
        <v>10.38</v>
      </c>
      <c r="J728" s="102"/>
      <c r="K728" s="102">
        <v>0.63</v>
      </c>
      <c r="L728" s="102"/>
      <c r="M728" s="102">
        <v>0.11</v>
      </c>
      <c r="N728" s="102"/>
      <c r="O728" s="105" t="s">
        <v>262</v>
      </c>
      <c r="P728" s="102"/>
      <c r="Q728" s="103">
        <v>0.27</v>
      </c>
      <c r="R728" s="181"/>
      <c r="S728" s="102">
        <v>0.02</v>
      </c>
      <c r="T728" s="102"/>
      <c r="U728" s="102">
        <v>7.0000000000000007E-2</v>
      </c>
      <c r="V728" s="102"/>
      <c r="W728" s="103">
        <v>3.79</v>
      </c>
      <c r="X728" s="103"/>
      <c r="Y728" s="103">
        <v>3.79</v>
      </c>
      <c r="Z728" s="102"/>
      <c r="AA728" s="155">
        <f t="shared" si="49"/>
        <v>19.059999999999999</v>
      </c>
      <c r="AB728" s="101"/>
      <c r="AC728" s="57">
        <v>19</v>
      </c>
      <c r="AD728" s="281"/>
      <c r="AE728" s="278"/>
      <c r="AF728" s="176"/>
    </row>
    <row r="729" spans="1:32" ht="9" customHeight="1">
      <c r="A729" s="57">
        <v>20</v>
      </c>
      <c r="B729" s="56"/>
      <c r="C729" s="51" t="s">
        <v>175</v>
      </c>
      <c r="F729" s="177"/>
      <c r="G729" s="102"/>
      <c r="H729" s="102"/>
      <c r="I729" s="102"/>
      <c r="J729" s="102"/>
      <c r="K729" s="102"/>
      <c r="L729" s="102"/>
      <c r="M729" s="102"/>
      <c r="N729" s="102"/>
      <c r="O729" s="105"/>
      <c r="P729" s="102"/>
      <c r="Q729" s="103"/>
      <c r="R729" s="102"/>
      <c r="S729" s="102"/>
      <c r="T729" s="102"/>
      <c r="U729" s="102"/>
      <c r="V729" s="102"/>
      <c r="W729" s="103"/>
      <c r="X729" s="103"/>
      <c r="Y729" s="103"/>
      <c r="Z729" s="101"/>
      <c r="AA729" s="155"/>
      <c r="AB729" s="101"/>
      <c r="AC729" s="57">
        <v>20</v>
      </c>
      <c r="AD729" s="281"/>
      <c r="AE729" s="278"/>
      <c r="AF729" s="176"/>
    </row>
    <row r="730" spans="1:32" ht="9" customHeight="1">
      <c r="A730" s="57">
        <v>21</v>
      </c>
      <c r="B730" s="56"/>
      <c r="C730" s="56">
        <v>70</v>
      </c>
      <c r="E730" s="56">
        <v>5800</v>
      </c>
      <c r="F730" s="177"/>
      <c r="G730" s="102">
        <v>-0.01</v>
      </c>
      <c r="H730" s="102"/>
      <c r="I730" s="102">
        <v>9.3000000000000007</v>
      </c>
      <c r="J730" s="102"/>
      <c r="K730" s="102">
        <v>0.27</v>
      </c>
      <c r="L730" s="102"/>
      <c r="M730" s="102">
        <v>0.05</v>
      </c>
      <c r="N730" s="102"/>
      <c r="O730" s="105" t="s">
        <v>262</v>
      </c>
      <c r="P730" s="102"/>
      <c r="Q730" s="103">
        <v>0.11</v>
      </c>
      <c r="R730" s="181"/>
      <c r="S730" s="102">
        <v>0.02</v>
      </c>
      <c r="T730" s="102"/>
      <c r="U730" s="102">
        <v>0.03</v>
      </c>
      <c r="V730" s="102"/>
      <c r="W730" s="103">
        <v>1.61</v>
      </c>
      <c r="X730" s="103"/>
      <c r="Y730" s="103">
        <v>1.61</v>
      </c>
      <c r="Z730" s="102"/>
      <c r="AA730" s="155">
        <f t="shared" si="49"/>
        <v>12.989999999999998</v>
      </c>
      <c r="AB730" s="101"/>
      <c r="AC730" s="57">
        <v>21</v>
      </c>
      <c r="AD730" s="281"/>
      <c r="AE730" s="278"/>
      <c r="AF730" s="176"/>
    </row>
    <row r="731" spans="1:32" ht="9" customHeight="1">
      <c r="A731" s="57">
        <v>22</v>
      </c>
      <c r="B731" s="56"/>
      <c r="C731" s="56">
        <v>100</v>
      </c>
      <c r="E731" s="56">
        <v>9500</v>
      </c>
      <c r="F731" s="177"/>
      <c r="G731" s="102">
        <v>0</v>
      </c>
      <c r="H731" s="102"/>
      <c r="I731" s="102">
        <v>10.23</v>
      </c>
      <c r="J731" s="102"/>
      <c r="K731" s="102">
        <v>0.37</v>
      </c>
      <c r="L731" s="102"/>
      <c r="M731" s="102">
        <v>0.06</v>
      </c>
      <c r="N731" s="102"/>
      <c r="O731" s="105" t="s">
        <v>262</v>
      </c>
      <c r="P731" s="102"/>
      <c r="Q731" s="103">
        <v>0.16</v>
      </c>
      <c r="R731" s="181"/>
      <c r="S731" s="102">
        <v>0.02</v>
      </c>
      <c r="T731" s="102"/>
      <c r="U731" s="102">
        <v>0.04</v>
      </c>
      <c r="V731" s="102"/>
      <c r="W731" s="103">
        <v>2.25</v>
      </c>
      <c r="X731" s="103"/>
      <c r="Y731" s="103">
        <v>2.25</v>
      </c>
      <c r="Z731" s="102"/>
      <c r="AA731" s="155">
        <f t="shared" si="49"/>
        <v>15.379999999999999</v>
      </c>
      <c r="AB731" s="101"/>
      <c r="AC731" s="57">
        <v>22</v>
      </c>
      <c r="AD731" s="281"/>
      <c r="AE731" s="278"/>
      <c r="AF731" s="176"/>
    </row>
    <row r="732" spans="1:32" ht="9" customHeight="1">
      <c r="A732" s="57">
        <v>23</v>
      </c>
      <c r="B732" s="56"/>
      <c r="C732" s="56">
        <v>150</v>
      </c>
      <c r="E732" s="56">
        <v>16000</v>
      </c>
      <c r="F732" s="177"/>
      <c r="G732" s="102">
        <v>0</v>
      </c>
      <c r="H732" s="102"/>
      <c r="I732" s="102">
        <v>11.13</v>
      </c>
      <c r="J732" s="102"/>
      <c r="K732" s="102">
        <v>0.51</v>
      </c>
      <c r="L732" s="102"/>
      <c r="M732" s="102">
        <v>0.09</v>
      </c>
      <c r="N732" s="102"/>
      <c r="O732" s="105" t="s">
        <v>262</v>
      </c>
      <c r="P732" s="102"/>
      <c r="Q732" s="103">
        <v>0.22</v>
      </c>
      <c r="R732" s="181"/>
      <c r="S732" s="102">
        <v>0.02</v>
      </c>
      <c r="T732" s="102"/>
      <c r="U732" s="102">
        <v>0.05</v>
      </c>
      <c r="V732" s="102"/>
      <c r="W732" s="103">
        <v>3.07</v>
      </c>
      <c r="X732" s="103"/>
      <c r="Y732" s="103">
        <v>3.07</v>
      </c>
      <c r="Z732" s="102"/>
      <c r="AA732" s="155">
        <f t="shared" si="49"/>
        <v>18.16</v>
      </c>
      <c r="AB732" s="101"/>
      <c r="AC732" s="57">
        <v>23</v>
      </c>
      <c r="AD732" s="281"/>
      <c r="AE732" s="278"/>
      <c r="AF732" s="176"/>
    </row>
    <row r="733" spans="1:32" ht="9" customHeight="1">
      <c r="A733" s="57">
        <v>24</v>
      </c>
      <c r="B733" s="56"/>
      <c r="C733" s="56">
        <v>200</v>
      </c>
      <c r="E733" s="56">
        <v>22000</v>
      </c>
      <c r="F733" s="177"/>
      <c r="G733" s="102">
        <v>0.01</v>
      </c>
      <c r="H733" s="102"/>
      <c r="I733" s="102">
        <v>14.53</v>
      </c>
      <c r="J733" s="102"/>
      <c r="K733" s="102">
        <v>0.65</v>
      </c>
      <c r="L733" s="102"/>
      <c r="M733" s="102">
        <v>0.11</v>
      </c>
      <c r="N733" s="102"/>
      <c r="O733" s="105" t="s">
        <v>262</v>
      </c>
      <c r="P733" s="102"/>
      <c r="Q733" s="103">
        <v>0.27</v>
      </c>
      <c r="R733" s="181"/>
      <c r="S733" s="102">
        <v>0.03</v>
      </c>
      <c r="T733" s="102"/>
      <c r="U733" s="102">
        <v>7.0000000000000007E-2</v>
      </c>
      <c r="V733" s="102"/>
      <c r="W733" s="103">
        <v>3.92</v>
      </c>
      <c r="X733" s="103"/>
      <c r="Y733" s="103">
        <v>3.92</v>
      </c>
      <c r="Z733" s="102"/>
      <c r="AA733" s="155">
        <f t="shared" si="49"/>
        <v>23.509999999999998</v>
      </c>
      <c r="AB733" s="101"/>
      <c r="AC733" s="57">
        <v>24</v>
      </c>
      <c r="AD733" s="281"/>
      <c r="AE733" s="278"/>
      <c r="AF733" s="176"/>
    </row>
    <row r="734" spans="1:32" ht="9" customHeight="1">
      <c r="A734" s="57">
        <v>25</v>
      </c>
      <c r="B734" s="56"/>
      <c r="C734" s="56">
        <v>250</v>
      </c>
      <c r="E734" s="56">
        <v>30000</v>
      </c>
      <c r="F734" s="177"/>
      <c r="G734" s="102">
        <v>0.02</v>
      </c>
      <c r="H734" s="102"/>
      <c r="I734" s="102">
        <v>15.62</v>
      </c>
      <c r="J734" s="102"/>
      <c r="K734" s="102">
        <v>0.82</v>
      </c>
      <c r="L734" s="102"/>
      <c r="M734" s="102">
        <v>0.14000000000000001</v>
      </c>
      <c r="N734" s="102"/>
      <c r="O734" s="105" t="s">
        <v>262</v>
      </c>
      <c r="P734" s="102"/>
      <c r="Q734" s="103">
        <v>0.35</v>
      </c>
      <c r="R734" s="181"/>
      <c r="S734" s="102">
        <v>0.03</v>
      </c>
      <c r="T734" s="102"/>
      <c r="U734" s="102">
        <v>0.09</v>
      </c>
      <c r="V734" s="102"/>
      <c r="W734" s="103">
        <v>4.9800000000000004</v>
      </c>
      <c r="X734" s="103"/>
      <c r="Y734" s="103">
        <v>4.9800000000000004</v>
      </c>
      <c r="Z734" s="102"/>
      <c r="AA734" s="155">
        <f t="shared" si="49"/>
        <v>27.03</v>
      </c>
      <c r="AB734" s="101"/>
      <c r="AC734" s="57">
        <v>25</v>
      </c>
      <c r="AD734" s="281"/>
      <c r="AE734" s="278"/>
      <c r="AF734" s="176"/>
    </row>
    <row r="735" spans="1:32" ht="9" customHeight="1">
      <c r="A735" s="57">
        <v>26</v>
      </c>
      <c r="B735" s="56"/>
      <c r="C735" s="56">
        <v>400</v>
      </c>
      <c r="E735" s="56">
        <v>50000</v>
      </c>
      <c r="F735" s="177"/>
      <c r="G735" s="102">
        <v>0.02</v>
      </c>
      <c r="H735" s="102"/>
      <c r="I735" s="102">
        <v>19.260000000000002</v>
      </c>
      <c r="J735" s="102"/>
      <c r="K735" s="102">
        <v>1.25</v>
      </c>
      <c r="L735" s="102"/>
      <c r="M735" s="102">
        <v>0.21</v>
      </c>
      <c r="N735" s="102"/>
      <c r="O735" s="105" t="s">
        <v>262</v>
      </c>
      <c r="P735" s="102"/>
      <c r="Q735" s="103">
        <v>0.53</v>
      </c>
      <c r="R735" s="181"/>
      <c r="S735" s="102">
        <v>0.05</v>
      </c>
      <c r="T735" s="102"/>
      <c r="U735" s="102">
        <v>0.14000000000000001</v>
      </c>
      <c r="V735" s="102"/>
      <c r="W735" s="103">
        <v>7.58</v>
      </c>
      <c r="X735" s="103"/>
      <c r="Y735" s="103">
        <v>7.58</v>
      </c>
      <c r="Z735" s="102"/>
      <c r="AA735" s="155">
        <f t="shared" si="49"/>
        <v>36.620000000000005</v>
      </c>
      <c r="AB735" s="101"/>
      <c r="AC735" s="57">
        <v>26</v>
      </c>
      <c r="AD735" s="281"/>
      <c r="AE735" s="278"/>
      <c r="AF735" s="176"/>
    </row>
    <row r="736" spans="1:32" ht="9" customHeight="1">
      <c r="A736" s="57">
        <v>27</v>
      </c>
      <c r="B736" s="56"/>
      <c r="C736" s="51" t="s">
        <v>176</v>
      </c>
      <c r="F736" s="177"/>
      <c r="G736" s="102"/>
      <c r="H736" s="102"/>
      <c r="I736" s="102"/>
      <c r="J736" s="102"/>
      <c r="K736" s="102"/>
      <c r="L736" s="102"/>
      <c r="M736" s="102"/>
      <c r="N736" s="102"/>
      <c r="O736" s="105"/>
      <c r="P736" s="102"/>
      <c r="Q736" s="103"/>
      <c r="R736" s="102"/>
      <c r="S736" s="102"/>
      <c r="T736" s="102"/>
      <c r="U736" s="102"/>
      <c r="V736" s="102"/>
      <c r="W736" s="103"/>
      <c r="X736" s="103"/>
      <c r="Y736" s="103"/>
      <c r="Z736" s="101"/>
      <c r="AA736" s="155"/>
      <c r="AB736" s="101"/>
      <c r="AC736" s="57">
        <v>27</v>
      </c>
      <c r="AD736" s="281"/>
      <c r="AE736" s="278"/>
      <c r="AF736" s="176"/>
    </row>
    <row r="737" spans="1:32" ht="9" customHeight="1">
      <c r="A737" s="57">
        <v>28</v>
      </c>
      <c r="B737" s="56"/>
      <c r="C737" s="56">
        <v>70</v>
      </c>
      <c r="E737" s="56">
        <v>5800</v>
      </c>
      <c r="F737" s="177"/>
      <c r="G737" s="102">
        <v>0</v>
      </c>
      <c r="H737" s="102"/>
      <c r="I737" s="102">
        <v>14.27</v>
      </c>
      <c r="J737" s="102"/>
      <c r="K737" s="102">
        <v>0.13</v>
      </c>
      <c r="L737" s="102"/>
      <c r="M737" s="102">
        <v>0.02</v>
      </c>
      <c r="N737" s="102"/>
      <c r="O737" s="105" t="s">
        <v>262</v>
      </c>
      <c r="P737" s="102"/>
      <c r="Q737" s="103">
        <v>0.06</v>
      </c>
      <c r="R737" s="181"/>
      <c r="S737" s="102">
        <v>0.02</v>
      </c>
      <c r="T737" s="102"/>
      <c r="U737" s="102">
        <v>0.01</v>
      </c>
      <c r="V737" s="102"/>
      <c r="W737" s="103">
        <v>0.8</v>
      </c>
      <c r="X737" s="103"/>
      <c r="Y737" s="103">
        <v>0.8</v>
      </c>
      <c r="Z737" s="102"/>
      <c r="AA737" s="155">
        <f t="shared" si="49"/>
        <v>16.11</v>
      </c>
      <c r="AB737" s="101"/>
      <c r="AC737" s="57">
        <v>28</v>
      </c>
      <c r="AD737" s="281"/>
      <c r="AE737" s="278"/>
      <c r="AF737" s="176"/>
    </row>
    <row r="738" spans="1:32" ht="9" customHeight="1">
      <c r="A738" s="57">
        <v>29</v>
      </c>
      <c r="B738" s="56"/>
      <c r="C738" s="56">
        <v>100</v>
      </c>
      <c r="E738" s="56">
        <v>9500</v>
      </c>
      <c r="F738" s="177"/>
      <c r="G738" s="102">
        <v>0</v>
      </c>
      <c r="H738" s="102"/>
      <c r="I738" s="102">
        <v>14.74</v>
      </c>
      <c r="J738" s="102"/>
      <c r="K738" s="102">
        <v>0.19</v>
      </c>
      <c r="L738" s="102"/>
      <c r="M738" s="102">
        <v>0.03</v>
      </c>
      <c r="N738" s="102"/>
      <c r="O738" s="105" t="s">
        <v>262</v>
      </c>
      <c r="P738" s="102"/>
      <c r="Q738" s="103">
        <v>0.08</v>
      </c>
      <c r="R738" s="181"/>
      <c r="S738" s="102">
        <v>0.02</v>
      </c>
      <c r="T738" s="102"/>
      <c r="U738" s="102">
        <v>0.02</v>
      </c>
      <c r="V738" s="102"/>
      <c r="W738" s="103">
        <v>1.1200000000000001</v>
      </c>
      <c r="X738" s="103"/>
      <c r="Y738" s="103">
        <v>1.1200000000000001</v>
      </c>
      <c r="Z738" s="102"/>
      <c r="AA738" s="155">
        <f t="shared" si="49"/>
        <v>17.32</v>
      </c>
      <c r="AB738" s="101"/>
      <c r="AC738" s="57">
        <v>29</v>
      </c>
      <c r="AD738" s="281"/>
      <c r="AE738" s="278"/>
      <c r="AF738" s="176"/>
    </row>
    <row r="739" spans="1:32" ht="9" customHeight="1">
      <c r="A739" s="57">
        <v>30</v>
      </c>
      <c r="B739" s="56"/>
      <c r="C739" s="56">
        <v>150</v>
      </c>
      <c r="E739" s="56">
        <v>16000</v>
      </c>
      <c r="F739" s="177"/>
      <c r="G739" s="102">
        <v>0</v>
      </c>
      <c r="H739" s="102"/>
      <c r="I739" s="102">
        <v>15.21</v>
      </c>
      <c r="J739" s="102"/>
      <c r="K739" s="102">
        <v>0.25</v>
      </c>
      <c r="L739" s="102"/>
      <c r="M739" s="102">
        <v>0.04</v>
      </c>
      <c r="N739" s="102"/>
      <c r="O739" s="105" t="s">
        <v>262</v>
      </c>
      <c r="P739" s="102"/>
      <c r="Q739" s="103">
        <v>0.11</v>
      </c>
      <c r="R739" s="181"/>
      <c r="S739" s="102">
        <v>0.03</v>
      </c>
      <c r="T739" s="102"/>
      <c r="U739" s="102">
        <v>0.03</v>
      </c>
      <c r="V739" s="102"/>
      <c r="W739" s="103">
        <v>1.54</v>
      </c>
      <c r="X739" s="103"/>
      <c r="Y739" s="103">
        <v>1.54</v>
      </c>
      <c r="Z739" s="102"/>
      <c r="AA739" s="155">
        <f t="shared" si="49"/>
        <v>18.749999999999996</v>
      </c>
      <c r="AB739" s="101"/>
      <c r="AC739" s="57">
        <v>30</v>
      </c>
      <c r="AD739" s="281"/>
      <c r="AE739" s="278"/>
      <c r="AF739" s="176"/>
    </row>
    <row r="740" spans="1:32" ht="9" customHeight="1">
      <c r="A740" s="57">
        <v>31</v>
      </c>
      <c r="B740" s="56"/>
      <c r="C740" s="56">
        <v>200</v>
      </c>
      <c r="E740" s="56">
        <v>22000</v>
      </c>
      <c r="F740" s="177"/>
      <c r="G740" s="102">
        <v>-0.01</v>
      </c>
      <c r="H740" s="102"/>
      <c r="I740" s="102">
        <v>18.22</v>
      </c>
      <c r="J740" s="102"/>
      <c r="K740" s="102">
        <v>0.32</v>
      </c>
      <c r="L740" s="102"/>
      <c r="M740" s="102">
        <v>0.06</v>
      </c>
      <c r="N740" s="102"/>
      <c r="O740" s="105" t="s">
        <v>262</v>
      </c>
      <c r="P740" s="102"/>
      <c r="Q740" s="103">
        <v>0.14000000000000001</v>
      </c>
      <c r="R740" s="181"/>
      <c r="S740" s="102">
        <v>0.03</v>
      </c>
      <c r="T740" s="102"/>
      <c r="U740" s="102">
        <v>0.03</v>
      </c>
      <c r="V740" s="102"/>
      <c r="W740" s="103">
        <v>1.96</v>
      </c>
      <c r="X740" s="103"/>
      <c r="Y740" s="103">
        <v>1.96</v>
      </c>
      <c r="Z740" s="102"/>
      <c r="AA740" s="155">
        <f t="shared" si="49"/>
        <v>22.71</v>
      </c>
      <c r="AB740" s="101"/>
      <c r="AC740" s="57">
        <v>31</v>
      </c>
      <c r="AD740" s="281"/>
      <c r="AE740" s="278"/>
      <c r="AF740" s="176"/>
    </row>
    <row r="741" spans="1:32" ht="9" customHeight="1">
      <c r="A741" s="57">
        <v>32</v>
      </c>
      <c r="B741" s="56"/>
      <c r="C741" s="56">
        <v>250</v>
      </c>
      <c r="E741" s="56">
        <v>30000</v>
      </c>
      <c r="F741" s="177"/>
      <c r="G741" s="102">
        <v>0</v>
      </c>
      <c r="H741" s="102"/>
      <c r="I741" s="102">
        <v>18.77</v>
      </c>
      <c r="J741" s="102"/>
      <c r="K741" s="102">
        <v>0.41</v>
      </c>
      <c r="L741" s="102"/>
      <c r="M741" s="102">
        <v>7.0000000000000007E-2</v>
      </c>
      <c r="N741" s="102"/>
      <c r="O741" s="105" t="s">
        <v>262</v>
      </c>
      <c r="P741" s="102"/>
      <c r="Q741" s="103">
        <v>0.17</v>
      </c>
      <c r="R741" s="181"/>
      <c r="S741" s="102">
        <v>0.03</v>
      </c>
      <c r="T741" s="102"/>
      <c r="U741" s="102">
        <v>0.05</v>
      </c>
      <c r="V741" s="102"/>
      <c r="W741" s="103">
        <v>2.4900000000000002</v>
      </c>
      <c r="X741" s="103"/>
      <c r="Y741" s="103">
        <v>2.4900000000000002</v>
      </c>
      <c r="Z741" s="102"/>
      <c r="AA741" s="155">
        <f t="shared" si="49"/>
        <v>24.480000000000004</v>
      </c>
      <c r="AB741" s="101"/>
      <c r="AC741" s="57">
        <v>32</v>
      </c>
      <c r="AD741" s="281"/>
      <c r="AE741" s="278"/>
      <c r="AF741" s="176"/>
    </row>
    <row r="742" spans="1:32" ht="9" customHeight="1">
      <c r="A742" s="57">
        <v>33</v>
      </c>
      <c r="B742" s="56"/>
      <c r="C742" s="56">
        <v>400</v>
      </c>
      <c r="E742" s="56">
        <v>50000</v>
      </c>
      <c r="F742" s="177"/>
      <c r="G742" s="102">
        <v>0</v>
      </c>
      <c r="H742" s="102"/>
      <c r="I742" s="102">
        <v>23.23</v>
      </c>
      <c r="J742" s="102"/>
      <c r="K742" s="102">
        <v>0.63</v>
      </c>
      <c r="L742" s="102"/>
      <c r="M742" s="102">
        <v>0.11</v>
      </c>
      <c r="N742" s="102"/>
      <c r="O742" s="105" t="s">
        <v>262</v>
      </c>
      <c r="P742" s="102"/>
      <c r="Q742" s="103">
        <v>0.27</v>
      </c>
      <c r="R742" s="181"/>
      <c r="S742" s="102">
        <v>0.04</v>
      </c>
      <c r="T742" s="102"/>
      <c r="U742" s="102">
        <v>7.0000000000000007E-2</v>
      </c>
      <c r="V742" s="102"/>
      <c r="W742" s="103">
        <v>3.79</v>
      </c>
      <c r="X742" s="103"/>
      <c r="Y742" s="103">
        <v>3.79</v>
      </c>
      <c r="Z742" s="102"/>
      <c r="AA742" s="155">
        <f t="shared" si="49"/>
        <v>31.929999999999996</v>
      </c>
      <c r="AB742" s="101"/>
      <c r="AC742" s="57">
        <v>33</v>
      </c>
      <c r="AD742" s="281"/>
      <c r="AE742" s="278"/>
      <c r="AF742" s="176"/>
    </row>
    <row r="743" spans="1:32" ht="9" customHeight="1">
      <c r="A743" s="57">
        <v>34</v>
      </c>
      <c r="B743" s="56"/>
      <c r="C743" s="51" t="s">
        <v>177</v>
      </c>
      <c r="F743" s="177"/>
      <c r="G743" s="102"/>
      <c r="H743" s="102"/>
      <c r="I743" s="102"/>
      <c r="J743" s="102"/>
      <c r="K743" s="102"/>
      <c r="L743" s="102"/>
      <c r="M743" s="102"/>
      <c r="N743" s="102"/>
      <c r="O743" s="105"/>
      <c r="P743" s="102"/>
      <c r="Q743" s="103"/>
      <c r="R743" s="102"/>
      <c r="S743" s="102"/>
      <c r="T743" s="102"/>
      <c r="U743" s="102"/>
      <c r="V743" s="102"/>
      <c r="W743" s="103"/>
      <c r="X743" s="103"/>
      <c r="Y743" s="103"/>
      <c r="Z743" s="101"/>
      <c r="AA743" s="155"/>
      <c r="AB743" s="101"/>
      <c r="AC743" s="57">
        <v>34</v>
      </c>
      <c r="AD743" s="281"/>
      <c r="AE743" s="278"/>
      <c r="AF743" s="176"/>
    </row>
    <row r="744" spans="1:32" ht="9" customHeight="1">
      <c r="A744" s="57">
        <v>35</v>
      </c>
      <c r="B744" s="56"/>
      <c r="C744" s="56">
        <v>70</v>
      </c>
      <c r="E744" s="56">
        <v>5800</v>
      </c>
      <c r="F744" s="177"/>
      <c r="G744" s="102">
        <v>-0.01</v>
      </c>
      <c r="H744" s="102"/>
      <c r="I744" s="102">
        <v>18.43</v>
      </c>
      <c r="J744" s="102"/>
      <c r="K744" s="102">
        <v>0.27</v>
      </c>
      <c r="L744" s="102"/>
      <c r="M744" s="102">
        <v>0.05</v>
      </c>
      <c r="N744" s="102"/>
      <c r="O744" s="105" t="s">
        <v>262</v>
      </c>
      <c r="P744" s="102"/>
      <c r="Q744" s="103">
        <v>0.11</v>
      </c>
      <c r="R744" s="181"/>
      <c r="S744" s="102">
        <v>0.03</v>
      </c>
      <c r="T744" s="102"/>
      <c r="U744" s="102">
        <v>0.03</v>
      </c>
      <c r="V744" s="102"/>
      <c r="W744" s="103">
        <v>1.61</v>
      </c>
      <c r="X744" s="103"/>
      <c r="Y744" s="103">
        <v>1.61</v>
      </c>
      <c r="Z744" s="102"/>
      <c r="AA744" s="155">
        <f t="shared" si="49"/>
        <v>22.13</v>
      </c>
      <c r="AB744" s="101"/>
      <c r="AC744" s="57">
        <v>35</v>
      </c>
      <c r="AD744" s="281"/>
      <c r="AE744" s="278"/>
      <c r="AF744" s="176"/>
    </row>
    <row r="745" spans="1:32" ht="9" customHeight="1">
      <c r="A745" s="57">
        <v>36</v>
      </c>
      <c r="B745" s="56"/>
      <c r="C745" s="56">
        <v>100</v>
      </c>
      <c r="E745" s="56">
        <v>9500</v>
      </c>
      <c r="F745" s="177"/>
      <c r="G745" s="102">
        <v>0</v>
      </c>
      <c r="H745" s="102"/>
      <c r="I745" s="102">
        <v>19.36</v>
      </c>
      <c r="J745" s="102"/>
      <c r="K745" s="102">
        <v>0.37</v>
      </c>
      <c r="L745" s="102"/>
      <c r="M745" s="102">
        <v>0.06</v>
      </c>
      <c r="N745" s="102"/>
      <c r="O745" s="105" t="s">
        <v>262</v>
      </c>
      <c r="P745" s="102"/>
      <c r="Q745" s="103">
        <v>0.16</v>
      </c>
      <c r="R745" s="181"/>
      <c r="S745" s="102">
        <v>0.03</v>
      </c>
      <c r="T745" s="102"/>
      <c r="U745" s="102">
        <v>0.04</v>
      </c>
      <c r="V745" s="102"/>
      <c r="W745" s="103">
        <v>2.25</v>
      </c>
      <c r="X745" s="103"/>
      <c r="Y745" s="103">
        <v>2.25</v>
      </c>
      <c r="Z745" s="102"/>
      <c r="AA745" s="155">
        <f t="shared" si="49"/>
        <v>24.52</v>
      </c>
      <c r="AB745" s="101"/>
      <c r="AC745" s="57">
        <v>36</v>
      </c>
      <c r="AD745" s="281"/>
      <c r="AE745" s="278"/>
      <c r="AF745" s="176"/>
    </row>
    <row r="746" spans="1:32" ht="9" customHeight="1">
      <c r="A746" s="57">
        <v>37</v>
      </c>
      <c r="B746" s="56"/>
      <c r="C746" s="56">
        <v>150</v>
      </c>
      <c r="E746" s="56">
        <v>16000</v>
      </c>
      <c r="F746" s="177"/>
      <c r="G746" s="102">
        <v>0</v>
      </c>
      <c r="H746" s="102"/>
      <c r="I746" s="102">
        <v>20.29</v>
      </c>
      <c r="J746" s="102"/>
      <c r="K746" s="102">
        <v>0.51</v>
      </c>
      <c r="L746" s="102"/>
      <c r="M746" s="102">
        <v>0.09</v>
      </c>
      <c r="N746" s="102"/>
      <c r="O746" s="105" t="s">
        <v>262</v>
      </c>
      <c r="P746" s="102"/>
      <c r="Q746" s="103">
        <v>0.22</v>
      </c>
      <c r="R746" s="181"/>
      <c r="S746" s="102">
        <v>0.04</v>
      </c>
      <c r="T746" s="102"/>
      <c r="U746" s="102">
        <v>0.05</v>
      </c>
      <c r="V746" s="102"/>
      <c r="W746" s="103">
        <v>3.07</v>
      </c>
      <c r="X746" s="103"/>
      <c r="Y746" s="103">
        <v>3.07</v>
      </c>
      <c r="Z746" s="102"/>
      <c r="AA746" s="155">
        <f t="shared" si="49"/>
        <v>27.34</v>
      </c>
      <c r="AB746" s="101"/>
      <c r="AC746" s="57">
        <v>37</v>
      </c>
      <c r="AD746" s="281"/>
      <c r="AE746" s="278"/>
      <c r="AF746" s="176"/>
    </row>
    <row r="747" spans="1:32" ht="9" customHeight="1">
      <c r="A747" s="57">
        <v>38</v>
      </c>
      <c r="B747" s="56"/>
      <c r="C747" s="56">
        <v>200</v>
      </c>
      <c r="E747" s="56">
        <v>22000</v>
      </c>
      <c r="F747" s="177"/>
      <c r="G747" s="102">
        <v>0.01</v>
      </c>
      <c r="H747" s="102"/>
      <c r="I747" s="102">
        <v>26.49</v>
      </c>
      <c r="J747" s="102"/>
      <c r="K747" s="102">
        <v>0.65</v>
      </c>
      <c r="L747" s="102"/>
      <c r="M747" s="102">
        <v>0.11</v>
      </c>
      <c r="N747" s="102"/>
      <c r="O747" s="105" t="s">
        <v>262</v>
      </c>
      <c r="P747" s="102"/>
      <c r="Q747" s="103">
        <v>0.27</v>
      </c>
      <c r="R747" s="181"/>
      <c r="S747" s="102">
        <v>0.05</v>
      </c>
      <c r="T747" s="102"/>
      <c r="U747" s="102">
        <v>7.0000000000000007E-2</v>
      </c>
      <c r="V747" s="102"/>
      <c r="W747" s="103">
        <v>3.92</v>
      </c>
      <c r="X747" s="103"/>
      <c r="Y747" s="103">
        <v>3.92</v>
      </c>
      <c r="Z747" s="102"/>
      <c r="AA747" s="155">
        <f t="shared" si="49"/>
        <v>35.49</v>
      </c>
      <c r="AB747" s="101"/>
      <c r="AC747" s="57">
        <v>38</v>
      </c>
      <c r="AD747" s="281"/>
      <c r="AE747" s="278"/>
      <c r="AF747" s="176"/>
    </row>
    <row r="748" spans="1:32" ht="9" customHeight="1">
      <c r="A748" s="57">
        <v>39</v>
      </c>
      <c r="B748" s="56"/>
      <c r="C748" s="56">
        <v>250</v>
      </c>
      <c r="E748" s="56">
        <v>30000</v>
      </c>
      <c r="F748" s="177"/>
      <c r="G748" s="102">
        <v>0.02</v>
      </c>
      <c r="H748" s="102"/>
      <c r="I748" s="102">
        <v>27.58</v>
      </c>
      <c r="J748" s="102"/>
      <c r="K748" s="102">
        <v>0.82</v>
      </c>
      <c r="L748" s="102"/>
      <c r="M748" s="102">
        <v>0.14000000000000001</v>
      </c>
      <c r="N748" s="102"/>
      <c r="O748" s="105" t="s">
        <v>262</v>
      </c>
      <c r="P748" s="102"/>
      <c r="Q748" s="103">
        <v>0.35</v>
      </c>
      <c r="R748" s="181"/>
      <c r="S748" s="102">
        <v>0.05</v>
      </c>
      <c r="T748" s="102"/>
      <c r="U748" s="102">
        <v>0.09</v>
      </c>
      <c r="V748" s="102"/>
      <c r="W748" s="103">
        <v>4.9800000000000004</v>
      </c>
      <c r="X748" s="103"/>
      <c r="Y748" s="103">
        <v>4.9800000000000004</v>
      </c>
      <c r="Z748" s="102"/>
      <c r="AA748" s="155">
        <f t="shared" si="49"/>
        <v>39.010000000000005</v>
      </c>
      <c r="AB748" s="101"/>
      <c r="AC748" s="57">
        <v>39</v>
      </c>
      <c r="AD748" s="281"/>
      <c r="AE748" s="278"/>
      <c r="AF748" s="176"/>
    </row>
    <row r="749" spans="1:32" ht="9" customHeight="1">
      <c r="A749" s="57">
        <v>40</v>
      </c>
      <c r="B749" s="56"/>
      <c r="C749" s="56">
        <v>400</v>
      </c>
      <c r="E749" s="56">
        <v>50000</v>
      </c>
      <c r="F749" s="177"/>
      <c r="G749" s="102">
        <v>0.02</v>
      </c>
      <c r="H749" s="102"/>
      <c r="I749" s="102">
        <v>34.4</v>
      </c>
      <c r="J749" s="102"/>
      <c r="K749" s="102">
        <v>1.25</v>
      </c>
      <c r="L749" s="102"/>
      <c r="M749" s="102">
        <v>0.21</v>
      </c>
      <c r="N749" s="102"/>
      <c r="O749" s="105" t="s">
        <v>262</v>
      </c>
      <c r="P749" s="102"/>
      <c r="Q749" s="103">
        <v>0.53</v>
      </c>
      <c r="R749" s="181"/>
      <c r="S749" s="102">
        <v>7.0000000000000007E-2</v>
      </c>
      <c r="T749" s="102"/>
      <c r="U749" s="102">
        <v>0.14000000000000001</v>
      </c>
      <c r="V749" s="102"/>
      <c r="W749" s="103">
        <v>7.58</v>
      </c>
      <c r="X749" s="103"/>
      <c r="Y749" s="103">
        <v>7.58</v>
      </c>
      <c r="Z749" s="102"/>
      <c r="AA749" s="155">
        <f t="shared" si="49"/>
        <v>51.78</v>
      </c>
      <c r="AB749" s="101"/>
      <c r="AC749" s="57">
        <v>40</v>
      </c>
      <c r="AD749" s="281"/>
      <c r="AE749" s="278"/>
      <c r="AF749" s="153"/>
    </row>
    <row r="750" spans="1:32" ht="9" customHeight="1">
      <c r="A750" s="56"/>
      <c r="B750" s="56"/>
      <c r="P750" s="102"/>
      <c r="Q750" s="102"/>
      <c r="R750" s="102"/>
      <c r="S750" s="102"/>
      <c r="T750" s="102"/>
      <c r="U750" s="102"/>
      <c r="V750" s="102"/>
      <c r="W750" s="102"/>
      <c r="Y750" s="56"/>
      <c r="Z750" s="56"/>
      <c r="AA750" s="184"/>
      <c r="AC750" s="56"/>
      <c r="AD750" s="281"/>
      <c r="AE750" s="153"/>
      <c r="AF750" s="153"/>
    </row>
    <row r="751" spans="1:32" ht="9" customHeight="1">
      <c r="A751" s="56"/>
      <c r="B751" s="56"/>
      <c r="G751" s="118"/>
      <c r="I751" s="118"/>
      <c r="K751" s="118"/>
      <c r="Y751" s="56"/>
      <c r="Z751" s="56"/>
      <c r="AA751" s="184"/>
      <c r="AC751" s="56"/>
      <c r="AD751" s="281"/>
      <c r="AE751" s="153"/>
      <c r="AF751" s="153"/>
    </row>
    <row r="752" spans="1:32" ht="9" customHeight="1">
      <c r="A752" s="56"/>
      <c r="B752" s="56"/>
      <c r="G752" s="118"/>
      <c r="I752" s="118"/>
      <c r="K752" s="118"/>
      <c r="Y752" s="56"/>
      <c r="Z752" s="56"/>
      <c r="AA752" s="184"/>
      <c r="AC752" s="56"/>
      <c r="AD752" s="281"/>
      <c r="AE752" s="153"/>
      <c r="AF752" s="153"/>
    </row>
    <row r="753" spans="1:32" ht="9" customHeight="1">
      <c r="A753" s="56"/>
      <c r="B753" s="56"/>
      <c r="Y753" s="56"/>
      <c r="Z753" s="56"/>
      <c r="AA753" s="184"/>
      <c r="AC753" s="56"/>
      <c r="AD753" s="281"/>
      <c r="AE753" s="153"/>
      <c r="AF753" s="153"/>
    </row>
    <row r="754" spans="1:32" ht="9" customHeight="1">
      <c r="A754" s="56"/>
      <c r="B754" s="56"/>
      <c r="Y754" s="56"/>
      <c r="Z754" s="56"/>
      <c r="AA754" s="184"/>
      <c r="AC754" s="56"/>
      <c r="AD754" s="281"/>
      <c r="AE754" s="153"/>
      <c r="AF754" s="153"/>
    </row>
    <row r="755" spans="1:32" ht="9" customHeight="1">
      <c r="A755" s="56"/>
      <c r="B755" s="56"/>
      <c r="G755" s="118"/>
      <c r="I755" s="118"/>
      <c r="Y755" s="56"/>
      <c r="Z755" s="56"/>
      <c r="AA755" s="184"/>
      <c r="AC755" s="56"/>
      <c r="AD755" s="281"/>
      <c r="AE755" s="153"/>
      <c r="AF755" s="153"/>
    </row>
    <row r="756" spans="1:32" ht="9" customHeight="1">
      <c r="A756" s="56"/>
      <c r="B756" s="56"/>
      <c r="M756" s="2" t="str">
        <f>M698</f>
        <v>SAN DIEGO GAS &amp; ELECTRIC COMPANY - ELECTRIC DEPARTMENT</v>
      </c>
      <c r="Y756" s="56"/>
      <c r="Z756" s="56"/>
      <c r="AA756" s="184"/>
      <c r="AC756" s="185" t="s">
        <v>178</v>
      </c>
      <c r="AD756" s="281"/>
      <c r="AE756" s="153"/>
      <c r="AF756" s="153"/>
    </row>
    <row r="757" spans="1:32" ht="9" customHeight="1">
      <c r="A757" s="56"/>
      <c r="B757" s="56"/>
      <c r="G757" s="118"/>
      <c r="M757" s="2" t="str">
        <f>M699</f>
        <v>FILING TO IMPLEMENT AN ELECTRIC RATE SURCHARGE TO MANAGE THE ENERGY RATE CEILING REVENUE SHORTFALL ACCOUNT</v>
      </c>
      <c r="Y757" s="56"/>
      <c r="Z757" s="56"/>
      <c r="AA757" s="184"/>
      <c r="AC757" s="56"/>
      <c r="AD757" s="281"/>
      <c r="AE757" s="153"/>
      <c r="AF757" s="153"/>
    </row>
    <row r="758" spans="1:32" ht="9" customHeight="1">
      <c r="A758" s="56"/>
      <c r="B758" s="56"/>
      <c r="G758" s="118"/>
      <c r="K758" s="118"/>
      <c r="M758" s="2" t="str">
        <f>M700</f>
        <v>EFFECTIVE RATES FOR CUSTOMERS UNDER 6.5 CENTS/KWH RATE CEILING PX PRICE (AB 265 AND D.00-09-040)</v>
      </c>
      <c r="Y758" s="56"/>
      <c r="Z758" s="56"/>
      <c r="AA758" s="184"/>
      <c r="AC758" s="56"/>
      <c r="AD758" s="281"/>
      <c r="AE758" s="153"/>
      <c r="AF758" s="153"/>
    </row>
    <row r="759" spans="1:32" ht="9" customHeight="1">
      <c r="A759" s="56"/>
      <c r="B759" s="56"/>
      <c r="G759" s="118"/>
      <c r="K759" s="118"/>
      <c r="M759" s="2"/>
      <c r="Y759" s="56"/>
      <c r="Z759" s="56"/>
      <c r="AA759" s="184"/>
      <c r="AC759" s="56"/>
      <c r="AD759" s="281"/>
      <c r="AE759" s="153"/>
      <c r="AF759" s="153"/>
    </row>
    <row r="760" spans="1:32" ht="9" customHeight="1">
      <c r="A760" s="56"/>
      <c r="B760" s="56"/>
      <c r="G760" s="118"/>
      <c r="K760" s="118"/>
      <c r="M760" s="2" t="str">
        <f>M702</f>
        <v>LIGHTING -- PROPOSED UNBUNDLED UNIT CHARGES</v>
      </c>
      <c r="Y760" s="56"/>
      <c r="Z760" s="56"/>
      <c r="AA760" s="184"/>
      <c r="AC760" s="56"/>
      <c r="AD760" s="281"/>
      <c r="AE760" s="153"/>
      <c r="AF760" s="153"/>
    </row>
    <row r="761" spans="1:32" ht="9" customHeight="1">
      <c r="A761" s="56"/>
      <c r="B761" s="56"/>
      <c r="G761" s="118"/>
      <c r="K761" s="118"/>
      <c r="M761" s="49"/>
      <c r="N761" s="49"/>
      <c r="O761" s="49"/>
      <c r="P761" s="49"/>
      <c r="Y761" s="56"/>
      <c r="Z761" s="56"/>
      <c r="AA761" s="184"/>
      <c r="AC761" s="56"/>
      <c r="AD761" s="281"/>
      <c r="AE761" s="153"/>
      <c r="AF761" s="153"/>
    </row>
    <row r="762" spans="1:32" ht="9" customHeight="1">
      <c r="A762" s="56"/>
      <c r="B762" s="56"/>
      <c r="C762" s="9"/>
      <c r="D762" s="9"/>
      <c r="E762" s="9"/>
      <c r="F762" s="9"/>
      <c r="G762" s="274"/>
      <c r="H762" s="274"/>
      <c r="I762" s="41"/>
      <c r="J762" s="9"/>
      <c r="K762" s="9"/>
      <c r="L762" s="9"/>
      <c r="M762" s="10" t="s">
        <v>224</v>
      </c>
      <c r="N762" s="9"/>
      <c r="O762" s="8" t="s">
        <v>225</v>
      </c>
      <c r="P762" s="9"/>
      <c r="Q762" s="8" t="s">
        <v>226</v>
      </c>
      <c r="R762" s="8"/>
      <c r="S762" s="8" t="s">
        <v>227</v>
      </c>
      <c r="T762" s="8"/>
      <c r="U762" s="8"/>
      <c r="V762" s="42"/>
      <c r="W762" s="10" t="s">
        <v>228</v>
      </c>
      <c r="X762" s="9"/>
      <c r="Y762" s="10" t="s">
        <v>229</v>
      </c>
      <c r="Z762" s="10"/>
      <c r="AA762" s="10"/>
      <c r="AC762" s="56"/>
      <c r="AD762" s="281"/>
      <c r="AE762" s="17"/>
      <c r="AF762" s="153"/>
    </row>
    <row r="763" spans="1:32" ht="9" customHeight="1">
      <c r="A763" s="56"/>
      <c r="B763" s="56"/>
      <c r="C763" s="9"/>
      <c r="D763" s="9"/>
      <c r="E763" s="9"/>
      <c r="F763" s="9"/>
      <c r="G763" s="10" t="s">
        <v>230</v>
      </c>
      <c r="H763" s="10"/>
      <c r="I763" s="10" t="s">
        <v>231</v>
      </c>
      <c r="J763" s="9"/>
      <c r="K763" s="10" t="s">
        <v>232</v>
      </c>
      <c r="L763" s="9"/>
      <c r="M763" s="10" t="s">
        <v>233</v>
      </c>
      <c r="N763" s="9"/>
      <c r="O763" s="10" t="s">
        <v>234</v>
      </c>
      <c r="P763" s="9"/>
      <c r="Q763" s="10" t="s">
        <v>235</v>
      </c>
      <c r="R763" s="10"/>
      <c r="S763" s="10" t="s">
        <v>236</v>
      </c>
      <c r="T763" s="10"/>
      <c r="U763" s="10" t="s">
        <v>237</v>
      </c>
      <c r="V763" s="10"/>
      <c r="W763" s="10" t="s">
        <v>238</v>
      </c>
      <c r="X763" s="9"/>
      <c r="Y763" s="10" t="s">
        <v>239</v>
      </c>
      <c r="Z763" s="10"/>
      <c r="AA763" s="10" t="s">
        <v>7</v>
      </c>
      <c r="AC763" s="56"/>
      <c r="AD763" s="281"/>
      <c r="AE763" s="17"/>
      <c r="AF763" s="43"/>
    </row>
    <row r="764" spans="1:32" ht="9" customHeight="1">
      <c r="A764" s="56"/>
      <c r="B764" s="56"/>
      <c r="C764" s="275" t="s">
        <v>165</v>
      </c>
      <c r="D764" s="15"/>
      <c r="E764" s="15"/>
      <c r="F764" s="9"/>
      <c r="G764" s="10" t="s">
        <v>12</v>
      </c>
      <c r="H764" s="10"/>
      <c r="I764" s="10" t="s">
        <v>12</v>
      </c>
      <c r="J764" s="9"/>
      <c r="K764" s="10" t="s">
        <v>12</v>
      </c>
      <c r="L764" s="9"/>
      <c r="M764" s="10" t="s">
        <v>12</v>
      </c>
      <c r="N764" s="41"/>
      <c r="O764" s="10" t="s">
        <v>12</v>
      </c>
      <c r="P764" s="9"/>
      <c r="Q764" s="10" t="s">
        <v>12</v>
      </c>
      <c r="R764" s="10"/>
      <c r="S764" s="10" t="s">
        <v>12</v>
      </c>
      <c r="T764" s="10"/>
      <c r="U764" s="10" t="s">
        <v>12</v>
      </c>
      <c r="V764" s="10"/>
      <c r="W764" s="10" t="s">
        <v>12</v>
      </c>
      <c r="X764" s="9"/>
      <c r="Y764" s="10" t="s">
        <v>240</v>
      </c>
      <c r="Z764" s="10"/>
      <c r="AA764" s="10" t="s">
        <v>12</v>
      </c>
      <c r="AC764" s="56"/>
      <c r="AD764" s="281"/>
      <c r="AE764" s="17"/>
      <c r="AF764" s="153"/>
    </row>
    <row r="765" spans="1:32" ht="9" customHeight="1">
      <c r="A765" s="10" t="s">
        <v>9</v>
      </c>
      <c r="B765" s="10"/>
      <c r="C765" s="8" t="s">
        <v>166</v>
      </c>
      <c r="D765" s="8"/>
      <c r="E765" s="8" t="s">
        <v>167</v>
      </c>
      <c r="F765" s="9"/>
      <c r="G765" s="8" t="s">
        <v>168</v>
      </c>
      <c r="H765" s="9"/>
      <c r="I765" s="8" t="s">
        <v>168</v>
      </c>
      <c r="J765" s="9"/>
      <c r="K765" s="8" t="s">
        <v>168</v>
      </c>
      <c r="L765" s="9"/>
      <c r="M765" s="8" t="s">
        <v>168</v>
      </c>
      <c r="N765" s="8"/>
      <c r="O765" s="8" t="s">
        <v>168</v>
      </c>
      <c r="P765" s="9"/>
      <c r="Q765" s="8" t="s">
        <v>168</v>
      </c>
      <c r="R765" s="10"/>
      <c r="S765" s="8" t="s">
        <v>168</v>
      </c>
      <c r="T765" s="8"/>
      <c r="U765" s="8" t="s">
        <v>168</v>
      </c>
      <c r="V765" s="10"/>
      <c r="W765" s="8" t="s">
        <v>168</v>
      </c>
      <c r="X765" s="10"/>
      <c r="Y765" s="8" t="s">
        <v>168</v>
      </c>
      <c r="Z765" s="10"/>
      <c r="AA765" s="8" t="s">
        <v>168</v>
      </c>
      <c r="AB765" s="10"/>
      <c r="AC765" s="10" t="s">
        <v>9</v>
      </c>
      <c r="AD765" s="281"/>
      <c r="AE765" s="154"/>
      <c r="AF765" s="153"/>
    </row>
    <row r="766" spans="1:32" ht="9" customHeight="1">
      <c r="A766" s="16" t="s">
        <v>169</v>
      </c>
      <c r="B766" s="14"/>
      <c r="C766" s="37" t="s">
        <v>170</v>
      </c>
      <c r="D766" s="34"/>
      <c r="E766" s="58" t="s">
        <v>17</v>
      </c>
      <c r="G766" s="59" t="s">
        <v>18</v>
      </c>
      <c r="H766" s="128"/>
      <c r="I766" s="59" t="s">
        <v>19</v>
      </c>
      <c r="K766" s="59" t="s">
        <v>20</v>
      </c>
      <c r="M766" s="59" t="s">
        <v>21</v>
      </c>
      <c r="O766" s="59" t="s">
        <v>241</v>
      </c>
      <c r="Q766" s="59" t="s">
        <v>242</v>
      </c>
      <c r="R766" s="128"/>
      <c r="S766" s="59" t="s">
        <v>243</v>
      </c>
      <c r="T766" s="128"/>
      <c r="U766" s="59" t="s">
        <v>244</v>
      </c>
      <c r="W766" s="59" t="s">
        <v>245</v>
      </c>
      <c r="Y766" s="38" t="s">
        <v>246</v>
      </c>
      <c r="Z766" s="50"/>
      <c r="AA766" s="38" t="s">
        <v>247</v>
      </c>
      <c r="AC766" s="16" t="s">
        <v>169</v>
      </c>
      <c r="AD766" s="281"/>
      <c r="AE766" s="50"/>
      <c r="AF766" s="153"/>
    </row>
    <row r="767" spans="1:32" ht="9" customHeight="1">
      <c r="A767" s="56"/>
      <c r="B767" s="56"/>
      <c r="G767" s="118"/>
      <c r="I767" s="118"/>
      <c r="K767" s="118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184"/>
      <c r="AB767" s="75"/>
      <c r="AC767" s="56"/>
      <c r="AD767" s="281"/>
      <c r="AE767" s="153"/>
      <c r="AF767" s="176"/>
    </row>
    <row r="768" spans="1:32" ht="9" customHeight="1">
      <c r="A768" s="57">
        <v>1</v>
      </c>
      <c r="B768" s="56"/>
      <c r="C768" s="51" t="s">
        <v>179</v>
      </c>
      <c r="G768" s="118"/>
      <c r="I768" s="118"/>
      <c r="K768" s="118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184"/>
      <c r="AB768" s="75"/>
      <c r="AC768" s="57">
        <v>1</v>
      </c>
      <c r="AD768" s="281"/>
      <c r="AE768" s="153"/>
      <c r="AF768" s="176"/>
    </row>
    <row r="769" spans="1:33" ht="9" customHeight="1">
      <c r="A769" s="57">
        <v>2</v>
      </c>
      <c r="B769" s="56"/>
      <c r="C769" s="56">
        <v>55</v>
      </c>
      <c r="E769" s="56">
        <v>8000</v>
      </c>
      <c r="F769" s="118"/>
      <c r="G769" s="88">
        <v>0</v>
      </c>
      <c r="I769" s="178">
        <v>9.15</v>
      </c>
      <c r="K769" s="88">
        <v>0.12</v>
      </c>
      <c r="L769" s="88"/>
      <c r="M769" s="88">
        <v>0.02</v>
      </c>
      <c r="N769" s="88"/>
      <c r="O769" s="114" t="s">
        <v>262</v>
      </c>
      <c r="P769" s="88"/>
      <c r="Q769" s="88">
        <v>0.05</v>
      </c>
      <c r="R769" s="88"/>
      <c r="S769" s="88">
        <v>0.01</v>
      </c>
      <c r="T769" s="88"/>
      <c r="U769" s="88">
        <v>0.01</v>
      </c>
      <c r="V769" s="88"/>
      <c r="W769" s="88">
        <v>0.7</v>
      </c>
      <c r="X769" s="88"/>
      <c r="Y769" s="88">
        <v>1.99</v>
      </c>
      <c r="Z769" s="88"/>
      <c r="AA769" s="179">
        <f t="shared" ref="AA769:AA807" si="50">SUM(G769:Y769)</f>
        <v>12.049999999999999</v>
      </c>
      <c r="AB769" s="75"/>
      <c r="AC769" s="57">
        <v>2</v>
      </c>
      <c r="AD769" s="281"/>
      <c r="AE769" s="279"/>
      <c r="AF769" s="279"/>
      <c r="AG769" s="279"/>
    </row>
    <row r="770" spans="1:33" ht="9" customHeight="1">
      <c r="A770" s="57">
        <v>3</v>
      </c>
      <c r="B770" s="56"/>
      <c r="C770" s="56">
        <v>90</v>
      </c>
      <c r="E770" s="56">
        <v>13500</v>
      </c>
      <c r="F770" s="118"/>
      <c r="G770" s="102">
        <v>-0.01</v>
      </c>
      <c r="H770" s="102"/>
      <c r="I770" s="102">
        <v>10.11</v>
      </c>
      <c r="J770" s="102"/>
      <c r="K770" s="102">
        <v>0.19</v>
      </c>
      <c r="L770" s="102"/>
      <c r="M770" s="102">
        <v>0.03</v>
      </c>
      <c r="N770" s="102"/>
      <c r="O770" s="105" t="s">
        <v>262</v>
      </c>
      <c r="P770" s="102"/>
      <c r="Q770" s="102">
        <v>0.08</v>
      </c>
      <c r="R770" s="102"/>
      <c r="S770" s="102">
        <v>0.02</v>
      </c>
      <c r="T770" s="102"/>
      <c r="U770" s="102">
        <v>0.02</v>
      </c>
      <c r="V770" s="102"/>
      <c r="W770" s="103">
        <v>1.1499999999999999</v>
      </c>
      <c r="X770" s="103"/>
      <c r="Y770" s="103">
        <v>3.27</v>
      </c>
      <c r="Z770" s="102"/>
      <c r="AA770" s="155">
        <f t="shared" si="50"/>
        <v>14.859999999999998</v>
      </c>
      <c r="AB770" s="101"/>
      <c r="AC770" s="57">
        <v>3</v>
      </c>
      <c r="AD770" s="281"/>
      <c r="AE770" s="186"/>
      <c r="AF770" s="186"/>
      <c r="AG770" s="186"/>
    </row>
    <row r="771" spans="1:33" ht="9" customHeight="1">
      <c r="A771" s="57">
        <v>4</v>
      </c>
      <c r="B771" s="56"/>
      <c r="C771" s="56">
        <v>135</v>
      </c>
      <c r="E771" s="56">
        <v>22500</v>
      </c>
      <c r="F771" s="118"/>
      <c r="G771" s="102">
        <v>0.01</v>
      </c>
      <c r="H771" s="102"/>
      <c r="I771" s="102">
        <v>11.77</v>
      </c>
      <c r="J771" s="102"/>
      <c r="K771" s="102">
        <v>0.27</v>
      </c>
      <c r="L771" s="102"/>
      <c r="M771" s="102">
        <v>0.05</v>
      </c>
      <c r="N771" s="102"/>
      <c r="O771" s="105" t="s">
        <v>262</v>
      </c>
      <c r="P771" s="102"/>
      <c r="Q771" s="102">
        <v>0.11</v>
      </c>
      <c r="R771" s="102"/>
      <c r="S771" s="102">
        <v>0.02</v>
      </c>
      <c r="T771" s="102"/>
      <c r="U771" s="102">
        <v>0.03</v>
      </c>
      <c r="V771" s="102"/>
      <c r="W771" s="103">
        <v>1.64</v>
      </c>
      <c r="X771" s="103"/>
      <c r="Y771" s="103">
        <v>4.6500000000000004</v>
      </c>
      <c r="Z771" s="102"/>
      <c r="AA771" s="155">
        <f t="shared" si="50"/>
        <v>18.549999999999997</v>
      </c>
      <c r="AB771" s="101"/>
      <c r="AC771" s="57">
        <v>4</v>
      </c>
      <c r="AD771" s="281"/>
      <c r="AE771" s="186"/>
      <c r="AF771" s="186"/>
      <c r="AG771" s="186"/>
    </row>
    <row r="772" spans="1:33" ht="9" customHeight="1">
      <c r="A772" s="57">
        <v>5</v>
      </c>
      <c r="B772" s="56"/>
      <c r="C772" s="56">
        <v>180</v>
      </c>
      <c r="E772" s="56">
        <v>33000</v>
      </c>
      <c r="F772" s="118"/>
      <c r="G772" s="102">
        <v>0</v>
      </c>
      <c r="H772" s="102"/>
      <c r="I772" s="102">
        <v>12.69</v>
      </c>
      <c r="J772" s="102"/>
      <c r="K772" s="102">
        <v>0.31</v>
      </c>
      <c r="L772" s="102"/>
      <c r="M772" s="102">
        <v>0.05</v>
      </c>
      <c r="N772" s="102"/>
      <c r="O772" s="105" t="s">
        <v>262</v>
      </c>
      <c r="P772" s="102"/>
      <c r="Q772" s="102">
        <v>0.13</v>
      </c>
      <c r="R772" s="102"/>
      <c r="S772" s="102">
        <v>0.02</v>
      </c>
      <c r="T772" s="102"/>
      <c r="U772" s="102">
        <v>0.03</v>
      </c>
      <c r="V772" s="102"/>
      <c r="W772" s="103">
        <v>1.87</v>
      </c>
      <c r="X772" s="103"/>
      <c r="Y772" s="103">
        <v>5.3</v>
      </c>
      <c r="Z772" s="102"/>
      <c r="AA772" s="155">
        <f t="shared" si="50"/>
        <v>20.400000000000002</v>
      </c>
      <c r="AB772" s="101"/>
      <c r="AC772" s="57">
        <v>5</v>
      </c>
      <c r="AD772" s="281"/>
      <c r="AE772" s="186"/>
      <c r="AF772" s="186"/>
      <c r="AG772" s="186"/>
    </row>
    <row r="773" spans="1:33" ht="9" customHeight="1">
      <c r="A773" s="57">
        <v>6</v>
      </c>
      <c r="B773" s="56"/>
      <c r="C773" s="51" t="s">
        <v>180</v>
      </c>
      <c r="F773" s="118"/>
      <c r="G773" s="102"/>
      <c r="H773" s="102"/>
      <c r="I773" s="102"/>
      <c r="J773" s="102"/>
      <c r="K773" s="102"/>
      <c r="L773" s="102"/>
      <c r="M773" s="102"/>
      <c r="N773" s="102"/>
      <c r="O773" s="105"/>
      <c r="P773" s="102"/>
      <c r="Q773" s="102"/>
      <c r="R773" s="102"/>
      <c r="S773" s="102"/>
      <c r="T773" s="102"/>
      <c r="U773" s="102"/>
      <c r="V773" s="102"/>
      <c r="W773" s="103"/>
      <c r="X773" s="103"/>
      <c r="Y773" s="103"/>
      <c r="Z773" s="101"/>
      <c r="AA773" s="155"/>
      <c r="AB773" s="101"/>
      <c r="AC773" s="57">
        <v>6</v>
      </c>
      <c r="AD773" s="281"/>
      <c r="AE773" s="186"/>
      <c r="AF773" s="186"/>
      <c r="AG773" s="186"/>
    </row>
    <row r="774" spans="1:33" ht="9" customHeight="1">
      <c r="A774" s="57">
        <v>7</v>
      </c>
      <c r="B774" s="56"/>
      <c r="C774" s="56">
        <v>55</v>
      </c>
      <c r="E774" s="56">
        <v>8000</v>
      </c>
      <c r="F774" s="118"/>
      <c r="G774" s="102">
        <v>0</v>
      </c>
      <c r="H774" s="102"/>
      <c r="I774" s="102">
        <v>9.56</v>
      </c>
      <c r="J774" s="102"/>
      <c r="K774" s="102">
        <v>0.12</v>
      </c>
      <c r="L774" s="102"/>
      <c r="M774" s="102">
        <v>0.02</v>
      </c>
      <c r="N774" s="102"/>
      <c r="O774" s="105" t="s">
        <v>262</v>
      </c>
      <c r="P774" s="102"/>
      <c r="Q774" s="102">
        <v>0.05</v>
      </c>
      <c r="R774" s="102"/>
      <c r="S774" s="102">
        <v>0.02</v>
      </c>
      <c r="T774" s="102"/>
      <c r="U774" s="102">
        <v>0.01</v>
      </c>
      <c r="V774" s="102"/>
      <c r="W774" s="103">
        <v>0.7</v>
      </c>
      <c r="X774" s="103"/>
      <c r="Y774" s="103">
        <v>1.99</v>
      </c>
      <c r="Z774" s="102"/>
      <c r="AA774" s="155">
        <f t="shared" si="50"/>
        <v>12.469999999999999</v>
      </c>
      <c r="AB774" s="101"/>
      <c r="AC774" s="57">
        <v>7</v>
      </c>
      <c r="AD774" s="281"/>
      <c r="AE774" s="186"/>
      <c r="AF774" s="186"/>
      <c r="AG774" s="186"/>
    </row>
    <row r="775" spans="1:33" ht="9" customHeight="1">
      <c r="A775" s="57">
        <v>8</v>
      </c>
      <c r="B775" s="56"/>
      <c r="C775" s="56">
        <v>90</v>
      </c>
      <c r="E775" s="56">
        <v>13500</v>
      </c>
      <c r="F775" s="118"/>
      <c r="G775" s="102">
        <v>-0.01</v>
      </c>
      <c r="H775" s="102"/>
      <c r="I775" s="102">
        <v>10.51</v>
      </c>
      <c r="J775" s="102"/>
      <c r="K775" s="102">
        <v>0.19</v>
      </c>
      <c r="L775" s="102"/>
      <c r="M775" s="102">
        <v>0.03</v>
      </c>
      <c r="N775" s="102"/>
      <c r="O775" s="105" t="s">
        <v>262</v>
      </c>
      <c r="P775" s="102"/>
      <c r="Q775" s="102">
        <v>0.08</v>
      </c>
      <c r="R775" s="102"/>
      <c r="S775" s="102">
        <v>0.02</v>
      </c>
      <c r="T775" s="102"/>
      <c r="U775" s="102">
        <v>0.02</v>
      </c>
      <c r="V775" s="102"/>
      <c r="W775" s="103">
        <v>1.1499999999999999</v>
      </c>
      <c r="X775" s="103"/>
      <c r="Y775" s="103">
        <v>3.27</v>
      </c>
      <c r="Z775" s="102"/>
      <c r="AA775" s="155">
        <f t="shared" si="50"/>
        <v>15.259999999999998</v>
      </c>
      <c r="AB775" s="101"/>
      <c r="AC775" s="57">
        <v>8</v>
      </c>
      <c r="AD775" s="281"/>
      <c r="AE775" s="186"/>
      <c r="AF775" s="186"/>
      <c r="AG775" s="186"/>
    </row>
    <row r="776" spans="1:33" ht="9" customHeight="1">
      <c r="A776" s="57">
        <v>9</v>
      </c>
      <c r="B776" s="56"/>
      <c r="C776" s="56">
        <v>135</v>
      </c>
      <c r="E776" s="56">
        <v>22500</v>
      </c>
      <c r="F776" s="118"/>
      <c r="G776" s="102">
        <v>0.01</v>
      </c>
      <c r="H776" s="102"/>
      <c r="I776" s="102">
        <v>12.26</v>
      </c>
      <c r="J776" s="102"/>
      <c r="K776" s="102">
        <v>0.27</v>
      </c>
      <c r="L776" s="102"/>
      <c r="M776" s="102">
        <v>0.05</v>
      </c>
      <c r="N776" s="102"/>
      <c r="O776" s="105" t="s">
        <v>262</v>
      </c>
      <c r="P776" s="102"/>
      <c r="Q776" s="102">
        <v>0.11</v>
      </c>
      <c r="R776" s="102"/>
      <c r="S776" s="102">
        <v>0.02</v>
      </c>
      <c r="T776" s="102"/>
      <c r="U776" s="102">
        <v>0.03</v>
      </c>
      <c r="V776" s="102"/>
      <c r="W776" s="103">
        <v>1.64</v>
      </c>
      <c r="X776" s="103"/>
      <c r="Y776" s="103">
        <v>4.6500000000000004</v>
      </c>
      <c r="Z776" s="102"/>
      <c r="AA776" s="155">
        <f t="shared" si="50"/>
        <v>19.04</v>
      </c>
      <c r="AB776" s="101"/>
      <c r="AC776" s="57">
        <v>9</v>
      </c>
      <c r="AD776" s="281"/>
      <c r="AE776" s="186"/>
      <c r="AF776" s="186"/>
      <c r="AG776" s="186"/>
    </row>
    <row r="777" spans="1:33" ht="9" customHeight="1">
      <c r="A777" s="57">
        <v>10</v>
      </c>
      <c r="B777" s="56"/>
      <c r="C777" s="56">
        <v>180</v>
      </c>
      <c r="E777" s="56">
        <v>33000</v>
      </c>
      <c r="F777" s="118"/>
      <c r="G777" s="102">
        <v>0</v>
      </c>
      <c r="H777" s="102"/>
      <c r="I777" s="102">
        <v>13.19</v>
      </c>
      <c r="J777" s="102"/>
      <c r="K777" s="102">
        <v>0.31</v>
      </c>
      <c r="L777" s="102"/>
      <c r="M777" s="102">
        <v>0.05</v>
      </c>
      <c r="N777" s="102"/>
      <c r="O777" s="105" t="s">
        <v>262</v>
      </c>
      <c r="P777" s="102"/>
      <c r="Q777" s="102">
        <v>0.13</v>
      </c>
      <c r="R777" s="102"/>
      <c r="S777" s="102">
        <v>0.02</v>
      </c>
      <c r="T777" s="102"/>
      <c r="U777" s="102">
        <v>0.03</v>
      </c>
      <c r="V777" s="102"/>
      <c r="W777" s="103">
        <v>1.87</v>
      </c>
      <c r="X777" s="103"/>
      <c r="Y777" s="103">
        <v>5.3</v>
      </c>
      <c r="Z777" s="102"/>
      <c r="AA777" s="155">
        <f t="shared" si="50"/>
        <v>20.900000000000002</v>
      </c>
      <c r="AB777" s="101"/>
      <c r="AC777" s="57">
        <v>10</v>
      </c>
      <c r="AD777" s="281"/>
      <c r="AE777" s="186"/>
      <c r="AF777" s="186"/>
      <c r="AG777" s="186"/>
    </row>
    <row r="778" spans="1:33" ht="9" customHeight="1">
      <c r="A778" s="57">
        <v>11</v>
      </c>
      <c r="B778" s="56"/>
      <c r="C778" s="51" t="s">
        <v>181</v>
      </c>
      <c r="F778" s="118"/>
      <c r="G778" s="102"/>
      <c r="H778" s="102"/>
      <c r="I778" s="102"/>
      <c r="J778" s="102"/>
      <c r="K778" s="102"/>
      <c r="L778" s="102"/>
      <c r="M778" s="102"/>
      <c r="N778" s="102"/>
      <c r="O778" s="105"/>
      <c r="P778" s="102"/>
      <c r="Q778" s="102"/>
      <c r="R778" s="102"/>
      <c r="S778" s="102"/>
      <c r="T778" s="102"/>
      <c r="U778" s="102"/>
      <c r="V778" s="102"/>
      <c r="W778" s="103"/>
      <c r="X778" s="103"/>
      <c r="Y778" s="103"/>
      <c r="Z778" s="101"/>
      <c r="AA778" s="155"/>
      <c r="AB778" s="101"/>
      <c r="AC778" s="57">
        <v>11</v>
      </c>
      <c r="AD778" s="281"/>
      <c r="AE778" s="186"/>
      <c r="AF778" s="186"/>
      <c r="AG778" s="186"/>
    </row>
    <row r="779" spans="1:33" ht="9" customHeight="1">
      <c r="A779" s="57">
        <v>12</v>
      </c>
      <c r="B779" s="56"/>
      <c r="C779" s="56">
        <v>55</v>
      </c>
      <c r="E779" s="56">
        <v>8000</v>
      </c>
      <c r="F779" s="118"/>
      <c r="G779" s="102">
        <v>0.01</v>
      </c>
      <c r="H779" s="102"/>
      <c r="I779" s="102">
        <v>17.73</v>
      </c>
      <c r="J779" s="102"/>
      <c r="K779" s="102">
        <v>0.23</v>
      </c>
      <c r="L779" s="102"/>
      <c r="M779" s="102">
        <v>0.04</v>
      </c>
      <c r="N779" s="102"/>
      <c r="O779" s="105" t="s">
        <v>262</v>
      </c>
      <c r="P779" s="102"/>
      <c r="Q779" s="102">
        <v>0.1</v>
      </c>
      <c r="R779" s="102"/>
      <c r="S779" s="102">
        <v>0.03</v>
      </c>
      <c r="T779" s="102"/>
      <c r="U779" s="102">
        <v>0.03</v>
      </c>
      <c r="V779" s="102"/>
      <c r="W779" s="103">
        <v>1.4</v>
      </c>
      <c r="X779" s="103"/>
      <c r="Y779" s="103">
        <v>3.97</v>
      </c>
      <c r="Z779" s="102"/>
      <c r="AA779" s="155">
        <f t="shared" si="50"/>
        <v>23.540000000000003</v>
      </c>
      <c r="AB779" s="101"/>
      <c r="AC779" s="57">
        <v>12</v>
      </c>
      <c r="AD779" s="281"/>
      <c r="AE779" s="186"/>
      <c r="AF779" s="186"/>
      <c r="AG779" s="186"/>
    </row>
    <row r="780" spans="1:33" ht="9" customHeight="1">
      <c r="A780" s="57">
        <v>13</v>
      </c>
      <c r="B780" s="56"/>
      <c r="C780" s="56">
        <v>90</v>
      </c>
      <c r="E780" s="56">
        <v>13500</v>
      </c>
      <c r="F780" s="118"/>
      <c r="G780" s="102">
        <v>0</v>
      </c>
      <c r="H780" s="102"/>
      <c r="I780" s="102">
        <v>19.63</v>
      </c>
      <c r="J780" s="102"/>
      <c r="K780" s="102">
        <v>0.38</v>
      </c>
      <c r="L780" s="102"/>
      <c r="M780" s="102">
        <v>7.0000000000000007E-2</v>
      </c>
      <c r="N780" s="102"/>
      <c r="O780" s="105" t="s">
        <v>262</v>
      </c>
      <c r="P780" s="102"/>
      <c r="Q780" s="102">
        <v>0.16</v>
      </c>
      <c r="R780" s="102"/>
      <c r="S780" s="102">
        <v>0.03</v>
      </c>
      <c r="T780" s="102"/>
      <c r="U780" s="102">
        <v>0.04</v>
      </c>
      <c r="V780" s="102"/>
      <c r="W780" s="103">
        <v>2.31</v>
      </c>
      <c r="X780" s="103"/>
      <c r="Y780" s="103">
        <v>6.54</v>
      </c>
      <c r="Z780" s="102"/>
      <c r="AA780" s="155">
        <f t="shared" si="50"/>
        <v>29.159999999999997</v>
      </c>
      <c r="AB780" s="101"/>
      <c r="AC780" s="57">
        <v>13</v>
      </c>
      <c r="AD780" s="281"/>
      <c r="AE780" s="186"/>
      <c r="AF780" s="186"/>
      <c r="AG780" s="186"/>
    </row>
    <row r="781" spans="1:33" ht="9" customHeight="1">
      <c r="A781" s="57">
        <v>14</v>
      </c>
      <c r="B781" s="56"/>
      <c r="C781" s="56">
        <v>135</v>
      </c>
      <c r="E781" s="56">
        <v>22500</v>
      </c>
      <c r="F781" s="118"/>
      <c r="G781" s="102">
        <v>0</v>
      </c>
      <c r="H781" s="102"/>
      <c r="I781" s="102">
        <v>23.15</v>
      </c>
      <c r="J781" s="102"/>
      <c r="K781" s="102">
        <v>0.54</v>
      </c>
      <c r="L781" s="102"/>
      <c r="M781" s="102">
        <v>0.09</v>
      </c>
      <c r="N781" s="102"/>
      <c r="O781" s="105" t="s">
        <v>262</v>
      </c>
      <c r="P781" s="102"/>
      <c r="Q781" s="102">
        <v>0.23</v>
      </c>
      <c r="R781" s="102"/>
      <c r="S781" s="102">
        <v>0.04</v>
      </c>
      <c r="T781" s="102"/>
      <c r="U781" s="102">
        <v>0.06</v>
      </c>
      <c r="V781" s="102"/>
      <c r="W781" s="103">
        <v>3.28</v>
      </c>
      <c r="X781" s="103"/>
      <c r="Y781" s="103">
        <v>9.2899999999999991</v>
      </c>
      <c r="Z781" s="102"/>
      <c r="AA781" s="155">
        <f t="shared" si="50"/>
        <v>36.679999999999993</v>
      </c>
      <c r="AB781" s="101"/>
      <c r="AC781" s="57">
        <v>14</v>
      </c>
      <c r="AD781" s="281"/>
      <c r="AE781" s="186"/>
      <c r="AF781" s="186"/>
      <c r="AG781" s="186"/>
    </row>
    <row r="782" spans="1:33" ht="9" customHeight="1">
      <c r="A782" s="57">
        <v>15</v>
      </c>
      <c r="B782" s="56"/>
      <c r="C782" s="56">
        <v>180</v>
      </c>
      <c r="E782" s="56">
        <v>33000</v>
      </c>
      <c r="F782" s="118"/>
      <c r="G782" s="102">
        <v>0</v>
      </c>
      <c r="H782" s="102"/>
      <c r="I782" s="102">
        <v>24.99</v>
      </c>
      <c r="J782" s="102"/>
      <c r="K782" s="102">
        <v>0.62</v>
      </c>
      <c r="L782" s="102"/>
      <c r="M782" s="102">
        <v>0.11</v>
      </c>
      <c r="N782" s="102"/>
      <c r="O782" s="105" t="s">
        <v>262</v>
      </c>
      <c r="P782" s="102"/>
      <c r="Q782" s="102">
        <v>0.26</v>
      </c>
      <c r="R782" s="102"/>
      <c r="S782" s="102">
        <v>0.04</v>
      </c>
      <c r="T782" s="102"/>
      <c r="U782" s="102">
        <v>7.0000000000000007E-2</v>
      </c>
      <c r="V782" s="102"/>
      <c r="W782" s="103">
        <v>3.74</v>
      </c>
      <c r="X782" s="103"/>
      <c r="Y782" s="103">
        <v>10.6</v>
      </c>
      <c r="Z782" s="102"/>
      <c r="AA782" s="155">
        <f t="shared" si="50"/>
        <v>40.43</v>
      </c>
      <c r="AB782" s="101"/>
      <c r="AC782" s="57">
        <v>15</v>
      </c>
      <c r="AD782" s="281"/>
      <c r="AE782" s="186"/>
      <c r="AF782" s="186"/>
      <c r="AG782" s="186"/>
    </row>
    <row r="783" spans="1:33" ht="9" customHeight="1">
      <c r="A783" s="57">
        <v>16</v>
      </c>
      <c r="B783" s="56"/>
      <c r="C783" s="51" t="s">
        <v>182</v>
      </c>
      <c r="F783" s="118"/>
      <c r="G783" s="102"/>
      <c r="H783" s="102"/>
      <c r="I783" s="102"/>
      <c r="J783" s="102"/>
      <c r="K783" s="102"/>
      <c r="L783" s="102"/>
      <c r="M783" s="102"/>
      <c r="N783" s="102"/>
      <c r="O783" s="105"/>
      <c r="P783" s="102"/>
      <c r="Q783" s="102"/>
      <c r="R783" s="102"/>
      <c r="S783" s="102"/>
      <c r="T783" s="102"/>
      <c r="U783" s="102"/>
      <c r="V783" s="102"/>
      <c r="W783" s="103"/>
      <c r="X783" s="103"/>
      <c r="Y783" s="103"/>
      <c r="Z783" s="101"/>
      <c r="AA783" s="155"/>
      <c r="AB783" s="101"/>
      <c r="AC783" s="57">
        <v>16</v>
      </c>
      <c r="AD783" s="281"/>
      <c r="AE783" s="186"/>
      <c r="AF783" s="186"/>
      <c r="AG783" s="186"/>
    </row>
    <row r="784" spans="1:33" ht="9" customHeight="1">
      <c r="A784" s="57">
        <v>17</v>
      </c>
      <c r="B784" s="56"/>
      <c r="C784" s="56">
        <v>55</v>
      </c>
      <c r="E784" s="56">
        <v>8000</v>
      </c>
      <c r="F784" s="118"/>
      <c r="G784" s="102">
        <v>0</v>
      </c>
      <c r="H784" s="102"/>
      <c r="I784" s="102">
        <v>18.579999999999998</v>
      </c>
      <c r="J784" s="102"/>
      <c r="K784" s="102">
        <v>0.12</v>
      </c>
      <c r="L784" s="102"/>
      <c r="M784" s="102">
        <v>0.02</v>
      </c>
      <c r="N784" s="102"/>
      <c r="O784" s="105" t="s">
        <v>262</v>
      </c>
      <c r="P784" s="102"/>
      <c r="Q784" s="102">
        <v>0.05</v>
      </c>
      <c r="R784" s="102"/>
      <c r="S784" s="102">
        <v>0.03</v>
      </c>
      <c r="T784" s="102"/>
      <c r="U784" s="102">
        <v>0.01</v>
      </c>
      <c r="V784" s="102"/>
      <c r="W784" s="103">
        <v>0.7</v>
      </c>
      <c r="X784" s="103"/>
      <c r="Y784" s="103">
        <v>1.99</v>
      </c>
      <c r="Z784" s="102"/>
      <c r="AA784" s="155">
        <f t="shared" si="50"/>
        <v>21.5</v>
      </c>
      <c r="AB784" s="101"/>
      <c r="AC784" s="57">
        <v>17</v>
      </c>
      <c r="AD784" s="281"/>
      <c r="AE784" s="186"/>
      <c r="AF784" s="186"/>
      <c r="AG784" s="186"/>
    </row>
    <row r="785" spans="1:33" ht="9" customHeight="1">
      <c r="A785" s="57">
        <v>18</v>
      </c>
      <c r="B785" s="56"/>
      <c r="C785" s="56">
        <v>90</v>
      </c>
      <c r="E785" s="56">
        <v>13500</v>
      </c>
      <c r="F785" s="118"/>
      <c r="G785" s="102">
        <v>-0.01</v>
      </c>
      <c r="H785" s="102"/>
      <c r="I785" s="102">
        <v>19.57</v>
      </c>
      <c r="J785" s="102"/>
      <c r="K785" s="102">
        <v>0.19</v>
      </c>
      <c r="L785" s="102"/>
      <c r="M785" s="102">
        <v>0.03</v>
      </c>
      <c r="N785" s="102"/>
      <c r="O785" s="105" t="s">
        <v>262</v>
      </c>
      <c r="P785" s="102"/>
      <c r="Q785" s="102">
        <v>0.08</v>
      </c>
      <c r="R785" s="102"/>
      <c r="S785" s="102">
        <v>0.03</v>
      </c>
      <c r="T785" s="102"/>
      <c r="U785" s="102">
        <v>0.02</v>
      </c>
      <c r="V785" s="102"/>
      <c r="W785" s="103">
        <v>1.1499999999999999</v>
      </c>
      <c r="X785" s="103"/>
      <c r="Y785" s="103">
        <v>3.27</v>
      </c>
      <c r="Z785" s="102"/>
      <c r="AA785" s="155">
        <f t="shared" si="50"/>
        <v>24.33</v>
      </c>
      <c r="AB785" s="101"/>
      <c r="AC785" s="57">
        <v>18</v>
      </c>
      <c r="AD785" s="281"/>
      <c r="AE785" s="186"/>
      <c r="AF785" s="186"/>
      <c r="AG785" s="186"/>
    </row>
    <row r="786" spans="1:33" ht="9" customHeight="1">
      <c r="A786" s="57">
        <v>19</v>
      </c>
      <c r="B786" s="56"/>
      <c r="C786" s="56">
        <v>135</v>
      </c>
      <c r="E786" s="56">
        <v>22500</v>
      </c>
      <c r="F786" s="118"/>
      <c r="G786" s="102">
        <v>0.01</v>
      </c>
      <c r="H786" s="102"/>
      <c r="I786" s="102">
        <v>22.65</v>
      </c>
      <c r="J786" s="102"/>
      <c r="K786" s="102">
        <v>0.27</v>
      </c>
      <c r="L786" s="102"/>
      <c r="M786" s="102">
        <v>0.05</v>
      </c>
      <c r="N786" s="102"/>
      <c r="O786" s="105" t="s">
        <v>262</v>
      </c>
      <c r="P786" s="102"/>
      <c r="Q786" s="102">
        <v>0.11</v>
      </c>
      <c r="R786" s="102"/>
      <c r="S786" s="102">
        <v>0.04</v>
      </c>
      <c r="T786" s="102"/>
      <c r="U786" s="102">
        <v>0.03</v>
      </c>
      <c r="V786" s="102"/>
      <c r="W786" s="103">
        <v>1.64</v>
      </c>
      <c r="X786" s="103"/>
      <c r="Y786" s="103">
        <v>4.6500000000000004</v>
      </c>
      <c r="Z786" s="102"/>
      <c r="AA786" s="155">
        <f t="shared" si="50"/>
        <v>29.450000000000003</v>
      </c>
      <c r="AB786" s="101"/>
      <c r="AC786" s="57">
        <v>19</v>
      </c>
      <c r="AD786" s="281"/>
      <c r="AE786" s="186"/>
      <c r="AF786" s="186"/>
      <c r="AG786" s="186"/>
    </row>
    <row r="787" spans="1:33" ht="9" customHeight="1">
      <c r="A787" s="57">
        <v>20</v>
      </c>
      <c r="B787" s="56"/>
      <c r="C787" s="56">
        <v>180</v>
      </c>
      <c r="E787" s="56">
        <v>33000</v>
      </c>
      <c r="F787" s="118"/>
      <c r="G787" s="102">
        <v>0</v>
      </c>
      <c r="H787" s="102"/>
      <c r="I787" s="102">
        <v>23.56</v>
      </c>
      <c r="J787" s="102"/>
      <c r="K787" s="102">
        <v>0.31</v>
      </c>
      <c r="L787" s="102"/>
      <c r="M787" s="102">
        <v>0.05</v>
      </c>
      <c r="N787" s="102"/>
      <c r="O787" s="105" t="s">
        <v>262</v>
      </c>
      <c r="P787" s="102"/>
      <c r="Q787" s="102">
        <v>0.13</v>
      </c>
      <c r="R787" s="102"/>
      <c r="S787" s="102">
        <v>0.04</v>
      </c>
      <c r="T787" s="102"/>
      <c r="U787" s="102">
        <v>0.03</v>
      </c>
      <c r="V787" s="102"/>
      <c r="W787" s="103">
        <v>1.87</v>
      </c>
      <c r="X787" s="103"/>
      <c r="Y787" s="103">
        <v>5.3</v>
      </c>
      <c r="Z787" s="102"/>
      <c r="AA787" s="155">
        <f t="shared" si="50"/>
        <v>31.29</v>
      </c>
      <c r="AB787" s="101"/>
      <c r="AC787" s="57">
        <v>20</v>
      </c>
      <c r="AD787" s="281"/>
      <c r="AE787" s="186"/>
      <c r="AF787" s="186"/>
      <c r="AG787" s="186"/>
    </row>
    <row r="788" spans="1:33" ht="9" customHeight="1">
      <c r="A788" s="57">
        <v>21</v>
      </c>
      <c r="B788" s="56"/>
      <c r="C788" s="51" t="s">
        <v>183</v>
      </c>
      <c r="F788" s="118"/>
      <c r="G788" s="102"/>
      <c r="H788" s="102"/>
      <c r="I788" s="102"/>
      <c r="J788" s="102"/>
      <c r="K788" s="102"/>
      <c r="L788" s="102"/>
      <c r="M788" s="102"/>
      <c r="N788" s="102"/>
      <c r="O788" s="105"/>
      <c r="P788" s="102"/>
      <c r="Q788" s="102"/>
      <c r="R788" s="102"/>
      <c r="S788" s="102"/>
      <c r="T788" s="102"/>
      <c r="U788" s="102"/>
      <c r="V788" s="102"/>
      <c r="W788" s="103"/>
      <c r="X788" s="103"/>
      <c r="Y788" s="103"/>
      <c r="Z788" s="101"/>
      <c r="AA788" s="155"/>
      <c r="AB788" s="101"/>
      <c r="AC788" s="57">
        <v>21</v>
      </c>
      <c r="AD788" s="281"/>
      <c r="AE788" s="186"/>
      <c r="AF788" s="186"/>
      <c r="AG788" s="186"/>
    </row>
    <row r="789" spans="1:33" ht="9" customHeight="1">
      <c r="A789" s="57">
        <v>22</v>
      </c>
      <c r="B789" s="56"/>
      <c r="C789" s="56">
        <v>55</v>
      </c>
      <c r="E789" s="56">
        <v>8000</v>
      </c>
      <c r="F789" s="118"/>
      <c r="G789" s="102">
        <v>0.01</v>
      </c>
      <c r="H789" s="102"/>
      <c r="I789" s="102">
        <v>27.04</v>
      </c>
      <c r="J789" s="102"/>
      <c r="K789" s="102">
        <v>0.23</v>
      </c>
      <c r="L789" s="102"/>
      <c r="M789" s="102">
        <v>0.04</v>
      </c>
      <c r="N789" s="102"/>
      <c r="O789" s="105" t="s">
        <v>262</v>
      </c>
      <c r="P789" s="102"/>
      <c r="Q789" s="102">
        <v>0.1</v>
      </c>
      <c r="R789" s="102"/>
      <c r="S789" s="102">
        <v>0.04</v>
      </c>
      <c r="T789" s="102"/>
      <c r="U789" s="102">
        <v>0.03</v>
      </c>
      <c r="V789" s="102"/>
      <c r="W789" s="103">
        <v>1.4</v>
      </c>
      <c r="X789" s="103"/>
      <c r="Y789" s="103">
        <v>3.97</v>
      </c>
      <c r="Z789" s="102"/>
      <c r="AA789" s="155">
        <f t="shared" si="50"/>
        <v>32.86</v>
      </c>
      <c r="AB789" s="101"/>
      <c r="AC789" s="57">
        <v>22</v>
      </c>
      <c r="AD789" s="281"/>
      <c r="AE789" s="186"/>
      <c r="AF789" s="186"/>
      <c r="AG789" s="186"/>
    </row>
    <row r="790" spans="1:33" ht="9" customHeight="1">
      <c r="A790" s="57">
        <v>23</v>
      </c>
      <c r="B790" s="56"/>
      <c r="C790" s="56">
        <v>90</v>
      </c>
      <c r="E790" s="56">
        <v>13500</v>
      </c>
      <c r="F790" s="118"/>
      <c r="G790" s="102">
        <v>0</v>
      </c>
      <c r="H790" s="102"/>
      <c r="I790" s="102">
        <v>28.97</v>
      </c>
      <c r="J790" s="102"/>
      <c r="K790" s="102">
        <v>0.38</v>
      </c>
      <c r="L790" s="102"/>
      <c r="M790" s="102">
        <v>7.0000000000000007E-2</v>
      </c>
      <c r="N790" s="102"/>
      <c r="O790" s="105" t="s">
        <v>262</v>
      </c>
      <c r="P790" s="102"/>
      <c r="Q790" s="102">
        <v>0.16</v>
      </c>
      <c r="R790" s="102"/>
      <c r="S790" s="102">
        <v>0.05</v>
      </c>
      <c r="T790" s="102"/>
      <c r="U790" s="102">
        <v>0.04</v>
      </c>
      <c r="V790" s="102"/>
      <c r="W790" s="103">
        <v>2.31</v>
      </c>
      <c r="X790" s="103"/>
      <c r="Y790" s="103">
        <v>6.54</v>
      </c>
      <c r="Z790" s="102"/>
      <c r="AA790" s="155">
        <f t="shared" si="50"/>
        <v>38.519999999999996</v>
      </c>
      <c r="AB790" s="101"/>
      <c r="AC790" s="57">
        <v>23</v>
      </c>
      <c r="AD790" s="281"/>
      <c r="AE790" s="186"/>
      <c r="AF790" s="186"/>
      <c r="AG790" s="186"/>
    </row>
    <row r="791" spans="1:33" ht="9" customHeight="1">
      <c r="A791" s="57">
        <v>24</v>
      </c>
      <c r="B791" s="56"/>
      <c r="C791" s="56">
        <v>135</v>
      </c>
      <c r="E791" s="56">
        <v>22500</v>
      </c>
      <c r="F791" s="118"/>
      <c r="G791" s="102">
        <v>0</v>
      </c>
      <c r="H791" s="102"/>
      <c r="I791" s="102">
        <v>35.31</v>
      </c>
      <c r="J791" s="102"/>
      <c r="K791" s="102">
        <v>0.54</v>
      </c>
      <c r="L791" s="102"/>
      <c r="M791" s="102">
        <v>0.09</v>
      </c>
      <c r="N791" s="102"/>
      <c r="O791" s="105" t="s">
        <v>262</v>
      </c>
      <c r="P791" s="102"/>
      <c r="Q791" s="102">
        <v>0.23</v>
      </c>
      <c r="R791" s="102"/>
      <c r="S791" s="102">
        <v>0.06</v>
      </c>
      <c r="T791" s="102"/>
      <c r="U791" s="102">
        <v>0.06</v>
      </c>
      <c r="V791" s="102"/>
      <c r="W791" s="103">
        <v>3.28</v>
      </c>
      <c r="X791" s="103"/>
      <c r="Y791" s="103">
        <v>9.2899999999999991</v>
      </c>
      <c r="Z791" s="102"/>
      <c r="AA791" s="155">
        <f t="shared" si="50"/>
        <v>48.860000000000007</v>
      </c>
      <c r="AB791" s="101"/>
      <c r="AC791" s="57">
        <v>24</v>
      </c>
      <c r="AD791" s="281"/>
      <c r="AE791" s="186"/>
      <c r="AF791" s="186"/>
      <c r="AG791" s="186"/>
    </row>
    <row r="792" spans="1:33" ht="9" customHeight="1">
      <c r="A792" s="57">
        <v>25</v>
      </c>
      <c r="B792" s="56"/>
      <c r="C792" s="56">
        <v>180</v>
      </c>
      <c r="E792" s="56">
        <v>33000</v>
      </c>
      <c r="F792" s="118"/>
      <c r="G792" s="102">
        <v>0</v>
      </c>
      <c r="H792" s="102"/>
      <c r="I792" s="102">
        <v>37.14</v>
      </c>
      <c r="J792" s="102"/>
      <c r="K792" s="102">
        <v>0.62</v>
      </c>
      <c r="L792" s="102"/>
      <c r="M792" s="102">
        <v>0.11</v>
      </c>
      <c r="N792" s="102"/>
      <c r="O792" s="105" t="s">
        <v>262</v>
      </c>
      <c r="P792" s="102"/>
      <c r="Q792" s="102">
        <v>0.26</v>
      </c>
      <c r="R792" s="102"/>
      <c r="S792" s="102">
        <v>0.06</v>
      </c>
      <c r="T792" s="102"/>
      <c r="U792" s="102">
        <v>7.0000000000000007E-2</v>
      </c>
      <c r="V792" s="102"/>
      <c r="W792" s="103">
        <v>3.74</v>
      </c>
      <c r="X792" s="103"/>
      <c r="Y792" s="103">
        <v>10.6</v>
      </c>
      <c r="Z792" s="102"/>
      <c r="AA792" s="155">
        <f t="shared" si="50"/>
        <v>52.6</v>
      </c>
      <c r="AB792" s="101"/>
      <c r="AC792" s="57">
        <v>25</v>
      </c>
      <c r="AD792" s="281"/>
      <c r="AE792" s="186"/>
      <c r="AF792" s="186"/>
      <c r="AG792" s="186"/>
    </row>
    <row r="793" spans="1:33" ht="9" customHeight="1">
      <c r="A793" s="33">
        <v>26</v>
      </c>
      <c r="C793" s="52" t="s">
        <v>184</v>
      </c>
      <c r="D793" s="30"/>
      <c r="E793" s="30"/>
      <c r="F793" s="118"/>
      <c r="G793" s="102"/>
      <c r="H793" s="102"/>
      <c r="I793" s="102"/>
      <c r="J793" s="102"/>
      <c r="K793" s="102"/>
      <c r="L793" s="102"/>
      <c r="M793" s="102"/>
      <c r="N793" s="102"/>
      <c r="O793" s="105"/>
      <c r="P793" s="102"/>
      <c r="Q793" s="102"/>
      <c r="R793" s="102"/>
      <c r="S793" s="102"/>
      <c r="T793" s="102"/>
      <c r="U793" s="102"/>
      <c r="V793" s="102"/>
      <c r="W793" s="103"/>
      <c r="X793" s="103"/>
      <c r="Y793" s="103"/>
      <c r="Z793" s="101"/>
      <c r="AA793" s="155"/>
      <c r="AB793" s="101"/>
      <c r="AC793" s="57">
        <v>26</v>
      </c>
      <c r="AD793" s="281"/>
      <c r="AE793" s="186"/>
      <c r="AF793" s="186"/>
      <c r="AG793" s="186"/>
    </row>
    <row r="794" spans="1:33" ht="9" customHeight="1">
      <c r="A794" s="33">
        <v>27</v>
      </c>
      <c r="C794" s="30">
        <v>100</v>
      </c>
      <c r="D794" s="30"/>
      <c r="E794" s="30">
        <v>8500</v>
      </c>
      <c r="F794" s="48"/>
      <c r="G794" s="102">
        <v>0.01</v>
      </c>
      <c r="H794" s="45"/>
      <c r="I794" s="102">
        <v>10.53</v>
      </c>
      <c r="J794" s="45"/>
      <c r="K794" s="102">
        <v>0.17</v>
      </c>
      <c r="L794" s="102"/>
      <c r="M794" s="102">
        <v>0.03</v>
      </c>
      <c r="N794" s="102"/>
      <c r="O794" s="105" t="s">
        <v>262</v>
      </c>
      <c r="P794" s="102"/>
      <c r="Q794" s="102">
        <v>7.0000000000000007E-2</v>
      </c>
      <c r="R794" s="102"/>
      <c r="S794" s="102">
        <v>0.01</v>
      </c>
      <c r="T794" s="102"/>
      <c r="U794" s="102">
        <v>0.02</v>
      </c>
      <c r="V794" s="102"/>
      <c r="W794" s="103">
        <v>1.05</v>
      </c>
      <c r="X794" s="103"/>
      <c r="Y794" s="103">
        <v>2.98</v>
      </c>
      <c r="Z794" s="45"/>
      <c r="AA794" s="155">
        <f t="shared" si="50"/>
        <v>14.87</v>
      </c>
      <c r="AB794" s="47"/>
      <c r="AC794" s="57">
        <v>27</v>
      </c>
      <c r="AD794" s="281"/>
      <c r="AE794" s="186"/>
      <c r="AF794" s="186"/>
      <c r="AG794" s="186"/>
    </row>
    <row r="795" spans="1:33" ht="9" customHeight="1">
      <c r="A795" s="33">
        <v>28</v>
      </c>
      <c r="C795" s="30">
        <v>175</v>
      </c>
      <c r="D795" s="30"/>
      <c r="E795" s="30">
        <v>12000</v>
      </c>
      <c r="F795" s="118"/>
      <c r="G795" s="102">
        <v>0.01</v>
      </c>
      <c r="H795" s="102"/>
      <c r="I795" s="102">
        <v>10.79</v>
      </c>
      <c r="J795" s="102"/>
      <c r="K795" s="102">
        <v>0.27</v>
      </c>
      <c r="L795" s="102"/>
      <c r="M795" s="102">
        <v>0.05</v>
      </c>
      <c r="N795" s="102"/>
      <c r="O795" s="105" t="s">
        <v>262</v>
      </c>
      <c r="P795" s="102"/>
      <c r="Q795" s="102">
        <v>0.12</v>
      </c>
      <c r="R795" s="102"/>
      <c r="S795" s="102">
        <v>0.02</v>
      </c>
      <c r="T795" s="102"/>
      <c r="U795" s="102">
        <v>0.03</v>
      </c>
      <c r="V795" s="102"/>
      <c r="W795" s="103">
        <v>1.65</v>
      </c>
      <c r="X795" s="103"/>
      <c r="Y795" s="103">
        <v>4.67</v>
      </c>
      <c r="Z795" s="102"/>
      <c r="AA795" s="155">
        <f t="shared" si="50"/>
        <v>17.61</v>
      </c>
      <c r="AB795" s="101"/>
      <c r="AC795" s="57">
        <v>28</v>
      </c>
      <c r="AD795" s="281"/>
      <c r="AE795" s="186"/>
      <c r="AF795" s="186"/>
      <c r="AG795" s="186"/>
    </row>
    <row r="796" spans="1:33" ht="9" customHeight="1">
      <c r="A796" s="33">
        <v>29</v>
      </c>
      <c r="C796" s="30">
        <v>250</v>
      </c>
      <c r="D796" s="30"/>
      <c r="E796" s="30">
        <v>18000</v>
      </c>
      <c r="F796" s="118"/>
      <c r="G796" s="102">
        <v>0</v>
      </c>
      <c r="H796" s="102"/>
      <c r="I796" s="102">
        <v>10.41</v>
      </c>
      <c r="J796" s="102"/>
      <c r="K796" s="102">
        <v>0.38</v>
      </c>
      <c r="L796" s="102"/>
      <c r="M796" s="102">
        <v>0.06</v>
      </c>
      <c r="N796" s="102"/>
      <c r="O796" s="105" t="s">
        <v>262</v>
      </c>
      <c r="P796" s="102"/>
      <c r="Q796" s="102">
        <v>0.16</v>
      </c>
      <c r="R796" s="102"/>
      <c r="S796" s="102">
        <v>0.02</v>
      </c>
      <c r="T796" s="102"/>
      <c r="U796" s="102">
        <v>0.04</v>
      </c>
      <c r="V796" s="102"/>
      <c r="W796" s="103">
        <v>2.29</v>
      </c>
      <c r="X796" s="103"/>
      <c r="Y796" s="103">
        <v>6.5</v>
      </c>
      <c r="Z796" s="102"/>
      <c r="AA796" s="155">
        <f t="shared" si="50"/>
        <v>19.86</v>
      </c>
      <c r="AB796" s="101"/>
      <c r="AC796" s="57">
        <v>29</v>
      </c>
      <c r="AD796" s="281"/>
      <c r="AE796" s="186"/>
      <c r="AF796" s="186"/>
      <c r="AG796" s="186"/>
    </row>
    <row r="797" spans="1:33" ht="9" customHeight="1">
      <c r="A797" s="33">
        <v>30</v>
      </c>
      <c r="C797" s="30">
        <v>400</v>
      </c>
      <c r="D797" s="30"/>
      <c r="E797" s="30">
        <v>32000</v>
      </c>
      <c r="F797" s="118"/>
      <c r="G797" s="102">
        <v>0.02</v>
      </c>
      <c r="H797" s="102"/>
      <c r="I797" s="102">
        <v>10.62</v>
      </c>
      <c r="J797" s="102"/>
      <c r="K797" s="102">
        <v>0.57999999999999996</v>
      </c>
      <c r="L797" s="102"/>
      <c r="M797" s="102">
        <v>0.1</v>
      </c>
      <c r="N797" s="102"/>
      <c r="O797" s="105" t="s">
        <v>262</v>
      </c>
      <c r="P797" s="102"/>
      <c r="Q797" s="102">
        <v>0.25</v>
      </c>
      <c r="R797" s="102"/>
      <c r="S797" s="102">
        <v>0.02</v>
      </c>
      <c r="T797" s="102"/>
      <c r="U797" s="102">
        <v>7.0000000000000007E-2</v>
      </c>
      <c r="V797" s="102"/>
      <c r="W797" s="103">
        <v>3.54</v>
      </c>
      <c r="X797" s="103"/>
      <c r="Y797" s="103">
        <v>10.02</v>
      </c>
      <c r="Z797" s="102"/>
      <c r="AA797" s="155">
        <f t="shared" si="50"/>
        <v>25.22</v>
      </c>
      <c r="AB797" s="101"/>
      <c r="AC797" s="57">
        <v>30</v>
      </c>
      <c r="AD797" s="281"/>
      <c r="AE797" s="186"/>
      <c r="AF797" s="186"/>
      <c r="AG797" s="186"/>
    </row>
    <row r="798" spans="1:33" ht="9" customHeight="1">
      <c r="A798" s="33">
        <v>31</v>
      </c>
      <c r="C798" s="52" t="s">
        <v>185</v>
      </c>
      <c r="D798" s="30"/>
      <c r="E798" s="30"/>
      <c r="G798" s="102"/>
      <c r="H798" s="102"/>
      <c r="I798" s="102"/>
      <c r="J798" s="102"/>
      <c r="K798" s="102"/>
      <c r="L798" s="102"/>
      <c r="M798" s="102"/>
      <c r="N798" s="102"/>
      <c r="O798" s="105"/>
      <c r="P798" s="102"/>
      <c r="Q798" s="102"/>
      <c r="R798" s="102"/>
      <c r="S798" s="102"/>
      <c r="T798" s="102"/>
      <c r="U798" s="102"/>
      <c r="V798" s="102"/>
      <c r="W798" s="103"/>
      <c r="X798" s="103"/>
      <c r="Y798" s="103"/>
      <c r="Z798" s="102"/>
      <c r="AA798" s="155"/>
      <c r="AB798" s="102"/>
      <c r="AC798" s="57">
        <v>31</v>
      </c>
      <c r="AD798" s="281"/>
      <c r="AE798" s="186"/>
      <c r="AF798" s="186"/>
      <c r="AG798" s="186"/>
    </row>
    <row r="799" spans="1:33" ht="9" customHeight="1">
      <c r="A799" s="33">
        <v>32</v>
      </c>
      <c r="C799" s="30">
        <v>100</v>
      </c>
      <c r="D799" s="30"/>
      <c r="E799" s="30">
        <v>8500</v>
      </c>
      <c r="F799" s="48"/>
      <c r="G799" s="102">
        <v>0.01</v>
      </c>
      <c r="H799" s="45"/>
      <c r="I799" s="102">
        <v>8.31</v>
      </c>
      <c r="J799" s="45"/>
      <c r="K799" s="102">
        <v>0.17</v>
      </c>
      <c r="L799" s="102"/>
      <c r="M799" s="102">
        <v>0.03</v>
      </c>
      <c r="N799" s="102"/>
      <c r="O799" s="105" t="s">
        <v>262</v>
      </c>
      <c r="P799" s="102"/>
      <c r="Q799" s="102">
        <v>7.0000000000000007E-2</v>
      </c>
      <c r="R799" s="102"/>
      <c r="S799" s="102">
        <v>0.01</v>
      </c>
      <c r="T799" s="102"/>
      <c r="U799" s="102">
        <v>0.02</v>
      </c>
      <c r="V799" s="102"/>
      <c r="W799" s="103">
        <v>1.05</v>
      </c>
      <c r="X799" s="103"/>
      <c r="Y799" s="103">
        <v>2.98</v>
      </c>
      <c r="Z799" s="45"/>
      <c r="AA799" s="155">
        <f t="shared" si="50"/>
        <v>12.65</v>
      </c>
      <c r="AB799" s="47"/>
      <c r="AC799" s="57">
        <v>32</v>
      </c>
      <c r="AD799" s="281"/>
      <c r="AE799" s="186"/>
      <c r="AF799" s="186"/>
      <c r="AG799" s="186"/>
    </row>
    <row r="800" spans="1:33" ht="9" customHeight="1">
      <c r="A800" s="33">
        <v>33</v>
      </c>
      <c r="C800" s="30">
        <v>175</v>
      </c>
      <c r="D800" s="30"/>
      <c r="E800" s="30">
        <v>12000</v>
      </c>
      <c r="F800" s="118"/>
      <c r="G800" s="102">
        <v>0.01</v>
      </c>
      <c r="H800" s="102"/>
      <c r="I800" s="102">
        <v>11.17</v>
      </c>
      <c r="J800" s="102"/>
      <c r="K800" s="102">
        <v>0.27</v>
      </c>
      <c r="L800" s="102"/>
      <c r="M800" s="102">
        <v>0.05</v>
      </c>
      <c r="N800" s="102"/>
      <c r="O800" s="105" t="s">
        <v>262</v>
      </c>
      <c r="P800" s="102"/>
      <c r="Q800" s="102">
        <v>0.12</v>
      </c>
      <c r="R800" s="102"/>
      <c r="S800" s="102">
        <v>0.02</v>
      </c>
      <c r="T800" s="102"/>
      <c r="U800" s="102">
        <v>0.03</v>
      </c>
      <c r="V800" s="102"/>
      <c r="W800" s="103">
        <v>1.65</v>
      </c>
      <c r="X800" s="103"/>
      <c r="Y800" s="103">
        <v>4.67</v>
      </c>
      <c r="Z800" s="102"/>
      <c r="AA800" s="155">
        <f t="shared" si="50"/>
        <v>17.989999999999998</v>
      </c>
      <c r="AB800" s="101"/>
      <c r="AC800" s="57">
        <v>33</v>
      </c>
      <c r="AD800" s="281"/>
      <c r="AE800" s="186"/>
      <c r="AF800" s="186"/>
      <c r="AG800" s="186"/>
    </row>
    <row r="801" spans="1:33" ht="9" customHeight="1">
      <c r="A801" s="33">
        <v>34</v>
      </c>
      <c r="C801" s="30">
        <v>250</v>
      </c>
      <c r="D801" s="30"/>
      <c r="E801" s="30">
        <v>18000</v>
      </c>
      <c r="F801" s="118"/>
      <c r="G801" s="102">
        <v>0</v>
      </c>
      <c r="H801" s="102"/>
      <c r="I801" s="102">
        <v>10.78</v>
      </c>
      <c r="J801" s="102"/>
      <c r="K801" s="102">
        <v>0.38</v>
      </c>
      <c r="L801" s="102"/>
      <c r="M801" s="102">
        <v>0.06</v>
      </c>
      <c r="N801" s="102"/>
      <c r="O801" s="105" t="s">
        <v>262</v>
      </c>
      <c r="P801" s="102"/>
      <c r="Q801" s="102">
        <v>0.16</v>
      </c>
      <c r="R801" s="102"/>
      <c r="S801" s="102">
        <v>0.02</v>
      </c>
      <c r="T801" s="102"/>
      <c r="U801" s="102">
        <v>0.04</v>
      </c>
      <c r="V801" s="102"/>
      <c r="W801" s="103">
        <v>2.29</v>
      </c>
      <c r="X801" s="103"/>
      <c r="Y801" s="103">
        <v>6.5</v>
      </c>
      <c r="Z801" s="102"/>
      <c r="AA801" s="155">
        <f t="shared" si="50"/>
        <v>20.23</v>
      </c>
      <c r="AB801" s="101"/>
      <c r="AC801" s="57">
        <v>34</v>
      </c>
      <c r="AD801" s="281"/>
      <c r="AE801" s="186"/>
      <c r="AF801" s="186"/>
      <c r="AG801" s="186"/>
    </row>
    <row r="802" spans="1:33" ht="9" customHeight="1">
      <c r="A802" s="33">
        <v>35</v>
      </c>
      <c r="C802" s="30">
        <v>400</v>
      </c>
      <c r="D802" s="30"/>
      <c r="E802" s="30">
        <v>32000</v>
      </c>
      <c r="F802" s="118"/>
      <c r="G802" s="102">
        <v>0.02</v>
      </c>
      <c r="H802" s="102"/>
      <c r="I802" s="102">
        <v>10.98</v>
      </c>
      <c r="J802" s="102"/>
      <c r="K802" s="102">
        <v>0.57999999999999996</v>
      </c>
      <c r="L802" s="102"/>
      <c r="M802" s="102">
        <v>0.1</v>
      </c>
      <c r="N802" s="102"/>
      <c r="O802" s="105" t="s">
        <v>262</v>
      </c>
      <c r="P802" s="102"/>
      <c r="Q802" s="102">
        <v>0.25</v>
      </c>
      <c r="R802" s="102"/>
      <c r="S802" s="102">
        <v>0.02</v>
      </c>
      <c r="T802" s="102"/>
      <c r="U802" s="102">
        <v>7.0000000000000007E-2</v>
      </c>
      <c r="V802" s="102"/>
      <c r="W802" s="103">
        <v>3.54</v>
      </c>
      <c r="X802" s="103"/>
      <c r="Y802" s="103">
        <v>10.02</v>
      </c>
      <c r="Z802" s="102"/>
      <c r="AA802" s="155">
        <f t="shared" si="50"/>
        <v>25.58</v>
      </c>
      <c r="AB802" s="101"/>
      <c r="AC802" s="57">
        <v>35</v>
      </c>
      <c r="AD802" s="281"/>
      <c r="AE802" s="186"/>
      <c r="AF802" s="186"/>
      <c r="AG802" s="186"/>
    </row>
    <row r="803" spans="1:33" ht="9" customHeight="1">
      <c r="A803" s="33">
        <v>36</v>
      </c>
      <c r="C803" s="52" t="s">
        <v>186</v>
      </c>
      <c r="D803" s="30"/>
      <c r="E803" s="30"/>
      <c r="G803" s="102"/>
      <c r="H803" s="102"/>
      <c r="I803" s="102"/>
      <c r="J803" s="102"/>
      <c r="K803" s="102"/>
      <c r="L803" s="102"/>
      <c r="M803" s="102"/>
      <c r="N803" s="102"/>
      <c r="O803" s="105"/>
      <c r="P803" s="102"/>
      <c r="Q803" s="102"/>
      <c r="R803" s="102"/>
      <c r="S803" s="102"/>
      <c r="T803" s="102"/>
      <c r="U803" s="102"/>
      <c r="V803" s="102"/>
      <c r="W803" s="103"/>
      <c r="X803" s="103"/>
      <c r="Y803" s="103"/>
      <c r="Z803" s="102"/>
      <c r="AA803" s="155"/>
      <c r="AB803" s="102"/>
      <c r="AC803" s="57">
        <v>36</v>
      </c>
      <c r="AD803" s="281"/>
      <c r="AE803" s="186"/>
      <c r="AF803" s="186"/>
      <c r="AG803" s="186"/>
    </row>
    <row r="804" spans="1:33" ht="9" customHeight="1">
      <c r="A804" s="33">
        <v>37</v>
      </c>
      <c r="C804" s="30">
        <v>100</v>
      </c>
      <c r="D804" s="30"/>
      <c r="E804" s="30">
        <v>8500</v>
      </c>
      <c r="F804" s="48"/>
      <c r="G804" s="102">
        <v>0.01</v>
      </c>
      <c r="H804" s="45"/>
      <c r="I804" s="102">
        <v>19.45</v>
      </c>
      <c r="J804" s="45"/>
      <c r="K804" s="102">
        <v>0.17</v>
      </c>
      <c r="L804" s="102"/>
      <c r="M804" s="102">
        <v>0.03</v>
      </c>
      <c r="N804" s="102"/>
      <c r="O804" s="105" t="s">
        <v>262</v>
      </c>
      <c r="P804" s="102"/>
      <c r="Q804" s="102">
        <v>7.0000000000000007E-2</v>
      </c>
      <c r="R804" s="102"/>
      <c r="S804" s="102">
        <v>0.02</v>
      </c>
      <c r="T804" s="102"/>
      <c r="U804" s="102">
        <v>0.02</v>
      </c>
      <c r="V804" s="102"/>
      <c r="W804" s="103">
        <v>1.05</v>
      </c>
      <c r="X804" s="103"/>
      <c r="Y804" s="103">
        <v>2.98</v>
      </c>
      <c r="Z804" s="45"/>
      <c r="AA804" s="155">
        <f t="shared" si="50"/>
        <v>23.800000000000004</v>
      </c>
      <c r="AB804" s="47"/>
      <c r="AC804" s="57">
        <v>37</v>
      </c>
      <c r="AD804" s="281"/>
      <c r="AE804" s="186"/>
      <c r="AF804" s="186"/>
      <c r="AG804" s="186"/>
    </row>
    <row r="805" spans="1:33" ht="9" customHeight="1">
      <c r="A805" s="33">
        <v>38</v>
      </c>
      <c r="C805" s="30">
        <v>175</v>
      </c>
      <c r="D805" s="30"/>
      <c r="E805" s="30">
        <v>12000</v>
      </c>
      <c r="F805" s="118"/>
      <c r="G805" s="102">
        <v>0.01</v>
      </c>
      <c r="H805" s="102"/>
      <c r="I805" s="102">
        <v>20.100000000000001</v>
      </c>
      <c r="J805" s="102"/>
      <c r="K805" s="102">
        <v>0.27</v>
      </c>
      <c r="L805" s="102"/>
      <c r="M805" s="102">
        <v>0.05</v>
      </c>
      <c r="N805" s="102"/>
      <c r="O805" s="105" t="s">
        <v>262</v>
      </c>
      <c r="P805" s="102"/>
      <c r="Q805" s="102">
        <v>0.12</v>
      </c>
      <c r="R805" s="102"/>
      <c r="S805" s="102">
        <v>0.03</v>
      </c>
      <c r="T805" s="102"/>
      <c r="U805" s="102">
        <v>0.03</v>
      </c>
      <c r="V805" s="102"/>
      <c r="W805" s="103">
        <v>1.65</v>
      </c>
      <c r="X805" s="103"/>
      <c r="Y805" s="103">
        <v>4.67</v>
      </c>
      <c r="Z805" s="102"/>
      <c r="AA805" s="155">
        <f t="shared" si="50"/>
        <v>26.930000000000007</v>
      </c>
      <c r="AB805" s="101"/>
      <c r="AC805" s="57">
        <v>38</v>
      </c>
      <c r="AD805" s="281"/>
      <c r="AE805" s="186"/>
      <c r="AF805" s="186"/>
      <c r="AG805" s="186"/>
    </row>
    <row r="806" spans="1:33" ht="9" customHeight="1">
      <c r="A806" s="33">
        <v>39</v>
      </c>
      <c r="C806" s="30">
        <v>250</v>
      </c>
      <c r="D806" s="30"/>
      <c r="E806" s="30">
        <v>18000</v>
      </c>
      <c r="F806" s="118"/>
      <c r="G806" s="102">
        <v>0</v>
      </c>
      <c r="H806" s="102"/>
      <c r="I806" s="102">
        <v>19.61</v>
      </c>
      <c r="J806" s="102"/>
      <c r="K806" s="102">
        <v>0.38</v>
      </c>
      <c r="L806" s="102"/>
      <c r="M806" s="102">
        <v>0.06</v>
      </c>
      <c r="N806" s="102"/>
      <c r="O806" s="105" t="s">
        <v>262</v>
      </c>
      <c r="P806" s="102"/>
      <c r="Q806" s="102">
        <v>0.16</v>
      </c>
      <c r="R806" s="102"/>
      <c r="S806" s="102">
        <v>0.03</v>
      </c>
      <c r="T806" s="102"/>
      <c r="U806" s="102">
        <v>0.04</v>
      </c>
      <c r="V806" s="102"/>
      <c r="W806" s="103">
        <v>2.29</v>
      </c>
      <c r="X806" s="103"/>
      <c r="Y806" s="103">
        <v>6.5</v>
      </c>
      <c r="Z806" s="102"/>
      <c r="AA806" s="155">
        <f t="shared" si="50"/>
        <v>29.069999999999997</v>
      </c>
      <c r="AB806" s="101"/>
      <c r="AC806" s="57">
        <v>39</v>
      </c>
      <c r="AD806" s="281"/>
      <c r="AE806" s="186"/>
      <c r="AF806" s="186"/>
      <c r="AG806" s="186"/>
    </row>
    <row r="807" spans="1:33" ht="9" customHeight="1">
      <c r="A807" s="33">
        <v>40</v>
      </c>
      <c r="C807" s="30">
        <v>400</v>
      </c>
      <c r="D807" s="30"/>
      <c r="E807" s="30">
        <v>32000</v>
      </c>
      <c r="F807" s="118"/>
      <c r="G807" s="102">
        <v>0.02</v>
      </c>
      <c r="H807" s="102"/>
      <c r="I807" s="102">
        <v>19.82</v>
      </c>
      <c r="J807" s="102"/>
      <c r="K807" s="102">
        <v>0.57999999999999996</v>
      </c>
      <c r="L807" s="102"/>
      <c r="M807" s="102">
        <v>0.1</v>
      </c>
      <c r="N807" s="102"/>
      <c r="O807" s="105" t="s">
        <v>262</v>
      </c>
      <c r="P807" s="102"/>
      <c r="Q807" s="102">
        <v>0.25</v>
      </c>
      <c r="R807" s="102"/>
      <c r="S807" s="102">
        <v>0.04</v>
      </c>
      <c r="T807" s="102"/>
      <c r="U807" s="102">
        <v>7.0000000000000007E-2</v>
      </c>
      <c r="V807" s="102"/>
      <c r="W807" s="103">
        <v>3.54</v>
      </c>
      <c r="X807" s="103"/>
      <c r="Y807" s="103">
        <v>10.02</v>
      </c>
      <c r="Z807" s="102"/>
      <c r="AA807" s="155">
        <f t="shared" si="50"/>
        <v>34.44</v>
      </c>
      <c r="AB807" s="101"/>
      <c r="AC807" s="57">
        <v>40</v>
      </c>
      <c r="AD807" s="281"/>
      <c r="AE807" s="186"/>
      <c r="AF807" s="186"/>
      <c r="AG807" s="186"/>
    </row>
    <row r="808" spans="1:33" ht="9" customHeight="1">
      <c r="A808" s="56"/>
      <c r="B808" s="56"/>
      <c r="Y808" s="56"/>
      <c r="Z808" s="56"/>
      <c r="AA808" s="184"/>
      <c r="AC808" s="56"/>
      <c r="AD808" s="281"/>
      <c r="AE808" s="279"/>
      <c r="AF808" s="279"/>
      <c r="AG808" s="279"/>
    </row>
    <row r="809" spans="1:33" ht="9" customHeight="1">
      <c r="A809" s="56"/>
      <c r="B809" s="56"/>
      <c r="Y809" s="56"/>
      <c r="Z809" s="56"/>
      <c r="AA809" s="184"/>
      <c r="AC809" s="56"/>
      <c r="AD809" s="281"/>
      <c r="AE809" s="153"/>
      <c r="AF809" s="153"/>
    </row>
    <row r="810" spans="1:33" ht="9" customHeight="1">
      <c r="A810" s="56"/>
      <c r="B810" s="56"/>
      <c r="Y810" s="56"/>
      <c r="Z810" s="56"/>
      <c r="AA810" s="184"/>
      <c r="AC810" s="56"/>
      <c r="AD810" s="281"/>
      <c r="AE810" s="153"/>
      <c r="AF810" s="153"/>
    </row>
    <row r="811" spans="1:33" ht="9" customHeight="1">
      <c r="A811" s="56"/>
      <c r="B811" s="56"/>
      <c r="Y811" s="56"/>
      <c r="Z811" s="56"/>
      <c r="AA811" s="184"/>
      <c r="AC811" s="56"/>
      <c r="AD811" s="281"/>
      <c r="AE811" s="153"/>
      <c r="AF811" s="153"/>
    </row>
    <row r="812" spans="1:33" ht="9" customHeight="1">
      <c r="A812" s="56"/>
      <c r="B812" s="56"/>
      <c r="Y812" s="56"/>
      <c r="Z812" s="56"/>
      <c r="AA812" s="184"/>
      <c r="AC812" s="56"/>
      <c r="AD812" s="281"/>
      <c r="AE812" s="153"/>
      <c r="AF812" s="153"/>
    </row>
    <row r="813" spans="1:33" ht="9" customHeight="1">
      <c r="A813" s="56"/>
      <c r="B813" s="56"/>
      <c r="Y813" s="56"/>
      <c r="Z813" s="56"/>
      <c r="AA813" s="184"/>
      <c r="AC813" s="56"/>
      <c r="AD813" s="281"/>
      <c r="AE813" s="153"/>
      <c r="AF813" s="153"/>
    </row>
    <row r="814" spans="1:33" ht="9" customHeight="1">
      <c r="A814" s="56"/>
      <c r="B814" s="56"/>
      <c r="M814" s="2" t="str">
        <f>M756</f>
        <v>SAN DIEGO GAS &amp; ELECTRIC COMPANY - ELECTRIC DEPARTMENT</v>
      </c>
      <c r="Y814" s="56"/>
      <c r="Z814" s="56"/>
      <c r="AA814" s="184"/>
      <c r="AC814" s="185" t="s">
        <v>187</v>
      </c>
      <c r="AD814" s="281"/>
      <c r="AE814" s="153"/>
      <c r="AF814" s="153"/>
    </row>
    <row r="815" spans="1:33" ht="9" customHeight="1">
      <c r="A815" s="56"/>
      <c r="B815" s="56"/>
      <c r="G815" s="118"/>
      <c r="M815" s="2" t="str">
        <f>M757</f>
        <v>FILING TO IMPLEMENT AN ELECTRIC RATE SURCHARGE TO MANAGE THE ENERGY RATE CEILING REVENUE SHORTFALL ACCOUNT</v>
      </c>
      <c r="Y815" s="56"/>
      <c r="Z815" s="56"/>
      <c r="AA815" s="184"/>
      <c r="AC815" s="56"/>
      <c r="AD815" s="281"/>
      <c r="AE815" s="153"/>
      <c r="AF815" s="153"/>
    </row>
    <row r="816" spans="1:33" ht="9" customHeight="1">
      <c r="A816" s="56"/>
      <c r="B816" s="56"/>
      <c r="G816" s="118"/>
      <c r="K816" s="118"/>
      <c r="M816" s="2" t="str">
        <f>M758</f>
        <v>EFFECTIVE RATES FOR CUSTOMERS UNDER 6.5 CENTS/KWH RATE CEILING PX PRICE (AB 265 AND D.00-09-040)</v>
      </c>
      <c r="Y816" s="56"/>
      <c r="Z816" s="56"/>
      <c r="AA816" s="184"/>
      <c r="AC816" s="56"/>
      <c r="AD816" s="281"/>
      <c r="AE816" s="153"/>
      <c r="AF816" s="153"/>
    </row>
    <row r="817" spans="1:32" ht="9" customHeight="1">
      <c r="A817" s="56"/>
      <c r="B817" s="56"/>
      <c r="G817" s="118"/>
      <c r="K817" s="118"/>
      <c r="M817" s="2"/>
      <c r="Y817" s="56"/>
      <c r="Z817" s="56"/>
      <c r="AA817" s="184"/>
      <c r="AC817" s="56"/>
      <c r="AD817" s="281"/>
      <c r="AE817" s="153"/>
      <c r="AF817" s="153"/>
    </row>
    <row r="818" spans="1:32" ht="9" customHeight="1">
      <c r="A818" s="56"/>
      <c r="B818" s="56"/>
      <c r="G818" s="118"/>
      <c r="K818" s="118"/>
      <c r="M818" s="2" t="str">
        <f>M760</f>
        <v>LIGHTING -- PROPOSED UNBUNDLED UNIT CHARGES</v>
      </c>
      <c r="Y818" s="56"/>
      <c r="Z818" s="56"/>
      <c r="AA818" s="184"/>
      <c r="AC818" s="56"/>
      <c r="AD818" s="281"/>
      <c r="AE818" s="153"/>
      <c r="AF818" s="153"/>
    </row>
    <row r="819" spans="1:32" ht="9" customHeight="1">
      <c r="A819" s="56"/>
      <c r="B819" s="56"/>
      <c r="G819" s="118"/>
      <c r="I819" s="118"/>
      <c r="K819" s="118"/>
      <c r="M819" s="49"/>
      <c r="N819" s="49"/>
      <c r="O819" s="49"/>
      <c r="P819" s="49"/>
      <c r="Y819" s="56"/>
      <c r="Z819" s="56"/>
      <c r="AA819" s="184"/>
      <c r="AC819" s="56"/>
      <c r="AD819" s="281"/>
      <c r="AE819" s="153"/>
      <c r="AF819" s="153"/>
    </row>
    <row r="820" spans="1:32" ht="9" customHeight="1">
      <c r="A820" s="56"/>
      <c r="B820" s="56"/>
      <c r="F820" s="9"/>
      <c r="G820" s="40"/>
      <c r="H820" s="40"/>
      <c r="I820" s="41"/>
      <c r="J820" s="9"/>
      <c r="K820" s="9"/>
      <c r="L820" s="9"/>
      <c r="M820" s="10" t="s">
        <v>224</v>
      </c>
      <c r="N820" s="9"/>
      <c r="O820" s="8" t="s">
        <v>225</v>
      </c>
      <c r="Q820" s="8" t="s">
        <v>226</v>
      </c>
      <c r="R820" s="8"/>
      <c r="S820" s="8" t="s">
        <v>227</v>
      </c>
      <c r="T820" s="8"/>
      <c r="U820" s="8"/>
      <c r="V820" s="42"/>
      <c r="W820" s="10" t="s">
        <v>228</v>
      </c>
      <c r="Y820" s="10" t="s">
        <v>229</v>
      </c>
      <c r="Z820" s="10"/>
      <c r="AA820" s="10"/>
      <c r="AC820" s="56"/>
      <c r="AD820" s="281"/>
      <c r="AE820" s="17"/>
      <c r="AF820" s="153"/>
    </row>
    <row r="821" spans="1:32" ht="9" customHeight="1">
      <c r="A821" s="56"/>
      <c r="B821" s="56"/>
      <c r="F821" s="9"/>
      <c r="G821" s="13" t="s">
        <v>230</v>
      </c>
      <c r="H821" s="13"/>
      <c r="I821" s="10" t="s">
        <v>231</v>
      </c>
      <c r="J821" s="9"/>
      <c r="K821" s="10" t="s">
        <v>232</v>
      </c>
      <c r="L821" s="9"/>
      <c r="M821" s="10" t="s">
        <v>233</v>
      </c>
      <c r="N821" s="9"/>
      <c r="O821" s="10" t="s">
        <v>234</v>
      </c>
      <c r="Q821" s="10" t="s">
        <v>235</v>
      </c>
      <c r="R821" s="10"/>
      <c r="S821" s="10" t="s">
        <v>236</v>
      </c>
      <c r="T821" s="10"/>
      <c r="U821" s="13" t="s">
        <v>237</v>
      </c>
      <c r="V821" s="10"/>
      <c r="W821" s="10" t="s">
        <v>238</v>
      </c>
      <c r="Y821" s="10" t="s">
        <v>239</v>
      </c>
      <c r="Z821" s="10"/>
      <c r="AA821" s="10" t="s">
        <v>7</v>
      </c>
      <c r="AC821" s="56"/>
      <c r="AD821" s="281"/>
      <c r="AE821" s="17"/>
      <c r="AF821" s="43"/>
    </row>
    <row r="822" spans="1:32" ht="9" customHeight="1">
      <c r="A822" s="56"/>
      <c r="B822" s="56"/>
      <c r="C822" s="275" t="s">
        <v>165</v>
      </c>
      <c r="D822" s="15"/>
      <c r="E822" s="15"/>
      <c r="F822" s="9"/>
      <c r="G822" s="13" t="s">
        <v>12</v>
      </c>
      <c r="H822" s="13"/>
      <c r="I822" s="10" t="s">
        <v>12</v>
      </c>
      <c r="J822" s="9"/>
      <c r="K822" s="10" t="s">
        <v>12</v>
      </c>
      <c r="L822" s="9"/>
      <c r="M822" s="10" t="s">
        <v>12</v>
      </c>
      <c r="N822" s="41"/>
      <c r="O822" s="10" t="s">
        <v>12</v>
      </c>
      <c r="Q822" s="10" t="s">
        <v>12</v>
      </c>
      <c r="R822" s="10"/>
      <c r="S822" s="10" t="s">
        <v>12</v>
      </c>
      <c r="T822" s="10"/>
      <c r="U822" s="13" t="s">
        <v>12</v>
      </c>
      <c r="V822" s="10"/>
      <c r="W822" s="13" t="s">
        <v>12</v>
      </c>
      <c r="Y822" s="10" t="s">
        <v>240</v>
      </c>
      <c r="Z822" s="10"/>
      <c r="AA822" s="10" t="s">
        <v>12</v>
      </c>
      <c r="AC822" s="56"/>
      <c r="AD822" s="281"/>
      <c r="AE822" s="17"/>
      <c r="AF822" s="153"/>
    </row>
    <row r="823" spans="1:32" ht="9" customHeight="1">
      <c r="A823" s="10" t="s">
        <v>9</v>
      </c>
      <c r="B823" s="10"/>
      <c r="C823" s="8" t="s">
        <v>166</v>
      </c>
      <c r="D823" s="8"/>
      <c r="E823" s="8" t="s">
        <v>167</v>
      </c>
      <c r="G823" s="57" t="s">
        <v>168</v>
      </c>
      <c r="I823" s="57" t="s">
        <v>168</v>
      </c>
      <c r="K823" s="57" t="s">
        <v>168</v>
      </c>
      <c r="M823" s="57" t="s">
        <v>168</v>
      </c>
      <c r="N823" s="57"/>
      <c r="O823" s="57" t="s">
        <v>168</v>
      </c>
      <c r="Q823" s="57" t="s">
        <v>168</v>
      </c>
      <c r="R823" s="10"/>
      <c r="S823" s="57" t="s">
        <v>168</v>
      </c>
      <c r="T823" s="57"/>
      <c r="U823" s="57" t="s">
        <v>168</v>
      </c>
      <c r="V823" s="10"/>
      <c r="W823" s="57" t="s">
        <v>168</v>
      </c>
      <c r="X823" s="10"/>
      <c r="Y823" s="57" t="s">
        <v>168</v>
      </c>
      <c r="Z823" s="10"/>
      <c r="AA823" s="57" t="s">
        <v>168</v>
      </c>
      <c r="AB823" s="10"/>
      <c r="AC823" s="10" t="s">
        <v>9</v>
      </c>
      <c r="AD823" s="281"/>
      <c r="AE823" s="154"/>
      <c r="AF823" s="153"/>
    </row>
    <row r="824" spans="1:32" ht="9" customHeight="1">
      <c r="A824" s="16" t="s">
        <v>169</v>
      </c>
      <c r="B824" s="14"/>
      <c r="C824" s="37" t="s">
        <v>170</v>
      </c>
      <c r="D824" s="34"/>
      <c r="E824" s="58" t="s">
        <v>17</v>
      </c>
      <c r="G824" s="59" t="s">
        <v>18</v>
      </c>
      <c r="H824" s="128"/>
      <c r="I824" s="59" t="s">
        <v>19</v>
      </c>
      <c r="K824" s="59" t="s">
        <v>20</v>
      </c>
      <c r="M824" s="59" t="s">
        <v>21</v>
      </c>
      <c r="O824" s="59" t="s">
        <v>241</v>
      </c>
      <c r="Q824" s="59" t="s">
        <v>242</v>
      </c>
      <c r="R824" s="128"/>
      <c r="S824" s="59" t="s">
        <v>243</v>
      </c>
      <c r="T824" s="128"/>
      <c r="U824" s="59" t="s">
        <v>244</v>
      </c>
      <c r="W824" s="59" t="s">
        <v>245</v>
      </c>
      <c r="Y824" s="38" t="s">
        <v>246</v>
      </c>
      <c r="Z824" s="50"/>
      <c r="AA824" s="38" t="s">
        <v>247</v>
      </c>
      <c r="AC824" s="16" t="s">
        <v>169</v>
      </c>
      <c r="AD824" s="281"/>
      <c r="AE824" s="50"/>
      <c r="AF824" s="153"/>
    </row>
    <row r="825" spans="1:32" ht="9" customHeight="1">
      <c r="A825" s="56"/>
      <c r="B825" s="56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  <c r="AA825" s="184"/>
      <c r="AB825" s="129"/>
      <c r="AC825" s="56"/>
      <c r="AD825" s="281"/>
      <c r="AE825" s="153"/>
      <c r="AF825" s="188"/>
    </row>
    <row r="826" spans="1:32" ht="9" customHeight="1">
      <c r="A826" s="57">
        <v>1</v>
      </c>
      <c r="B826" s="56"/>
      <c r="C826" s="51" t="s">
        <v>188</v>
      </c>
      <c r="F826" s="118"/>
      <c r="G826" s="118"/>
      <c r="H826" s="118"/>
      <c r="I826" s="118"/>
      <c r="J826" s="118"/>
      <c r="K826" s="118"/>
      <c r="L826" s="32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189"/>
      <c r="AB826" s="75"/>
      <c r="AC826" s="57">
        <v>1</v>
      </c>
      <c r="AD826" s="281"/>
      <c r="AE826" s="190"/>
      <c r="AF826" s="176"/>
    </row>
    <row r="827" spans="1:32" ht="9" customHeight="1">
      <c r="A827" s="57">
        <v>2</v>
      </c>
      <c r="B827" s="56"/>
      <c r="C827" s="51" t="s">
        <v>189</v>
      </c>
      <c r="F827" s="88"/>
      <c r="G827" s="191" t="s">
        <v>262</v>
      </c>
      <c r="H827" s="88"/>
      <c r="I827" s="89">
        <v>4.7699999999999996</v>
      </c>
      <c r="J827" s="88"/>
      <c r="K827" s="191" t="s">
        <v>262</v>
      </c>
      <c r="L827" s="191"/>
      <c r="M827" s="191" t="s">
        <v>262</v>
      </c>
      <c r="N827" s="191"/>
      <c r="O827" s="191" t="s">
        <v>262</v>
      </c>
      <c r="P827" s="191"/>
      <c r="Q827" s="191">
        <v>0</v>
      </c>
      <c r="R827" s="191"/>
      <c r="S827" s="191" t="s">
        <v>262</v>
      </c>
      <c r="T827" s="191"/>
      <c r="U827" s="191" t="s">
        <v>262</v>
      </c>
      <c r="V827" s="191"/>
      <c r="W827" s="191" t="s">
        <v>262</v>
      </c>
      <c r="X827" s="191"/>
      <c r="Y827" s="191" t="s">
        <v>262</v>
      </c>
      <c r="Z827" s="191"/>
      <c r="AA827" s="179">
        <f t="shared" ref="AA827:AA867" si="51">SUM(G827:Y827)</f>
        <v>4.7699999999999996</v>
      </c>
      <c r="AB827" s="191"/>
      <c r="AC827" s="57">
        <v>2</v>
      </c>
      <c r="AD827" s="281"/>
      <c r="AE827" s="192"/>
      <c r="AF827" s="176"/>
    </row>
    <row r="828" spans="1:32" ht="9" customHeight="1">
      <c r="A828" s="57">
        <v>3</v>
      </c>
      <c r="B828" s="56"/>
      <c r="C828" s="51" t="s">
        <v>190</v>
      </c>
      <c r="F828" s="118"/>
      <c r="G828" s="191"/>
      <c r="H828" s="118"/>
      <c r="I828" s="89"/>
      <c r="J828" s="118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55"/>
      <c r="AB828" s="75"/>
      <c r="AC828" s="57">
        <v>3</v>
      </c>
      <c r="AD828" s="281"/>
      <c r="AE828" s="176"/>
      <c r="AF828" s="176"/>
    </row>
    <row r="829" spans="1:32" ht="9" customHeight="1">
      <c r="A829" s="57">
        <v>4</v>
      </c>
      <c r="B829" s="56"/>
      <c r="C829" s="56" t="s">
        <v>191</v>
      </c>
      <c r="F829" s="118"/>
      <c r="G829" s="181" t="s">
        <v>262</v>
      </c>
      <c r="H829" s="102"/>
      <c r="I829" s="101">
        <v>2.39</v>
      </c>
      <c r="J829" s="102"/>
      <c r="K829" s="181" t="s">
        <v>262</v>
      </c>
      <c r="L829" s="181"/>
      <c r="M829" s="181" t="s">
        <v>262</v>
      </c>
      <c r="N829" s="181"/>
      <c r="O829" s="181" t="s">
        <v>262</v>
      </c>
      <c r="P829" s="181"/>
      <c r="Q829" s="181">
        <v>0</v>
      </c>
      <c r="R829" s="181"/>
      <c r="S829" s="181" t="s">
        <v>262</v>
      </c>
      <c r="T829" s="181"/>
      <c r="U829" s="181" t="s">
        <v>262</v>
      </c>
      <c r="V829" s="181"/>
      <c r="W829" s="181" t="s">
        <v>262</v>
      </c>
      <c r="X829" s="181"/>
      <c r="Y829" s="181" t="s">
        <v>262</v>
      </c>
      <c r="Z829" s="181"/>
      <c r="AA829" s="155">
        <f t="shared" si="51"/>
        <v>2.39</v>
      </c>
      <c r="AB829" s="101"/>
      <c r="AC829" s="57">
        <v>4</v>
      </c>
      <c r="AD829" s="281"/>
      <c r="AE829" s="193"/>
      <c r="AF829" s="176"/>
    </row>
    <row r="830" spans="1:32" ht="9" customHeight="1">
      <c r="A830" s="57">
        <v>5</v>
      </c>
      <c r="B830" s="56"/>
      <c r="C830" s="56" t="s">
        <v>192</v>
      </c>
      <c r="F830" s="118"/>
      <c r="G830" s="181" t="s">
        <v>262</v>
      </c>
      <c r="H830" s="102"/>
      <c r="I830" s="101">
        <v>2.69</v>
      </c>
      <c r="J830" s="102"/>
      <c r="K830" s="181" t="s">
        <v>262</v>
      </c>
      <c r="L830" s="181"/>
      <c r="M830" s="181" t="s">
        <v>262</v>
      </c>
      <c r="N830" s="181"/>
      <c r="O830" s="181" t="s">
        <v>262</v>
      </c>
      <c r="P830" s="181"/>
      <c r="Q830" s="181">
        <v>0</v>
      </c>
      <c r="R830" s="181"/>
      <c r="S830" s="181" t="s">
        <v>262</v>
      </c>
      <c r="T830" s="181"/>
      <c r="U830" s="181" t="s">
        <v>262</v>
      </c>
      <c r="V830" s="181"/>
      <c r="W830" s="181" t="s">
        <v>262</v>
      </c>
      <c r="X830" s="181"/>
      <c r="Y830" s="181" t="s">
        <v>262</v>
      </c>
      <c r="Z830" s="181"/>
      <c r="AA830" s="155">
        <f t="shared" si="51"/>
        <v>2.69</v>
      </c>
      <c r="AB830" s="101"/>
      <c r="AC830" s="57">
        <v>5</v>
      </c>
      <c r="AD830" s="281"/>
      <c r="AE830" s="193"/>
      <c r="AF830" s="176"/>
    </row>
    <row r="831" spans="1:32" ht="9" customHeight="1">
      <c r="A831" s="57">
        <v>6</v>
      </c>
      <c r="B831" s="56"/>
      <c r="C831" s="51" t="s">
        <v>193</v>
      </c>
      <c r="F831" s="118"/>
      <c r="G831" s="181"/>
      <c r="H831" s="102"/>
      <c r="I831" s="101"/>
      <c r="J831" s="102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  <c r="AA831" s="155"/>
      <c r="AB831" s="101"/>
      <c r="AC831" s="57">
        <v>6</v>
      </c>
      <c r="AD831" s="281"/>
      <c r="AE831" s="182"/>
      <c r="AF831" s="176"/>
    </row>
    <row r="832" spans="1:32" ht="9" customHeight="1">
      <c r="A832" s="57">
        <v>7</v>
      </c>
      <c r="B832" s="56"/>
      <c r="C832" s="56">
        <v>175</v>
      </c>
      <c r="F832" s="118"/>
      <c r="G832" s="181" t="s">
        <v>262</v>
      </c>
      <c r="H832" s="102"/>
      <c r="I832" s="101">
        <v>-0.98</v>
      </c>
      <c r="J832" s="102"/>
      <c r="K832" s="181" t="s">
        <v>262</v>
      </c>
      <c r="L832" s="181"/>
      <c r="M832" s="181" t="s">
        <v>262</v>
      </c>
      <c r="N832" s="181"/>
      <c r="O832" s="181" t="s">
        <v>262</v>
      </c>
      <c r="P832" s="181"/>
      <c r="Q832" s="181">
        <v>0</v>
      </c>
      <c r="R832" s="181"/>
      <c r="S832" s="181">
        <v>0</v>
      </c>
      <c r="T832" s="181"/>
      <c r="U832" s="181" t="s">
        <v>262</v>
      </c>
      <c r="V832" s="181"/>
      <c r="W832" s="181" t="s">
        <v>262</v>
      </c>
      <c r="X832" s="181"/>
      <c r="Y832" s="181" t="s">
        <v>262</v>
      </c>
      <c r="Z832" s="181"/>
      <c r="AA832" s="155">
        <f t="shared" si="51"/>
        <v>-0.98</v>
      </c>
      <c r="AB832" s="101"/>
      <c r="AC832" s="57">
        <v>7</v>
      </c>
      <c r="AD832" s="281"/>
      <c r="AE832" s="193"/>
      <c r="AF832" s="176"/>
    </row>
    <row r="833" spans="1:33" ht="9" customHeight="1">
      <c r="A833" s="57">
        <v>8</v>
      </c>
      <c r="B833" s="56"/>
      <c r="C833" s="51" t="s">
        <v>194</v>
      </c>
      <c r="F833" s="118"/>
      <c r="G833" s="181"/>
      <c r="H833" s="102"/>
      <c r="I833" s="101"/>
      <c r="J833" s="102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  <c r="AA833" s="155"/>
      <c r="AB833" s="101"/>
      <c r="AC833" s="57">
        <v>8</v>
      </c>
      <c r="AD833" s="281"/>
      <c r="AE833" s="187"/>
      <c r="AF833" s="176"/>
    </row>
    <row r="834" spans="1:33" ht="9" customHeight="1">
      <c r="A834" s="57">
        <v>9</v>
      </c>
      <c r="B834" s="56"/>
      <c r="C834" s="56">
        <v>175</v>
      </c>
      <c r="E834" s="56">
        <v>7000</v>
      </c>
      <c r="F834" s="118"/>
      <c r="G834" s="181">
        <v>-0.01</v>
      </c>
      <c r="H834" s="102"/>
      <c r="I834" s="101">
        <v>1.72</v>
      </c>
      <c r="J834" s="102"/>
      <c r="K834" s="181">
        <v>0.26</v>
      </c>
      <c r="L834" s="181"/>
      <c r="M834" s="181">
        <v>0.05</v>
      </c>
      <c r="N834" s="181"/>
      <c r="O834" s="181" t="s">
        <v>262</v>
      </c>
      <c r="P834" s="181"/>
      <c r="Q834" s="181">
        <v>0.11</v>
      </c>
      <c r="R834" s="181"/>
      <c r="S834" s="181">
        <v>0.01</v>
      </c>
      <c r="T834" s="181"/>
      <c r="U834" s="181">
        <v>0.03</v>
      </c>
      <c r="V834" s="181"/>
      <c r="W834" s="103">
        <v>1.59</v>
      </c>
      <c r="X834" s="103"/>
      <c r="Y834" s="103">
        <v>4.51</v>
      </c>
      <c r="Z834" s="181"/>
      <c r="AA834" s="155">
        <f t="shared" si="51"/>
        <v>8.27</v>
      </c>
      <c r="AB834" s="101"/>
      <c r="AC834" s="57">
        <v>9</v>
      </c>
      <c r="AD834" s="281"/>
      <c r="AE834" s="183"/>
      <c r="AF834" s="183"/>
      <c r="AG834" s="183"/>
    </row>
    <row r="835" spans="1:33" ht="9" customHeight="1">
      <c r="A835" s="57">
        <v>10</v>
      </c>
      <c r="B835" s="56"/>
      <c r="C835" s="56">
        <v>250</v>
      </c>
      <c r="E835" s="56">
        <v>10000</v>
      </c>
      <c r="F835" s="118"/>
      <c r="G835" s="181">
        <v>0</v>
      </c>
      <c r="H835" s="102"/>
      <c r="I835" s="101">
        <v>2.36</v>
      </c>
      <c r="J835" s="102"/>
      <c r="K835" s="181">
        <v>0.36</v>
      </c>
      <c r="L835" s="181"/>
      <c r="M835" s="181">
        <v>0.06</v>
      </c>
      <c r="N835" s="181"/>
      <c r="O835" s="181" t="s">
        <v>262</v>
      </c>
      <c r="P835" s="181"/>
      <c r="Q835" s="181">
        <v>0.15</v>
      </c>
      <c r="R835" s="181"/>
      <c r="S835" s="181">
        <v>0.01</v>
      </c>
      <c r="T835" s="181"/>
      <c r="U835" s="181">
        <v>0.04</v>
      </c>
      <c r="V835" s="181"/>
      <c r="W835" s="103">
        <v>2.19</v>
      </c>
      <c r="X835" s="103"/>
      <c r="Y835" s="103">
        <v>6.2</v>
      </c>
      <c r="Z835" s="181"/>
      <c r="AA835" s="155">
        <f t="shared" si="51"/>
        <v>11.370000000000001</v>
      </c>
      <c r="AB835" s="101"/>
      <c r="AC835" s="57">
        <v>10</v>
      </c>
      <c r="AD835" s="281"/>
      <c r="AE835" s="183"/>
      <c r="AF835" s="183"/>
      <c r="AG835" s="183"/>
    </row>
    <row r="836" spans="1:33" ht="9" customHeight="1">
      <c r="A836" s="57">
        <v>11</v>
      </c>
      <c r="B836" s="56"/>
      <c r="C836" s="56">
        <v>400</v>
      </c>
      <c r="E836" s="56">
        <v>20000</v>
      </c>
      <c r="F836" s="118"/>
      <c r="G836" s="181">
        <v>0.01</v>
      </c>
      <c r="H836" s="102"/>
      <c r="I836" s="101">
        <v>3.94</v>
      </c>
      <c r="J836" s="102"/>
      <c r="K836" s="181">
        <v>0.61</v>
      </c>
      <c r="L836" s="181"/>
      <c r="M836" s="181">
        <v>0.1</v>
      </c>
      <c r="N836" s="181"/>
      <c r="O836" s="181" t="s">
        <v>262</v>
      </c>
      <c r="P836" s="181"/>
      <c r="Q836" s="181">
        <v>0.26</v>
      </c>
      <c r="R836" s="181"/>
      <c r="S836" s="181">
        <v>0.01</v>
      </c>
      <c r="T836" s="181"/>
      <c r="U836" s="181">
        <v>7.0000000000000007E-2</v>
      </c>
      <c r="V836" s="181"/>
      <c r="W836" s="103">
        <v>3.66</v>
      </c>
      <c r="X836" s="103"/>
      <c r="Y836" s="103">
        <v>10.38</v>
      </c>
      <c r="Z836" s="181"/>
      <c r="AA836" s="155">
        <f t="shared" si="51"/>
        <v>19.04</v>
      </c>
      <c r="AB836" s="101"/>
      <c r="AC836" s="57">
        <v>11</v>
      </c>
      <c r="AD836" s="281"/>
      <c r="AE836" s="183"/>
      <c r="AF836" s="183"/>
      <c r="AG836" s="183"/>
    </row>
    <row r="837" spans="1:33" ht="9" customHeight="1">
      <c r="A837" s="57">
        <v>12</v>
      </c>
      <c r="B837" s="56"/>
      <c r="C837" s="56">
        <v>700</v>
      </c>
      <c r="E837" s="56">
        <v>35000</v>
      </c>
      <c r="F837" s="118"/>
      <c r="G837" s="181">
        <v>0.01</v>
      </c>
      <c r="H837" s="102"/>
      <c r="I837" s="101">
        <v>6.69</v>
      </c>
      <c r="J837" s="102"/>
      <c r="K837" s="181">
        <v>1.03</v>
      </c>
      <c r="L837" s="181"/>
      <c r="M837" s="181">
        <v>0.18</v>
      </c>
      <c r="N837" s="181"/>
      <c r="O837" s="181" t="s">
        <v>262</v>
      </c>
      <c r="P837" s="181"/>
      <c r="Q837" s="181">
        <v>0.43</v>
      </c>
      <c r="R837" s="181"/>
      <c r="S837" s="181">
        <v>0.03</v>
      </c>
      <c r="T837" s="181"/>
      <c r="U837" s="181">
        <v>0.11</v>
      </c>
      <c r="V837" s="181"/>
      <c r="W837" s="103">
        <v>6.21</v>
      </c>
      <c r="X837" s="103"/>
      <c r="Y837" s="103">
        <v>17.600000000000001</v>
      </c>
      <c r="Z837" s="181"/>
      <c r="AA837" s="155">
        <f t="shared" si="51"/>
        <v>32.29</v>
      </c>
      <c r="AB837" s="101"/>
      <c r="AC837" s="57">
        <v>12</v>
      </c>
      <c r="AD837" s="281"/>
      <c r="AE837" s="183"/>
      <c r="AF837" s="183"/>
      <c r="AG837" s="183"/>
    </row>
    <row r="838" spans="1:33" ht="9" customHeight="1">
      <c r="A838" s="57">
        <v>13</v>
      </c>
      <c r="B838" s="56"/>
      <c r="C838" s="56">
        <v>1000</v>
      </c>
      <c r="E838" s="56">
        <v>55000</v>
      </c>
      <c r="F838" s="118"/>
      <c r="G838" s="181">
        <v>0.02</v>
      </c>
      <c r="H838" s="102"/>
      <c r="I838" s="101">
        <v>9.4600000000000009</v>
      </c>
      <c r="J838" s="102"/>
      <c r="K838" s="181">
        <v>1.45</v>
      </c>
      <c r="L838" s="181"/>
      <c r="M838" s="181">
        <v>0.25</v>
      </c>
      <c r="N838" s="181"/>
      <c r="O838" s="181" t="s">
        <v>262</v>
      </c>
      <c r="P838" s="181"/>
      <c r="Q838" s="181">
        <v>0.61</v>
      </c>
      <c r="R838" s="181"/>
      <c r="S838" s="181">
        <v>0.04</v>
      </c>
      <c r="T838" s="181"/>
      <c r="U838" s="181">
        <v>0.16</v>
      </c>
      <c r="V838" s="181"/>
      <c r="W838" s="103">
        <v>8.77</v>
      </c>
      <c r="X838" s="103"/>
      <c r="Y838" s="103">
        <v>24.86</v>
      </c>
      <c r="Z838" s="181"/>
      <c r="AA838" s="155">
        <f t="shared" si="51"/>
        <v>45.62</v>
      </c>
      <c r="AB838" s="101"/>
      <c r="AC838" s="57">
        <v>13</v>
      </c>
      <c r="AD838" s="281"/>
      <c r="AE838" s="183"/>
      <c r="AF838" s="183"/>
      <c r="AG838" s="183"/>
    </row>
    <row r="839" spans="1:33" ht="9" customHeight="1">
      <c r="A839" s="57">
        <v>14</v>
      </c>
      <c r="B839" s="56"/>
      <c r="C839" s="51" t="s">
        <v>195</v>
      </c>
      <c r="F839" s="118"/>
      <c r="G839" s="181"/>
      <c r="H839" s="102"/>
      <c r="I839" s="101"/>
      <c r="J839" s="102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03"/>
      <c r="X839" s="103"/>
      <c r="Y839" s="103"/>
      <c r="Z839" s="181"/>
      <c r="AA839" s="155"/>
      <c r="AB839" s="101"/>
      <c r="AC839" s="57">
        <v>14</v>
      </c>
      <c r="AD839" s="281"/>
      <c r="AE839" s="183"/>
      <c r="AF839" s="183"/>
      <c r="AG839" s="183"/>
    </row>
    <row r="840" spans="1:33" ht="9" customHeight="1">
      <c r="A840" s="57">
        <v>15</v>
      </c>
      <c r="B840" s="56"/>
      <c r="C840" s="56">
        <v>175</v>
      </c>
      <c r="E840" s="56">
        <v>7000</v>
      </c>
      <c r="F840" s="118"/>
      <c r="G840" s="181">
        <v>-0.01</v>
      </c>
      <c r="H840" s="102"/>
      <c r="I840" s="101">
        <v>2.59</v>
      </c>
      <c r="J840" s="102"/>
      <c r="K840" s="181">
        <v>0.26</v>
      </c>
      <c r="L840" s="181"/>
      <c r="M840" s="181">
        <v>0.05</v>
      </c>
      <c r="N840" s="181"/>
      <c r="O840" s="181" t="s">
        <v>262</v>
      </c>
      <c r="P840" s="181"/>
      <c r="Q840" s="181">
        <v>0.11</v>
      </c>
      <c r="R840" s="181"/>
      <c r="S840" s="181">
        <v>0.01</v>
      </c>
      <c r="T840" s="181"/>
      <c r="U840" s="181">
        <v>0.03</v>
      </c>
      <c r="V840" s="181"/>
      <c r="W840" s="103">
        <v>1.59</v>
      </c>
      <c r="X840" s="103"/>
      <c r="Y840" s="103">
        <v>4.51</v>
      </c>
      <c r="Z840" s="181"/>
      <c r="AA840" s="155">
        <f t="shared" si="51"/>
        <v>9.1399999999999988</v>
      </c>
      <c r="AB840" s="101"/>
      <c r="AC840" s="57">
        <v>15</v>
      </c>
      <c r="AD840" s="281"/>
      <c r="AE840" s="183"/>
      <c r="AF840" s="183"/>
      <c r="AG840" s="183"/>
    </row>
    <row r="841" spans="1:33" ht="9" customHeight="1">
      <c r="A841" s="57">
        <v>16</v>
      </c>
      <c r="B841" s="56"/>
      <c r="C841" s="56">
        <v>250</v>
      </c>
      <c r="E841" s="56">
        <v>10000</v>
      </c>
      <c r="F841" s="118"/>
      <c r="G841" s="181">
        <v>0</v>
      </c>
      <c r="H841" s="102"/>
      <c r="I841" s="101">
        <v>3.23</v>
      </c>
      <c r="J841" s="102"/>
      <c r="K841" s="181">
        <v>0.36</v>
      </c>
      <c r="L841" s="181"/>
      <c r="M841" s="181">
        <v>0.06</v>
      </c>
      <c r="N841" s="181"/>
      <c r="O841" s="181" t="s">
        <v>262</v>
      </c>
      <c r="P841" s="181"/>
      <c r="Q841" s="181">
        <v>0.15</v>
      </c>
      <c r="R841" s="181"/>
      <c r="S841" s="181">
        <v>0.01</v>
      </c>
      <c r="T841" s="181"/>
      <c r="U841" s="181">
        <v>0.04</v>
      </c>
      <c r="V841" s="181"/>
      <c r="W841" s="103">
        <v>2.19</v>
      </c>
      <c r="X841" s="103"/>
      <c r="Y841" s="103">
        <v>6.2</v>
      </c>
      <c r="Z841" s="181"/>
      <c r="AA841" s="155">
        <f t="shared" si="51"/>
        <v>12.239999999999998</v>
      </c>
      <c r="AB841" s="101"/>
      <c r="AC841" s="57">
        <v>16</v>
      </c>
      <c r="AD841" s="281"/>
      <c r="AE841" s="183"/>
      <c r="AF841" s="183"/>
      <c r="AG841" s="183"/>
    </row>
    <row r="842" spans="1:33" ht="9" customHeight="1">
      <c r="A842" s="57">
        <v>17</v>
      </c>
      <c r="B842" s="56"/>
      <c r="C842" s="56">
        <v>400</v>
      </c>
      <c r="E842" s="56">
        <v>20000</v>
      </c>
      <c r="F842" s="118"/>
      <c r="G842" s="181">
        <v>0.01</v>
      </c>
      <c r="H842" s="102"/>
      <c r="I842" s="101">
        <v>4.82</v>
      </c>
      <c r="J842" s="102"/>
      <c r="K842" s="181">
        <v>0.61</v>
      </c>
      <c r="L842" s="181"/>
      <c r="M842" s="181">
        <v>0.1</v>
      </c>
      <c r="N842" s="181"/>
      <c r="O842" s="181" t="s">
        <v>262</v>
      </c>
      <c r="P842" s="181"/>
      <c r="Q842" s="181">
        <v>0.26</v>
      </c>
      <c r="R842" s="181"/>
      <c r="S842" s="181">
        <v>0.02</v>
      </c>
      <c r="T842" s="181"/>
      <c r="U842" s="181">
        <v>7.0000000000000007E-2</v>
      </c>
      <c r="V842" s="181"/>
      <c r="W842" s="103">
        <v>3.66</v>
      </c>
      <c r="X842" s="103"/>
      <c r="Y842" s="103">
        <v>10.38</v>
      </c>
      <c r="Z842" s="181"/>
      <c r="AA842" s="155">
        <f t="shared" si="51"/>
        <v>19.93</v>
      </c>
      <c r="AB842" s="101"/>
      <c r="AC842" s="57">
        <v>17</v>
      </c>
      <c r="AD842" s="281"/>
      <c r="AE842" s="183"/>
      <c r="AF842" s="183"/>
      <c r="AG842" s="183"/>
    </row>
    <row r="843" spans="1:33" ht="9" customHeight="1">
      <c r="A843" s="57">
        <v>18</v>
      </c>
      <c r="B843" s="56"/>
      <c r="C843" s="51" t="s">
        <v>196</v>
      </c>
      <c r="G843" s="181"/>
      <c r="H843" s="102"/>
      <c r="I843" s="101"/>
      <c r="J843" s="102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  <c r="AA843" s="155"/>
      <c r="AB843" s="101"/>
      <c r="AC843" s="57">
        <v>18</v>
      </c>
      <c r="AD843" s="281"/>
      <c r="AE843" s="183"/>
      <c r="AF843" s="183"/>
      <c r="AG843" s="183"/>
    </row>
    <row r="844" spans="1:33" ht="9" customHeight="1">
      <c r="A844" s="57">
        <v>19</v>
      </c>
      <c r="B844" s="56"/>
      <c r="C844" s="56">
        <v>175</v>
      </c>
      <c r="E844" s="56">
        <v>7000</v>
      </c>
      <c r="F844" s="118"/>
      <c r="G844" s="181" t="s">
        <v>262</v>
      </c>
      <c r="H844" s="102"/>
      <c r="I844" s="101">
        <v>0.4</v>
      </c>
      <c r="J844" s="102"/>
      <c r="K844" s="181" t="s">
        <v>262</v>
      </c>
      <c r="L844" s="181"/>
      <c r="M844" s="181" t="s">
        <v>262</v>
      </c>
      <c r="N844" s="181"/>
      <c r="O844" s="181" t="s">
        <v>262</v>
      </c>
      <c r="P844" s="181"/>
      <c r="Q844" s="181" t="s">
        <v>262</v>
      </c>
      <c r="R844" s="181"/>
      <c r="S844" s="181" t="s">
        <v>262</v>
      </c>
      <c r="T844" s="181"/>
      <c r="U844" s="181" t="s">
        <v>262</v>
      </c>
      <c r="V844" s="181"/>
      <c r="W844" s="181" t="s">
        <v>262</v>
      </c>
      <c r="X844" s="181"/>
      <c r="Y844" s="181" t="s">
        <v>262</v>
      </c>
      <c r="Z844" s="181"/>
      <c r="AA844" s="155">
        <f t="shared" si="51"/>
        <v>0.4</v>
      </c>
      <c r="AB844" s="101"/>
      <c r="AC844" s="57">
        <v>19</v>
      </c>
      <c r="AD844" s="281"/>
      <c r="AE844" s="183"/>
      <c r="AF844" s="183"/>
      <c r="AG844" s="183"/>
    </row>
    <row r="845" spans="1:33" ht="9" customHeight="1">
      <c r="A845" s="57">
        <v>20</v>
      </c>
      <c r="B845" s="56"/>
      <c r="C845" s="56">
        <v>250</v>
      </c>
      <c r="E845" s="56">
        <v>10000</v>
      </c>
      <c r="F845" s="118"/>
      <c r="G845" s="181" t="s">
        <v>262</v>
      </c>
      <c r="H845" s="102"/>
      <c r="I845" s="101">
        <v>0.51</v>
      </c>
      <c r="J845" s="102"/>
      <c r="K845" s="181" t="s">
        <v>262</v>
      </c>
      <c r="L845" s="181"/>
      <c r="M845" s="181" t="s">
        <v>262</v>
      </c>
      <c r="N845" s="181"/>
      <c r="O845" s="181" t="s">
        <v>262</v>
      </c>
      <c r="P845" s="181"/>
      <c r="Q845" s="181" t="s">
        <v>262</v>
      </c>
      <c r="R845" s="181"/>
      <c r="S845" s="181" t="s">
        <v>262</v>
      </c>
      <c r="T845" s="181"/>
      <c r="U845" s="181" t="s">
        <v>262</v>
      </c>
      <c r="V845" s="181"/>
      <c r="W845" s="181" t="s">
        <v>262</v>
      </c>
      <c r="X845" s="181"/>
      <c r="Y845" s="181" t="s">
        <v>262</v>
      </c>
      <c r="Z845" s="181"/>
      <c r="AA845" s="155">
        <f t="shared" si="51"/>
        <v>0.51</v>
      </c>
      <c r="AB845" s="101"/>
      <c r="AC845" s="57">
        <v>20</v>
      </c>
      <c r="AD845" s="281"/>
      <c r="AE845" s="183"/>
      <c r="AF845" s="183"/>
      <c r="AG845" s="183"/>
    </row>
    <row r="846" spans="1:33" ht="9" customHeight="1">
      <c r="A846" s="57">
        <v>21</v>
      </c>
      <c r="B846" s="56"/>
      <c r="C846" s="56">
        <v>400</v>
      </c>
      <c r="E846" s="56">
        <v>20000</v>
      </c>
      <c r="F846" s="118"/>
      <c r="G846" s="181" t="s">
        <v>262</v>
      </c>
      <c r="H846" s="102"/>
      <c r="I846" s="101">
        <v>0.73</v>
      </c>
      <c r="J846" s="102"/>
      <c r="K846" s="181" t="s">
        <v>262</v>
      </c>
      <c r="L846" s="181"/>
      <c r="M846" s="181" t="s">
        <v>262</v>
      </c>
      <c r="N846" s="181"/>
      <c r="O846" s="181" t="s">
        <v>262</v>
      </c>
      <c r="P846" s="181"/>
      <c r="Q846" s="181" t="s">
        <v>262</v>
      </c>
      <c r="R846" s="181"/>
      <c r="S846" s="181" t="s">
        <v>262</v>
      </c>
      <c r="T846" s="181"/>
      <c r="U846" s="181" t="s">
        <v>262</v>
      </c>
      <c r="V846" s="181"/>
      <c r="W846" s="181" t="s">
        <v>262</v>
      </c>
      <c r="X846" s="181"/>
      <c r="Y846" s="181" t="s">
        <v>262</v>
      </c>
      <c r="Z846" s="181"/>
      <c r="AA846" s="155">
        <f t="shared" si="51"/>
        <v>0.73</v>
      </c>
      <c r="AB846" s="101"/>
      <c r="AC846" s="57">
        <v>21</v>
      </c>
      <c r="AD846" s="281"/>
      <c r="AE846" s="183"/>
      <c r="AF846" s="183"/>
      <c r="AG846" s="183"/>
    </row>
    <row r="847" spans="1:33" ht="9" customHeight="1">
      <c r="A847" s="57">
        <v>22</v>
      </c>
      <c r="B847" s="56"/>
      <c r="C847" s="56">
        <v>700</v>
      </c>
      <c r="E847" s="56">
        <v>35000</v>
      </c>
      <c r="F847" s="118"/>
      <c r="G847" s="181" t="s">
        <v>262</v>
      </c>
      <c r="H847" s="102"/>
      <c r="I847" s="101">
        <v>1.32</v>
      </c>
      <c r="J847" s="102"/>
      <c r="K847" s="181" t="s">
        <v>262</v>
      </c>
      <c r="L847" s="181"/>
      <c r="M847" s="181" t="s">
        <v>262</v>
      </c>
      <c r="N847" s="181"/>
      <c r="O847" s="181" t="s">
        <v>262</v>
      </c>
      <c r="P847" s="181"/>
      <c r="Q847" s="181" t="s">
        <v>262</v>
      </c>
      <c r="R847" s="181"/>
      <c r="S847" s="181" t="s">
        <v>262</v>
      </c>
      <c r="T847" s="181"/>
      <c r="U847" s="181" t="s">
        <v>262</v>
      </c>
      <c r="V847" s="181"/>
      <c r="W847" s="181" t="s">
        <v>262</v>
      </c>
      <c r="X847" s="181"/>
      <c r="Y847" s="181" t="s">
        <v>262</v>
      </c>
      <c r="Z847" s="181"/>
      <c r="AA847" s="155">
        <f t="shared" si="51"/>
        <v>1.32</v>
      </c>
      <c r="AB847" s="101"/>
      <c r="AC847" s="57">
        <v>22</v>
      </c>
      <c r="AD847" s="281"/>
      <c r="AE847" s="183"/>
      <c r="AF847" s="183"/>
      <c r="AG847" s="183"/>
    </row>
    <row r="848" spans="1:33" ht="9" customHeight="1">
      <c r="A848" s="57">
        <v>23</v>
      </c>
      <c r="B848" s="56"/>
      <c r="C848" s="51" t="s">
        <v>197</v>
      </c>
      <c r="F848" s="118"/>
      <c r="G848" s="181"/>
      <c r="H848" s="102"/>
      <c r="I848" s="101"/>
      <c r="J848" s="102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  <c r="AA848" s="155"/>
      <c r="AB848" s="101"/>
      <c r="AC848" s="57">
        <v>23</v>
      </c>
      <c r="AD848" s="281"/>
      <c r="AE848" s="183"/>
      <c r="AF848" s="183"/>
      <c r="AG848" s="183"/>
    </row>
    <row r="849" spans="1:33" ht="9" customHeight="1">
      <c r="A849" s="57">
        <v>24</v>
      </c>
      <c r="B849" s="56"/>
      <c r="C849" s="56">
        <v>50</v>
      </c>
      <c r="E849" s="56">
        <v>4000</v>
      </c>
      <c r="F849" s="118"/>
      <c r="G849" s="181">
        <v>-0.01</v>
      </c>
      <c r="H849" s="102"/>
      <c r="I849" s="101">
        <v>0.5</v>
      </c>
      <c r="J849" s="102"/>
      <c r="K849" s="181">
        <v>0.08</v>
      </c>
      <c r="L849" s="181"/>
      <c r="M849" s="181">
        <v>0.01</v>
      </c>
      <c r="N849" s="181"/>
      <c r="O849" s="181" t="s">
        <v>262</v>
      </c>
      <c r="P849" s="181"/>
      <c r="Q849" s="181">
        <v>0.03</v>
      </c>
      <c r="R849" s="181"/>
      <c r="S849" s="181">
        <v>0</v>
      </c>
      <c r="T849" s="181"/>
      <c r="U849" s="181">
        <v>0.01</v>
      </c>
      <c r="V849" s="181"/>
      <c r="W849" s="103">
        <v>0.46</v>
      </c>
      <c r="X849" s="103"/>
      <c r="Y849" s="103">
        <v>1.31</v>
      </c>
      <c r="Z849" s="181"/>
      <c r="AA849" s="155">
        <f t="shared" si="51"/>
        <v>2.39</v>
      </c>
      <c r="AB849" s="101"/>
      <c r="AC849" s="57">
        <v>24</v>
      </c>
      <c r="AD849" s="281"/>
      <c r="AE849" s="183"/>
      <c r="AF849" s="183"/>
      <c r="AG849" s="183"/>
    </row>
    <row r="850" spans="1:33" ht="9" customHeight="1">
      <c r="A850" s="57">
        <v>25</v>
      </c>
      <c r="B850" s="56"/>
      <c r="C850" s="56">
        <v>70</v>
      </c>
      <c r="E850" s="56">
        <v>5800</v>
      </c>
      <c r="F850" s="118"/>
      <c r="G850" s="181">
        <v>0</v>
      </c>
      <c r="H850" s="102"/>
      <c r="I850" s="101">
        <v>0.87</v>
      </c>
      <c r="J850" s="102"/>
      <c r="K850" s="181">
        <v>0.13</v>
      </c>
      <c r="L850" s="181"/>
      <c r="M850" s="181">
        <v>0.02</v>
      </c>
      <c r="N850" s="181"/>
      <c r="O850" s="181" t="s">
        <v>262</v>
      </c>
      <c r="P850" s="181"/>
      <c r="Q850" s="181">
        <v>0.06</v>
      </c>
      <c r="R850" s="181"/>
      <c r="S850" s="181">
        <v>0</v>
      </c>
      <c r="T850" s="181"/>
      <c r="U850" s="181">
        <v>0.01</v>
      </c>
      <c r="V850" s="181"/>
      <c r="W850" s="103">
        <v>0.8</v>
      </c>
      <c r="X850" s="103"/>
      <c r="Y850" s="103">
        <v>2.2799999999999998</v>
      </c>
      <c r="Z850" s="181"/>
      <c r="AA850" s="155">
        <f t="shared" si="51"/>
        <v>4.17</v>
      </c>
      <c r="AB850" s="101"/>
      <c r="AC850" s="57">
        <v>25</v>
      </c>
      <c r="AD850" s="281"/>
      <c r="AE850" s="183"/>
      <c r="AF850" s="183"/>
      <c r="AG850" s="183"/>
    </row>
    <row r="851" spans="1:33" ht="9" customHeight="1">
      <c r="A851" s="57">
        <v>26</v>
      </c>
      <c r="B851" s="56"/>
      <c r="C851" s="56">
        <v>100</v>
      </c>
      <c r="E851" s="56">
        <v>9500</v>
      </c>
      <c r="F851" s="118"/>
      <c r="G851" s="181">
        <v>0</v>
      </c>
      <c r="H851" s="102"/>
      <c r="I851" s="101">
        <v>1.21</v>
      </c>
      <c r="J851" s="102"/>
      <c r="K851" s="181">
        <v>0.19</v>
      </c>
      <c r="L851" s="181"/>
      <c r="M851" s="181">
        <v>0.03</v>
      </c>
      <c r="N851" s="181"/>
      <c r="O851" s="181" t="s">
        <v>262</v>
      </c>
      <c r="P851" s="181"/>
      <c r="Q851" s="181">
        <v>0.08</v>
      </c>
      <c r="R851" s="181"/>
      <c r="S851" s="181">
        <v>0</v>
      </c>
      <c r="T851" s="181"/>
      <c r="U851" s="181">
        <v>0.02</v>
      </c>
      <c r="V851" s="181"/>
      <c r="W851" s="103">
        <v>1.1200000000000001</v>
      </c>
      <c r="X851" s="103"/>
      <c r="Y851" s="103">
        <v>3.18</v>
      </c>
      <c r="Z851" s="181"/>
      <c r="AA851" s="155">
        <f t="shared" si="51"/>
        <v>5.83</v>
      </c>
      <c r="AB851" s="101"/>
      <c r="AC851" s="57">
        <v>26</v>
      </c>
      <c r="AD851" s="281"/>
      <c r="AE851" s="183"/>
      <c r="AF851" s="183"/>
      <c r="AG851" s="183"/>
    </row>
    <row r="852" spans="1:33" ht="9" customHeight="1">
      <c r="A852" s="57">
        <v>27</v>
      </c>
      <c r="B852" s="56"/>
      <c r="C852" s="56">
        <v>150</v>
      </c>
      <c r="E852" s="56">
        <v>16000</v>
      </c>
      <c r="F852" s="118"/>
      <c r="G852" s="181">
        <v>0</v>
      </c>
      <c r="H852" s="102"/>
      <c r="I852" s="101">
        <v>1.65</v>
      </c>
      <c r="J852" s="102"/>
      <c r="K852" s="181">
        <v>0.25</v>
      </c>
      <c r="L852" s="181"/>
      <c r="M852" s="181">
        <v>0.04</v>
      </c>
      <c r="N852" s="181"/>
      <c r="O852" s="181" t="s">
        <v>262</v>
      </c>
      <c r="P852" s="181"/>
      <c r="Q852" s="181">
        <v>0.11</v>
      </c>
      <c r="R852" s="181"/>
      <c r="S852" s="181">
        <v>0.01</v>
      </c>
      <c r="T852" s="181"/>
      <c r="U852" s="181">
        <v>0.03</v>
      </c>
      <c r="V852" s="181"/>
      <c r="W852" s="103">
        <v>1.54</v>
      </c>
      <c r="X852" s="103"/>
      <c r="Y852" s="103">
        <v>4.3499999999999996</v>
      </c>
      <c r="Z852" s="181"/>
      <c r="AA852" s="155">
        <f t="shared" si="51"/>
        <v>7.9799999999999986</v>
      </c>
      <c r="AB852" s="101"/>
      <c r="AC852" s="57">
        <v>27</v>
      </c>
      <c r="AD852" s="281"/>
      <c r="AE852" s="183"/>
      <c r="AF852" s="183"/>
      <c r="AG852" s="183"/>
    </row>
    <row r="853" spans="1:33" ht="9" customHeight="1">
      <c r="A853" s="57">
        <v>28</v>
      </c>
      <c r="B853" s="56"/>
      <c r="C853" s="56">
        <v>200</v>
      </c>
      <c r="E853" s="56">
        <v>22000</v>
      </c>
      <c r="F853" s="118"/>
      <c r="G853" s="181">
        <v>-0.01</v>
      </c>
      <c r="H853" s="102"/>
      <c r="I853" s="101">
        <v>2.11</v>
      </c>
      <c r="J853" s="102"/>
      <c r="K853" s="181">
        <v>0.32</v>
      </c>
      <c r="L853" s="181"/>
      <c r="M853" s="181">
        <v>0.06</v>
      </c>
      <c r="N853" s="181"/>
      <c r="O853" s="181" t="s">
        <v>262</v>
      </c>
      <c r="P853" s="181"/>
      <c r="Q853" s="181">
        <v>0.14000000000000001</v>
      </c>
      <c r="R853" s="181"/>
      <c r="S853" s="181">
        <v>0.01</v>
      </c>
      <c r="T853" s="181"/>
      <c r="U853" s="181">
        <v>0.03</v>
      </c>
      <c r="V853" s="181"/>
      <c r="W853" s="103">
        <v>1.96</v>
      </c>
      <c r="X853" s="103"/>
      <c r="Y853" s="103">
        <v>5.55</v>
      </c>
      <c r="Z853" s="181"/>
      <c r="AA853" s="155">
        <f t="shared" si="51"/>
        <v>10.169999999999998</v>
      </c>
      <c r="AB853" s="101"/>
      <c r="AC853" s="57">
        <v>28</v>
      </c>
      <c r="AD853" s="281"/>
      <c r="AE853" s="183"/>
      <c r="AF853" s="183"/>
      <c r="AG853" s="183"/>
    </row>
    <row r="854" spans="1:33" ht="9" customHeight="1">
      <c r="A854" s="57">
        <v>29</v>
      </c>
      <c r="B854" s="56"/>
      <c r="C854" s="56">
        <v>250</v>
      </c>
      <c r="E854" s="56">
        <v>30000</v>
      </c>
      <c r="F854" s="118"/>
      <c r="G854" s="181">
        <v>0</v>
      </c>
      <c r="H854" s="102"/>
      <c r="I854" s="101">
        <v>2.69</v>
      </c>
      <c r="J854" s="102"/>
      <c r="K854" s="181">
        <v>0.41</v>
      </c>
      <c r="L854" s="181"/>
      <c r="M854" s="181">
        <v>7.0000000000000007E-2</v>
      </c>
      <c r="N854" s="181"/>
      <c r="O854" s="181" t="s">
        <v>262</v>
      </c>
      <c r="P854" s="181"/>
      <c r="Q854" s="181">
        <v>0.17</v>
      </c>
      <c r="R854" s="181"/>
      <c r="S854" s="181">
        <v>0.01</v>
      </c>
      <c r="T854" s="181"/>
      <c r="U854" s="181">
        <v>0.05</v>
      </c>
      <c r="V854" s="181"/>
      <c r="W854" s="103">
        <v>2.4900000000000002</v>
      </c>
      <c r="X854" s="103"/>
      <c r="Y854" s="103">
        <v>7.06</v>
      </c>
      <c r="Z854" s="181"/>
      <c r="AA854" s="155">
        <f t="shared" si="51"/>
        <v>12.95</v>
      </c>
      <c r="AB854" s="101"/>
      <c r="AC854" s="57">
        <v>29</v>
      </c>
      <c r="AD854" s="281"/>
      <c r="AE854" s="183"/>
      <c r="AF854" s="183"/>
      <c r="AG854" s="183"/>
    </row>
    <row r="855" spans="1:33" ht="9" customHeight="1">
      <c r="A855" s="57">
        <v>30</v>
      </c>
      <c r="B855" s="56"/>
      <c r="C855" s="56">
        <v>310</v>
      </c>
      <c r="E855" s="56">
        <v>37000</v>
      </c>
      <c r="F855" s="118"/>
      <c r="G855" s="181">
        <v>0</v>
      </c>
      <c r="H855" s="102"/>
      <c r="I855" s="101">
        <v>3.29</v>
      </c>
      <c r="J855" s="102"/>
      <c r="K855" s="181">
        <v>0.5</v>
      </c>
      <c r="L855" s="181"/>
      <c r="M855" s="181">
        <v>0.09</v>
      </c>
      <c r="N855" s="181"/>
      <c r="O855" s="181" t="s">
        <v>262</v>
      </c>
      <c r="P855" s="181"/>
      <c r="Q855" s="181">
        <v>0.21</v>
      </c>
      <c r="R855" s="181"/>
      <c r="S855" s="181">
        <v>0.01</v>
      </c>
      <c r="T855" s="181"/>
      <c r="U855" s="181">
        <v>0.05</v>
      </c>
      <c r="V855" s="181"/>
      <c r="W855" s="103">
        <v>3.05</v>
      </c>
      <c r="X855" s="103"/>
      <c r="Y855" s="103">
        <v>8.64</v>
      </c>
      <c r="Z855" s="181"/>
      <c r="AA855" s="155">
        <f t="shared" si="51"/>
        <v>15.84</v>
      </c>
      <c r="AB855" s="101"/>
      <c r="AC855" s="57">
        <v>30</v>
      </c>
      <c r="AD855" s="281"/>
      <c r="AE855" s="183"/>
      <c r="AF855" s="183"/>
      <c r="AG855" s="183"/>
    </row>
    <row r="856" spans="1:33" ht="9" customHeight="1">
      <c r="A856" s="57">
        <v>31</v>
      </c>
      <c r="B856" s="56"/>
      <c r="C856" s="56">
        <v>400</v>
      </c>
      <c r="E856" s="56">
        <v>50000</v>
      </c>
      <c r="F856" s="118"/>
      <c r="G856" s="181">
        <v>0</v>
      </c>
      <c r="H856" s="102"/>
      <c r="I856" s="101">
        <v>4.08</v>
      </c>
      <c r="J856" s="102"/>
      <c r="K856" s="181">
        <v>0.63</v>
      </c>
      <c r="L856" s="181"/>
      <c r="M856" s="181">
        <v>0.11</v>
      </c>
      <c r="N856" s="181"/>
      <c r="O856" s="181" t="s">
        <v>262</v>
      </c>
      <c r="P856" s="181"/>
      <c r="Q856" s="181">
        <v>0.27</v>
      </c>
      <c r="R856" s="181"/>
      <c r="S856" s="181">
        <v>0.02</v>
      </c>
      <c r="T856" s="181"/>
      <c r="U856" s="181">
        <v>7.0000000000000007E-2</v>
      </c>
      <c r="V856" s="181"/>
      <c r="W856" s="103">
        <v>3.79</v>
      </c>
      <c r="X856" s="103"/>
      <c r="Y856" s="103">
        <v>10.74</v>
      </c>
      <c r="Z856" s="181"/>
      <c r="AA856" s="155">
        <f t="shared" si="51"/>
        <v>19.71</v>
      </c>
      <c r="AB856" s="101"/>
      <c r="AC856" s="57">
        <v>31</v>
      </c>
      <c r="AD856" s="281"/>
      <c r="AE856" s="183"/>
      <c r="AF856" s="183"/>
      <c r="AG856" s="183"/>
    </row>
    <row r="857" spans="1:33" ht="9" customHeight="1">
      <c r="A857" s="57">
        <v>32</v>
      </c>
      <c r="B857" s="56"/>
      <c r="C857" s="56">
        <v>1000</v>
      </c>
      <c r="E857" s="56">
        <v>140000</v>
      </c>
      <c r="F857" s="118"/>
      <c r="G857" s="181">
        <v>0.02</v>
      </c>
      <c r="H857" s="102"/>
      <c r="I857" s="101">
        <v>9.4600000000000009</v>
      </c>
      <c r="J857" s="102"/>
      <c r="K857" s="181">
        <v>1.45</v>
      </c>
      <c r="L857" s="181"/>
      <c r="M857" s="181">
        <v>0.25</v>
      </c>
      <c r="N857" s="181"/>
      <c r="O857" s="181" t="s">
        <v>262</v>
      </c>
      <c r="P857" s="181"/>
      <c r="Q857" s="181">
        <v>0.61</v>
      </c>
      <c r="R857" s="181"/>
      <c r="S857" s="181">
        <v>0.03</v>
      </c>
      <c r="T857" s="181"/>
      <c r="U857" s="181">
        <v>0.16</v>
      </c>
      <c r="V857" s="181"/>
      <c r="W857" s="103">
        <v>8.77</v>
      </c>
      <c r="X857" s="103"/>
      <c r="Y857" s="103">
        <v>24.86</v>
      </c>
      <c r="Z857" s="181"/>
      <c r="AA857" s="155">
        <f t="shared" si="51"/>
        <v>45.61</v>
      </c>
      <c r="AB857" s="101"/>
      <c r="AC857" s="57">
        <v>32</v>
      </c>
      <c r="AD857" s="281"/>
      <c r="AE857" s="183"/>
      <c r="AF857" s="183"/>
      <c r="AG857" s="183"/>
    </row>
    <row r="858" spans="1:33" ht="9" customHeight="1">
      <c r="A858" s="57">
        <v>33</v>
      </c>
      <c r="B858" s="56"/>
      <c r="C858" s="51" t="s">
        <v>198</v>
      </c>
      <c r="F858" s="118"/>
      <c r="G858" s="181"/>
      <c r="H858" s="102"/>
      <c r="I858" s="101"/>
      <c r="J858" s="102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  <c r="AA858" s="155"/>
      <c r="AB858" s="101"/>
      <c r="AC858" s="57">
        <v>33</v>
      </c>
      <c r="AD858" s="281"/>
      <c r="AE858" s="183"/>
      <c r="AF858" s="183"/>
      <c r="AG858" s="183"/>
    </row>
    <row r="859" spans="1:33" ht="9" customHeight="1">
      <c r="A859" s="57">
        <v>34</v>
      </c>
      <c r="B859" s="56"/>
      <c r="C859" s="56">
        <v>50</v>
      </c>
      <c r="E859" s="56">
        <v>4000</v>
      </c>
      <c r="F859" s="118"/>
      <c r="G859" s="181">
        <v>-0.01</v>
      </c>
      <c r="H859" s="102"/>
      <c r="I859" s="101">
        <v>1.37</v>
      </c>
      <c r="J859" s="102"/>
      <c r="K859" s="181">
        <v>0.08</v>
      </c>
      <c r="L859" s="181"/>
      <c r="M859" s="181">
        <v>0.01</v>
      </c>
      <c r="N859" s="181"/>
      <c r="O859" s="181" t="s">
        <v>262</v>
      </c>
      <c r="P859" s="181"/>
      <c r="Q859" s="181">
        <v>0.03</v>
      </c>
      <c r="R859" s="181"/>
      <c r="S859" s="181">
        <v>0</v>
      </c>
      <c r="T859" s="181"/>
      <c r="U859" s="181">
        <v>0.01</v>
      </c>
      <c r="V859" s="181"/>
      <c r="W859" s="103">
        <v>0.46</v>
      </c>
      <c r="X859" s="103"/>
      <c r="Y859" s="103">
        <v>1.31</v>
      </c>
      <c r="Z859" s="181"/>
      <c r="AA859" s="155">
        <f t="shared" si="51"/>
        <v>3.2600000000000002</v>
      </c>
      <c r="AB859" s="101"/>
      <c r="AC859" s="57">
        <v>34</v>
      </c>
      <c r="AD859" s="281"/>
      <c r="AE859" s="183"/>
      <c r="AF859" s="183"/>
      <c r="AG859" s="183"/>
    </row>
    <row r="860" spans="1:33" ht="9" customHeight="1">
      <c r="A860" s="57">
        <v>35</v>
      </c>
      <c r="B860" s="56"/>
      <c r="C860" s="56">
        <v>70</v>
      </c>
      <c r="E860" s="56">
        <v>5800</v>
      </c>
      <c r="F860" s="118"/>
      <c r="G860" s="181">
        <v>0</v>
      </c>
      <c r="H860" s="102"/>
      <c r="I860" s="101">
        <v>1.74</v>
      </c>
      <c r="J860" s="102"/>
      <c r="K860" s="181">
        <v>0.13</v>
      </c>
      <c r="L860" s="181"/>
      <c r="M860" s="181">
        <v>0.02</v>
      </c>
      <c r="N860" s="181"/>
      <c r="O860" s="181" t="s">
        <v>262</v>
      </c>
      <c r="P860" s="181"/>
      <c r="Q860" s="181">
        <v>0.06</v>
      </c>
      <c r="R860" s="181"/>
      <c r="S860" s="181">
        <v>0</v>
      </c>
      <c r="T860" s="181"/>
      <c r="U860" s="181">
        <v>0.01</v>
      </c>
      <c r="V860" s="181"/>
      <c r="W860" s="103">
        <v>0.8</v>
      </c>
      <c r="X860" s="103"/>
      <c r="Y860" s="103">
        <v>2.2799999999999998</v>
      </c>
      <c r="Z860" s="181"/>
      <c r="AA860" s="155">
        <f t="shared" si="51"/>
        <v>5.04</v>
      </c>
      <c r="AB860" s="101"/>
      <c r="AC860" s="57">
        <v>35</v>
      </c>
      <c r="AD860" s="281"/>
      <c r="AE860" s="183"/>
      <c r="AF860" s="183"/>
      <c r="AG860" s="183"/>
    </row>
    <row r="861" spans="1:33" ht="9" customHeight="1">
      <c r="A861" s="57">
        <v>36</v>
      </c>
      <c r="B861" s="56"/>
      <c r="C861" s="56">
        <v>100</v>
      </c>
      <c r="E861" s="56">
        <v>9500</v>
      </c>
      <c r="F861" s="118"/>
      <c r="G861" s="181">
        <v>0</v>
      </c>
      <c r="H861" s="102"/>
      <c r="I861" s="101">
        <v>2.0699999999999998</v>
      </c>
      <c r="J861" s="102"/>
      <c r="K861" s="181">
        <v>0.19</v>
      </c>
      <c r="L861" s="181"/>
      <c r="M861" s="181">
        <v>0.03</v>
      </c>
      <c r="N861" s="181"/>
      <c r="O861" s="181" t="s">
        <v>262</v>
      </c>
      <c r="P861" s="181"/>
      <c r="Q861" s="181">
        <v>0.08</v>
      </c>
      <c r="R861" s="181"/>
      <c r="S861" s="181">
        <v>0.01</v>
      </c>
      <c r="T861" s="181"/>
      <c r="U861" s="181">
        <v>0.02</v>
      </c>
      <c r="V861" s="181"/>
      <c r="W861" s="103">
        <v>1.1200000000000001</v>
      </c>
      <c r="X861" s="103"/>
      <c r="Y861" s="103">
        <v>3.18</v>
      </c>
      <c r="Z861" s="181"/>
      <c r="AA861" s="155">
        <f t="shared" si="51"/>
        <v>6.6999999999999993</v>
      </c>
      <c r="AB861" s="101"/>
      <c r="AC861" s="57">
        <v>36</v>
      </c>
      <c r="AD861" s="281"/>
      <c r="AE861" s="183"/>
      <c r="AF861" s="183"/>
      <c r="AG861" s="183"/>
    </row>
    <row r="862" spans="1:33" ht="9" customHeight="1">
      <c r="A862" s="57">
        <v>37</v>
      </c>
      <c r="B862" s="56"/>
      <c r="C862" s="56">
        <v>150</v>
      </c>
      <c r="E862" s="56">
        <v>16000</v>
      </c>
      <c r="F862" s="118"/>
      <c r="G862" s="181">
        <v>0</v>
      </c>
      <c r="H862" s="102"/>
      <c r="I862" s="101">
        <v>2.5299999999999998</v>
      </c>
      <c r="J862" s="102"/>
      <c r="K862" s="181">
        <v>0.25</v>
      </c>
      <c r="L862" s="181"/>
      <c r="M862" s="181">
        <v>0.04</v>
      </c>
      <c r="N862" s="181"/>
      <c r="O862" s="181" t="s">
        <v>262</v>
      </c>
      <c r="P862" s="181"/>
      <c r="Q862" s="181">
        <v>0.11</v>
      </c>
      <c r="R862" s="181"/>
      <c r="S862" s="181">
        <v>0.01</v>
      </c>
      <c r="T862" s="181"/>
      <c r="U862" s="181">
        <v>0.03</v>
      </c>
      <c r="V862" s="181"/>
      <c r="W862" s="103">
        <v>1.54</v>
      </c>
      <c r="X862" s="103"/>
      <c r="Y862" s="103">
        <v>4.3499999999999996</v>
      </c>
      <c r="Z862" s="181"/>
      <c r="AA862" s="155">
        <f t="shared" si="51"/>
        <v>8.86</v>
      </c>
      <c r="AB862" s="101"/>
      <c r="AC862" s="57">
        <v>37</v>
      </c>
      <c r="AD862" s="281"/>
      <c r="AE862" s="183"/>
      <c r="AF862" s="183"/>
      <c r="AG862" s="183"/>
    </row>
    <row r="863" spans="1:33" ht="9" customHeight="1">
      <c r="A863" s="57">
        <v>38</v>
      </c>
      <c r="B863" s="56"/>
      <c r="C863" s="56">
        <v>200</v>
      </c>
      <c r="E863" s="56">
        <v>22000</v>
      </c>
      <c r="F863" s="118"/>
      <c r="G863" s="181">
        <v>-0.01</v>
      </c>
      <c r="H863" s="102"/>
      <c r="I863" s="101">
        <v>2.99</v>
      </c>
      <c r="J863" s="102"/>
      <c r="K863" s="181">
        <v>0.32</v>
      </c>
      <c r="L863" s="181"/>
      <c r="M863" s="181">
        <v>0.06</v>
      </c>
      <c r="N863" s="181"/>
      <c r="O863" s="181" t="s">
        <v>262</v>
      </c>
      <c r="P863" s="181"/>
      <c r="Q863" s="181">
        <v>0.14000000000000001</v>
      </c>
      <c r="R863" s="181"/>
      <c r="S863" s="181">
        <v>0.01</v>
      </c>
      <c r="T863" s="181"/>
      <c r="U863" s="181">
        <v>0.03</v>
      </c>
      <c r="V863" s="181"/>
      <c r="W863" s="103">
        <v>1.96</v>
      </c>
      <c r="X863" s="103"/>
      <c r="Y863" s="103">
        <v>5.55</v>
      </c>
      <c r="Z863" s="181"/>
      <c r="AA863" s="155">
        <f t="shared" si="51"/>
        <v>11.05</v>
      </c>
      <c r="AB863" s="101"/>
      <c r="AC863" s="57">
        <v>38</v>
      </c>
      <c r="AD863" s="281"/>
      <c r="AE863" s="183"/>
      <c r="AF863" s="183"/>
      <c r="AG863" s="183"/>
    </row>
    <row r="864" spans="1:33" ht="9" customHeight="1">
      <c r="A864" s="57">
        <v>39</v>
      </c>
      <c r="B864" s="56"/>
      <c r="C864" s="56">
        <v>250</v>
      </c>
      <c r="E864" s="56">
        <v>30000</v>
      </c>
      <c r="F864" s="118"/>
      <c r="G864" s="181">
        <v>0</v>
      </c>
      <c r="H864" s="102"/>
      <c r="I864" s="101">
        <v>3.57</v>
      </c>
      <c r="J864" s="102"/>
      <c r="K864" s="181">
        <v>0.41</v>
      </c>
      <c r="L864" s="181"/>
      <c r="M864" s="181">
        <v>7.0000000000000007E-2</v>
      </c>
      <c r="N864" s="181"/>
      <c r="O864" s="181" t="s">
        <v>262</v>
      </c>
      <c r="P864" s="181"/>
      <c r="Q864" s="181">
        <v>0.17</v>
      </c>
      <c r="R864" s="181"/>
      <c r="S864" s="181">
        <v>0.01</v>
      </c>
      <c r="T864" s="181"/>
      <c r="U864" s="181">
        <v>0.05</v>
      </c>
      <c r="V864" s="181"/>
      <c r="W864" s="103">
        <v>2.4900000000000002</v>
      </c>
      <c r="X864" s="103"/>
      <c r="Y864" s="103">
        <v>7.06</v>
      </c>
      <c r="Z864" s="181"/>
      <c r="AA864" s="155">
        <f t="shared" si="51"/>
        <v>13.829999999999998</v>
      </c>
      <c r="AB864" s="101"/>
      <c r="AC864" s="57">
        <v>39</v>
      </c>
      <c r="AD864" s="281"/>
      <c r="AE864" s="183"/>
      <c r="AF864" s="183"/>
      <c r="AG864" s="183"/>
    </row>
    <row r="865" spans="1:33" ht="9" customHeight="1">
      <c r="A865" s="57">
        <v>40</v>
      </c>
      <c r="B865" s="56"/>
      <c r="C865" s="56">
        <v>310</v>
      </c>
      <c r="E865" s="56">
        <v>37000</v>
      </c>
      <c r="F865" s="118"/>
      <c r="G865" s="181">
        <v>0</v>
      </c>
      <c r="H865" s="102"/>
      <c r="I865" s="101">
        <v>4.1900000000000004</v>
      </c>
      <c r="J865" s="102"/>
      <c r="K865" s="181">
        <v>0.5</v>
      </c>
      <c r="L865" s="181"/>
      <c r="M865" s="181">
        <v>0.09</v>
      </c>
      <c r="N865" s="181"/>
      <c r="O865" s="181" t="s">
        <v>262</v>
      </c>
      <c r="P865" s="181"/>
      <c r="Q865" s="181">
        <v>0.21</v>
      </c>
      <c r="R865" s="181"/>
      <c r="S865" s="181">
        <v>0.01</v>
      </c>
      <c r="T865" s="181"/>
      <c r="U865" s="181">
        <v>0.05</v>
      </c>
      <c r="V865" s="181"/>
      <c r="W865" s="103">
        <v>3.05</v>
      </c>
      <c r="X865" s="103"/>
      <c r="Y865" s="103">
        <v>8.64</v>
      </c>
      <c r="Z865" s="181"/>
      <c r="AA865" s="155">
        <f t="shared" si="51"/>
        <v>16.740000000000002</v>
      </c>
      <c r="AB865" s="101"/>
      <c r="AC865" s="57">
        <v>40</v>
      </c>
      <c r="AD865" s="281"/>
      <c r="AE865" s="183"/>
      <c r="AF865" s="183"/>
      <c r="AG865" s="183"/>
    </row>
    <row r="866" spans="1:33" ht="9" customHeight="1">
      <c r="A866" s="57">
        <v>41</v>
      </c>
      <c r="B866" s="56"/>
      <c r="C866" s="56">
        <v>400</v>
      </c>
      <c r="E866" s="56">
        <v>50000</v>
      </c>
      <c r="F866" s="118"/>
      <c r="G866" s="181">
        <v>0</v>
      </c>
      <c r="H866" s="102"/>
      <c r="I866" s="101">
        <v>4.96</v>
      </c>
      <c r="J866" s="102"/>
      <c r="K866" s="181">
        <v>0.63</v>
      </c>
      <c r="L866" s="181"/>
      <c r="M866" s="181">
        <v>0.11</v>
      </c>
      <c r="N866" s="181"/>
      <c r="O866" s="181" t="s">
        <v>262</v>
      </c>
      <c r="P866" s="181"/>
      <c r="Q866" s="181">
        <v>0.27</v>
      </c>
      <c r="R866" s="181"/>
      <c r="S866" s="181">
        <v>0.02</v>
      </c>
      <c r="T866" s="181"/>
      <c r="U866" s="181">
        <v>7.0000000000000007E-2</v>
      </c>
      <c r="V866" s="181"/>
      <c r="W866" s="103">
        <v>3.79</v>
      </c>
      <c r="X866" s="103"/>
      <c r="Y866" s="103">
        <v>10.74</v>
      </c>
      <c r="Z866" s="181"/>
      <c r="AA866" s="155">
        <f t="shared" si="51"/>
        <v>20.590000000000003</v>
      </c>
      <c r="AB866" s="101"/>
      <c r="AC866" s="57">
        <v>41</v>
      </c>
      <c r="AD866" s="281"/>
      <c r="AE866" s="183"/>
      <c r="AF866" s="183"/>
      <c r="AG866" s="183"/>
    </row>
    <row r="867" spans="1:33" ht="9" customHeight="1">
      <c r="A867" s="57">
        <v>42</v>
      </c>
      <c r="B867" s="56"/>
      <c r="C867" s="56">
        <v>1000</v>
      </c>
      <c r="E867" s="56">
        <v>140000</v>
      </c>
      <c r="F867" s="118"/>
      <c r="G867" s="181">
        <v>0.02</v>
      </c>
      <c r="H867" s="102"/>
      <c r="I867" s="101">
        <v>10.56</v>
      </c>
      <c r="J867" s="102"/>
      <c r="K867" s="181">
        <v>1.45</v>
      </c>
      <c r="L867" s="181"/>
      <c r="M867" s="181">
        <v>0.25</v>
      </c>
      <c r="N867" s="181"/>
      <c r="O867" s="181" t="s">
        <v>262</v>
      </c>
      <c r="P867" s="181"/>
      <c r="Q867" s="181">
        <v>0.61</v>
      </c>
      <c r="R867" s="181"/>
      <c r="S867" s="181">
        <v>0.04</v>
      </c>
      <c r="T867" s="181"/>
      <c r="U867" s="181">
        <v>0.16</v>
      </c>
      <c r="V867" s="181"/>
      <c r="W867" s="103">
        <v>8.77</v>
      </c>
      <c r="X867" s="103"/>
      <c r="Y867" s="103">
        <v>24.86</v>
      </c>
      <c r="Z867" s="181"/>
      <c r="AA867" s="155">
        <f t="shared" si="51"/>
        <v>46.72</v>
      </c>
      <c r="AB867" s="101"/>
      <c r="AC867" s="57">
        <v>42</v>
      </c>
      <c r="AD867" s="281"/>
      <c r="AE867" s="183"/>
      <c r="AF867" s="183"/>
      <c r="AG867" s="183"/>
    </row>
    <row r="868" spans="1:33" ht="9" customHeight="1">
      <c r="A868" s="56"/>
      <c r="B868" s="56"/>
      <c r="Y868" s="56"/>
      <c r="Z868" s="56"/>
      <c r="AA868" s="184"/>
      <c r="AC868" s="56"/>
      <c r="AD868" s="281"/>
      <c r="AE868" s="153"/>
      <c r="AF868" s="153"/>
    </row>
    <row r="869" spans="1:33" ht="9" customHeight="1">
      <c r="A869" s="56"/>
      <c r="B869" s="56"/>
      <c r="Y869" s="56"/>
      <c r="Z869" s="56"/>
      <c r="AA869" s="184"/>
      <c r="AC869" s="56"/>
      <c r="AD869" s="281"/>
      <c r="AE869" s="153"/>
      <c r="AF869" s="153"/>
    </row>
    <row r="870" spans="1:33" ht="9" customHeight="1">
      <c r="A870" s="56"/>
      <c r="B870" s="56"/>
      <c r="Y870" s="56"/>
      <c r="Z870" s="56"/>
      <c r="AA870" s="184"/>
      <c r="AC870" s="56"/>
      <c r="AD870" s="281"/>
      <c r="AE870" s="153"/>
      <c r="AF870" s="153"/>
    </row>
    <row r="871" spans="1:33" ht="9" customHeight="1">
      <c r="A871" s="56"/>
      <c r="B871" s="56"/>
      <c r="Y871" s="56"/>
      <c r="Z871" s="56"/>
      <c r="AA871" s="184"/>
      <c r="AC871" s="56"/>
      <c r="AD871" s="281"/>
      <c r="AE871" s="153"/>
      <c r="AF871" s="153"/>
    </row>
    <row r="872" spans="1:33" ht="9" customHeight="1">
      <c r="A872" s="56"/>
      <c r="B872" s="56"/>
      <c r="Y872" s="56"/>
      <c r="Z872" s="56"/>
      <c r="AA872" s="184"/>
      <c r="AC872" s="56"/>
      <c r="AD872" s="281"/>
      <c r="AE872" s="153"/>
      <c r="AF872" s="153"/>
    </row>
    <row r="873" spans="1:33" ht="9" customHeight="1">
      <c r="A873" s="56"/>
      <c r="B873" s="56"/>
      <c r="M873" s="2" t="str">
        <f>M814</f>
        <v>SAN DIEGO GAS &amp; ELECTRIC COMPANY - ELECTRIC DEPARTMENT</v>
      </c>
      <c r="Y873" s="56"/>
      <c r="Z873" s="56"/>
      <c r="AA873" s="184"/>
      <c r="AC873" s="185" t="s">
        <v>199</v>
      </c>
      <c r="AD873" s="281"/>
      <c r="AE873" s="153"/>
      <c r="AF873" s="153"/>
    </row>
    <row r="874" spans="1:33" ht="9" customHeight="1">
      <c r="A874" s="56"/>
      <c r="B874" s="56"/>
      <c r="G874" s="118"/>
      <c r="M874" s="2" t="str">
        <f>M815</f>
        <v>FILING TO IMPLEMENT AN ELECTRIC RATE SURCHARGE TO MANAGE THE ENERGY RATE CEILING REVENUE SHORTFALL ACCOUNT</v>
      </c>
      <c r="Y874" s="56"/>
      <c r="Z874" s="56"/>
      <c r="AA874" s="184"/>
      <c r="AC874" s="56"/>
      <c r="AD874" s="281"/>
      <c r="AE874" s="153"/>
      <c r="AF874" s="153"/>
    </row>
    <row r="875" spans="1:33" ht="9" customHeight="1">
      <c r="A875" s="56"/>
      <c r="B875" s="56"/>
      <c r="G875" s="118"/>
      <c r="K875" s="118"/>
      <c r="M875" s="2" t="str">
        <f>M816</f>
        <v>EFFECTIVE RATES FOR CUSTOMERS UNDER 6.5 CENTS/KWH RATE CEILING PX PRICE (AB 265 AND D.00-09-040)</v>
      </c>
      <c r="Y875" s="56"/>
      <c r="Z875" s="56"/>
      <c r="AA875" s="184"/>
      <c r="AC875" s="56"/>
      <c r="AD875" s="281"/>
      <c r="AE875" s="153"/>
      <c r="AF875" s="153"/>
    </row>
    <row r="876" spans="1:33" ht="9" customHeight="1">
      <c r="A876" s="56"/>
      <c r="B876" s="56"/>
      <c r="G876" s="118"/>
      <c r="K876" s="118"/>
      <c r="M876" s="2"/>
      <c r="Y876" s="56"/>
      <c r="Z876" s="56"/>
      <c r="AA876" s="184"/>
      <c r="AC876" s="56"/>
      <c r="AD876" s="281"/>
      <c r="AE876" s="153"/>
      <c r="AF876" s="153"/>
    </row>
    <row r="877" spans="1:33" ht="9" customHeight="1">
      <c r="A877" s="56"/>
      <c r="B877" s="56"/>
      <c r="G877" s="118"/>
      <c r="K877" s="118"/>
      <c r="M877" s="2" t="str">
        <f>M818</f>
        <v>LIGHTING -- PROPOSED UNBUNDLED UNIT CHARGES</v>
      </c>
      <c r="Y877" s="56"/>
      <c r="Z877" s="56"/>
      <c r="AA877" s="184"/>
      <c r="AC877" s="56"/>
      <c r="AD877" s="281"/>
      <c r="AE877" s="153"/>
      <c r="AF877" s="153"/>
    </row>
    <row r="878" spans="1:33" ht="9" customHeight="1">
      <c r="A878" s="56"/>
      <c r="B878" s="56"/>
      <c r="G878" s="118"/>
      <c r="I878" s="118"/>
      <c r="K878" s="118"/>
      <c r="M878" s="49"/>
      <c r="N878" s="49"/>
      <c r="O878" s="49"/>
      <c r="P878" s="49"/>
      <c r="Y878" s="56"/>
      <c r="Z878" s="56"/>
      <c r="AA878" s="184"/>
      <c r="AC878" s="56"/>
      <c r="AD878" s="281"/>
      <c r="AE878" s="153"/>
      <c r="AF878" s="153"/>
    </row>
    <row r="879" spans="1:33" ht="9" customHeight="1">
      <c r="A879" s="56"/>
      <c r="B879" s="56"/>
      <c r="F879" s="9"/>
      <c r="G879" s="40"/>
      <c r="H879" s="40"/>
      <c r="I879" s="41"/>
      <c r="J879" s="9"/>
      <c r="K879" s="9"/>
      <c r="L879" s="9"/>
      <c r="M879" s="10" t="s">
        <v>224</v>
      </c>
      <c r="N879" s="9"/>
      <c r="O879" s="8" t="s">
        <v>225</v>
      </c>
      <c r="Q879" s="8" t="s">
        <v>226</v>
      </c>
      <c r="R879" s="8"/>
      <c r="S879" s="8" t="s">
        <v>227</v>
      </c>
      <c r="T879" s="8"/>
      <c r="U879" s="8"/>
      <c r="V879" s="42"/>
      <c r="W879" s="10" t="s">
        <v>228</v>
      </c>
      <c r="Y879" s="10" t="s">
        <v>229</v>
      </c>
      <c r="Z879" s="10"/>
      <c r="AA879" s="10"/>
      <c r="AC879" s="56"/>
      <c r="AD879" s="281"/>
      <c r="AE879" s="17"/>
      <c r="AF879" s="153"/>
    </row>
    <row r="880" spans="1:33" ht="9" customHeight="1">
      <c r="A880" s="56"/>
      <c r="B880" s="56"/>
      <c r="F880" s="9"/>
      <c r="G880" s="13" t="s">
        <v>230</v>
      </c>
      <c r="H880" s="13"/>
      <c r="I880" s="10" t="s">
        <v>231</v>
      </c>
      <c r="J880" s="9"/>
      <c r="K880" s="10" t="s">
        <v>232</v>
      </c>
      <c r="L880" s="9"/>
      <c r="M880" s="10" t="s">
        <v>233</v>
      </c>
      <c r="N880" s="9"/>
      <c r="O880" s="10" t="s">
        <v>234</v>
      </c>
      <c r="Q880" s="10" t="s">
        <v>235</v>
      </c>
      <c r="R880" s="10"/>
      <c r="S880" s="10" t="s">
        <v>236</v>
      </c>
      <c r="T880" s="10"/>
      <c r="U880" s="13" t="s">
        <v>237</v>
      </c>
      <c r="V880" s="10"/>
      <c r="W880" s="10" t="s">
        <v>238</v>
      </c>
      <c r="Y880" s="10" t="s">
        <v>239</v>
      </c>
      <c r="Z880" s="10"/>
      <c r="AA880" s="10" t="s">
        <v>7</v>
      </c>
      <c r="AC880" s="56"/>
      <c r="AD880" s="281"/>
      <c r="AE880" s="17"/>
      <c r="AF880" s="43"/>
    </row>
    <row r="881" spans="1:33" ht="9" customHeight="1">
      <c r="A881" s="56"/>
      <c r="B881" s="56"/>
      <c r="C881" s="275" t="s">
        <v>165</v>
      </c>
      <c r="D881" s="15"/>
      <c r="E881" s="15"/>
      <c r="F881" s="9"/>
      <c r="G881" s="13" t="s">
        <v>12</v>
      </c>
      <c r="H881" s="13"/>
      <c r="I881" s="10" t="s">
        <v>12</v>
      </c>
      <c r="J881" s="9"/>
      <c r="K881" s="10" t="s">
        <v>12</v>
      </c>
      <c r="L881" s="9"/>
      <c r="M881" s="10" t="s">
        <v>12</v>
      </c>
      <c r="N881" s="41"/>
      <c r="O881" s="10" t="s">
        <v>12</v>
      </c>
      <c r="Q881" s="10" t="s">
        <v>12</v>
      </c>
      <c r="R881" s="10"/>
      <c r="S881" s="10" t="s">
        <v>12</v>
      </c>
      <c r="T881" s="10"/>
      <c r="U881" s="13" t="s">
        <v>12</v>
      </c>
      <c r="V881" s="10"/>
      <c r="W881" s="13" t="s">
        <v>12</v>
      </c>
      <c r="Y881" s="10" t="s">
        <v>240</v>
      </c>
      <c r="Z881" s="10"/>
      <c r="AA881" s="10" t="s">
        <v>12</v>
      </c>
      <c r="AC881" s="56"/>
      <c r="AD881" s="281"/>
      <c r="AE881" s="17"/>
      <c r="AF881" s="153"/>
    </row>
    <row r="882" spans="1:33" ht="9" customHeight="1">
      <c r="A882" s="10" t="s">
        <v>9</v>
      </c>
      <c r="B882" s="10"/>
      <c r="C882" s="8" t="s">
        <v>166</v>
      </c>
      <c r="D882" s="8"/>
      <c r="E882" s="8" t="s">
        <v>167</v>
      </c>
      <c r="G882" s="57" t="s">
        <v>168</v>
      </c>
      <c r="I882" s="57" t="s">
        <v>168</v>
      </c>
      <c r="K882" s="57" t="s">
        <v>168</v>
      </c>
      <c r="M882" s="57" t="s">
        <v>168</v>
      </c>
      <c r="N882" s="57"/>
      <c r="O882" s="57" t="s">
        <v>168</v>
      </c>
      <c r="Q882" s="57" t="s">
        <v>168</v>
      </c>
      <c r="R882" s="10"/>
      <c r="S882" s="57" t="s">
        <v>168</v>
      </c>
      <c r="T882" s="57"/>
      <c r="U882" s="57" t="s">
        <v>168</v>
      </c>
      <c r="V882" s="10"/>
      <c r="W882" s="57" t="s">
        <v>168</v>
      </c>
      <c r="X882" s="10"/>
      <c r="Y882" s="57" t="s">
        <v>168</v>
      </c>
      <c r="Z882" s="10"/>
      <c r="AA882" s="57" t="s">
        <v>168</v>
      </c>
      <c r="AB882" s="10"/>
      <c r="AC882" s="10" t="s">
        <v>9</v>
      </c>
      <c r="AD882" s="281"/>
      <c r="AE882" s="154"/>
      <c r="AF882" s="153"/>
    </row>
    <row r="883" spans="1:33" ht="9" customHeight="1">
      <c r="A883" s="16" t="s">
        <v>169</v>
      </c>
      <c r="B883" s="14"/>
      <c r="C883" s="37" t="s">
        <v>170</v>
      </c>
      <c r="D883" s="34"/>
      <c r="E883" s="58" t="s">
        <v>17</v>
      </c>
      <c r="G883" s="59" t="s">
        <v>18</v>
      </c>
      <c r="H883" s="128"/>
      <c r="I883" s="59" t="s">
        <v>19</v>
      </c>
      <c r="K883" s="59" t="s">
        <v>20</v>
      </c>
      <c r="M883" s="59" t="s">
        <v>21</v>
      </c>
      <c r="O883" s="59" t="s">
        <v>241</v>
      </c>
      <c r="Q883" s="59" t="s">
        <v>242</v>
      </c>
      <c r="R883" s="128"/>
      <c r="S883" s="59" t="s">
        <v>243</v>
      </c>
      <c r="T883" s="128"/>
      <c r="U883" s="59" t="s">
        <v>244</v>
      </c>
      <c r="W883" s="59" t="s">
        <v>245</v>
      </c>
      <c r="Y883" s="38" t="s">
        <v>246</v>
      </c>
      <c r="Z883" s="50"/>
      <c r="AA883" s="38" t="s">
        <v>247</v>
      </c>
      <c r="AC883" s="16" t="s">
        <v>169</v>
      </c>
      <c r="AD883" s="281"/>
      <c r="AE883" s="50"/>
      <c r="AF883" s="153"/>
    </row>
    <row r="884" spans="1:33" ht="9" customHeight="1">
      <c r="A884" s="56"/>
      <c r="B884" s="56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184"/>
      <c r="AB884" s="75"/>
      <c r="AC884" s="56"/>
      <c r="AD884" s="281"/>
      <c r="AE884" s="153"/>
      <c r="AF884" s="176"/>
    </row>
    <row r="885" spans="1:33" ht="9" customHeight="1">
      <c r="A885" s="57">
        <v>1</v>
      </c>
      <c r="B885" s="56"/>
      <c r="C885" s="51" t="s">
        <v>200</v>
      </c>
      <c r="F885" s="118"/>
      <c r="G885" s="118"/>
      <c r="H885" s="118"/>
      <c r="I885" s="118"/>
      <c r="J885" s="118"/>
      <c r="K885" s="118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189"/>
      <c r="AB885" s="75"/>
      <c r="AC885" s="57">
        <v>1</v>
      </c>
      <c r="AD885" s="281"/>
      <c r="AE885" s="190"/>
      <c r="AF885" s="176"/>
    </row>
    <row r="886" spans="1:33" ht="9" customHeight="1">
      <c r="A886" s="57">
        <v>2</v>
      </c>
      <c r="B886" s="56"/>
      <c r="C886" s="56">
        <v>70</v>
      </c>
      <c r="E886" s="56">
        <v>5800</v>
      </c>
      <c r="F886" s="88"/>
      <c r="G886" s="191" t="s">
        <v>262</v>
      </c>
      <c r="H886" s="88"/>
      <c r="I886" s="89">
        <v>-0.4</v>
      </c>
      <c r="J886" s="88"/>
      <c r="K886" s="191" t="s">
        <v>262</v>
      </c>
      <c r="L886" s="191"/>
      <c r="M886" s="191" t="s">
        <v>262</v>
      </c>
      <c r="N886" s="191"/>
      <c r="O886" s="191" t="s">
        <v>262</v>
      </c>
      <c r="P886" s="191"/>
      <c r="Q886" s="191" t="s">
        <v>262</v>
      </c>
      <c r="R886" s="191"/>
      <c r="S886" s="194">
        <v>0</v>
      </c>
      <c r="T886" s="194"/>
      <c r="U886" s="194" t="s">
        <v>262</v>
      </c>
      <c r="V886" s="191"/>
      <c r="W886" s="191" t="s">
        <v>262</v>
      </c>
      <c r="X886" s="191"/>
      <c r="Y886" s="191" t="s">
        <v>262</v>
      </c>
      <c r="Z886" s="191"/>
      <c r="AA886" s="179">
        <f t="shared" ref="AA886:AA924" si="52">SUM(G886:Y886)</f>
        <v>-0.4</v>
      </c>
      <c r="AB886" s="101"/>
      <c r="AC886" s="57">
        <v>2</v>
      </c>
      <c r="AD886" s="281"/>
      <c r="AE886" s="192"/>
      <c r="AF886" s="176"/>
    </row>
    <row r="887" spans="1:33" ht="9" customHeight="1">
      <c r="A887" s="57">
        <v>3</v>
      </c>
      <c r="B887" s="56"/>
      <c r="C887" s="56">
        <v>100</v>
      </c>
      <c r="E887" s="56">
        <v>9500</v>
      </c>
      <c r="F887" s="118"/>
      <c r="G887" s="181" t="s">
        <v>262</v>
      </c>
      <c r="H887" s="102"/>
      <c r="I887" s="101">
        <v>-0.54</v>
      </c>
      <c r="J887" s="102"/>
      <c r="K887" s="181" t="s">
        <v>262</v>
      </c>
      <c r="L887" s="181"/>
      <c r="M887" s="181" t="s">
        <v>262</v>
      </c>
      <c r="N887" s="181"/>
      <c r="O887" s="181" t="s">
        <v>262</v>
      </c>
      <c r="P887" s="181"/>
      <c r="Q887" s="181" t="s">
        <v>262</v>
      </c>
      <c r="R887" s="181"/>
      <c r="S887" s="181">
        <v>0</v>
      </c>
      <c r="T887" s="181"/>
      <c r="U887" s="181" t="s">
        <v>262</v>
      </c>
      <c r="V887" s="181"/>
      <c r="W887" s="181" t="s">
        <v>262</v>
      </c>
      <c r="X887" s="181"/>
      <c r="Y887" s="181" t="s">
        <v>262</v>
      </c>
      <c r="Z887" s="181"/>
      <c r="AA887" s="155">
        <f t="shared" si="52"/>
        <v>-0.54</v>
      </c>
      <c r="AB887" s="101"/>
      <c r="AC887" s="57">
        <v>3</v>
      </c>
      <c r="AD887" s="281"/>
      <c r="AE887" s="193"/>
      <c r="AF887" s="176"/>
    </row>
    <row r="888" spans="1:33" ht="9" customHeight="1">
      <c r="A888" s="57">
        <v>4</v>
      </c>
      <c r="B888" s="56"/>
      <c r="C888" s="56">
        <v>150</v>
      </c>
      <c r="E888" s="56">
        <v>16000</v>
      </c>
      <c r="F888" s="118"/>
      <c r="G888" s="181" t="s">
        <v>262</v>
      </c>
      <c r="H888" s="102"/>
      <c r="I888" s="101">
        <v>-0.5</v>
      </c>
      <c r="J888" s="102"/>
      <c r="K888" s="181" t="s">
        <v>262</v>
      </c>
      <c r="L888" s="181"/>
      <c r="M888" s="181" t="s">
        <v>262</v>
      </c>
      <c r="N888" s="181"/>
      <c r="O888" s="181" t="s">
        <v>262</v>
      </c>
      <c r="P888" s="181"/>
      <c r="Q888" s="181" t="s">
        <v>262</v>
      </c>
      <c r="R888" s="181"/>
      <c r="S888" s="181">
        <v>0</v>
      </c>
      <c r="T888" s="181"/>
      <c r="U888" s="181" t="s">
        <v>262</v>
      </c>
      <c r="V888" s="181"/>
      <c r="W888" s="181" t="s">
        <v>262</v>
      </c>
      <c r="X888" s="181"/>
      <c r="Y888" s="181" t="s">
        <v>262</v>
      </c>
      <c r="Z888" s="181"/>
      <c r="AA888" s="155">
        <f t="shared" si="52"/>
        <v>-0.5</v>
      </c>
      <c r="AB888" s="101"/>
      <c r="AC888" s="57">
        <v>4</v>
      </c>
      <c r="AD888" s="281"/>
      <c r="AE888" s="193"/>
      <c r="AF888" s="176"/>
    </row>
    <row r="889" spans="1:33" ht="9" customHeight="1">
      <c r="A889" s="57">
        <v>5</v>
      </c>
      <c r="B889" s="56"/>
      <c r="C889" s="51" t="s">
        <v>201</v>
      </c>
      <c r="F889" s="118"/>
      <c r="G889" s="181"/>
      <c r="H889" s="102"/>
      <c r="I889" s="101"/>
      <c r="J889" s="102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  <c r="AA889" s="155"/>
      <c r="AB889" s="101"/>
      <c r="AC889" s="57">
        <v>5</v>
      </c>
      <c r="AD889" s="281"/>
      <c r="AE889" s="193"/>
      <c r="AF889" s="176"/>
    </row>
    <row r="890" spans="1:33" ht="9" customHeight="1">
      <c r="A890" s="57">
        <v>6</v>
      </c>
      <c r="B890" s="56"/>
      <c r="C890" s="56">
        <v>50</v>
      </c>
      <c r="E890" s="56">
        <v>4000</v>
      </c>
      <c r="F890" s="118"/>
      <c r="G890" s="181" t="s">
        <v>262</v>
      </c>
      <c r="H890" s="102"/>
      <c r="I890" s="101">
        <v>0.46</v>
      </c>
      <c r="J890" s="102"/>
      <c r="K890" s="181" t="s">
        <v>262</v>
      </c>
      <c r="L890" s="181"/>
      <c r="M890" s="181" t="s">
        <v>262</v>
      </c>
      <c r="N890" s="181"/>
      <c r="O890" s="181" t="s">
        <v>262</v>
      </c>
      <c r="P890" s="181"/>
      <c r="Q890" s="181" t="s">
        <v>262</v>
      </c>
      <c r="R890" s="181"/>
      <c r="S890" s="195">
        <v>0</v>
      </c>
      <c r="T890" s="195"/>
      <c r="U890" s="195" t="s">
        <v>262</v>
      </c>
      <c r="V890" s="181"/>
      <c r="W890" s="181" t="s">
        <v>262</v>
      </c>
      <c r="X890" s="181"/>
      <c r="Y890" s="181" t="s">
        <v>262</v>
      </c>
      <c r="Z890" s="181"/>
      <c r="AA890" s="155">
        <f t="shared" si="52"/>
        <v>0.46</v>
      </c>
      <c r="AB890" s="101"/>
      <c r="AC890" s="57">
        <v>6</v>
      </c>
      <c r="AD890" s="281"/>
      <c r="AE890" s="193"/>
      <c r="AF890" s="176"/>
    </row>
    <row r="891" spans="1:33" ht="9" customHeight="1">
      <c r="A891" s="57">
        <v>7</v>
      </c>
      <c r="B891" s="56"/>
      <c r="C891" s="56">
        <v>70</v>
      </c>
      <c r="E891" s="56">
        <v>5800</v>
      </c>
      <c r="F891" s="118"/>
      <c r="G891" s="181" t="s">
        <v>262</v>
      </c>
      <c r="H891" s="102"/>
      <c r="I891" s="101">
        <v>-0.22</v>
      </c>
      <c r="J891" s="102"/>
      <c r="K891" s="181" t="s">
        <v>262</v>
      </c>
      <c r="L891" s="181"/>
      <c r="M891" s="181" t="s">
        <v>262</v>
      </c>
      <c r="N891" s="181"/>
      <c r="O891" s="181" t="s">
        <v>262</v>
      </c>
      <c r="P891" s="181"/>
      <c r="Q891" s="181" t="s">
        <v>262</v>
      </c>
      <c r="R891" s="181"/>
      <c r="S891" s="181">
        <v>0</v>
      </c>
      <c r="T891" s="181"/>
      <c r="U891" s="181" t="s">
        <v>262</v>
      </c>
      <c r="V891" s="181"/>
      <c r="W891" s="181" t="s">
        <v>262</v>
      </c>
      <c r="X891" s="181"/>
      <c r="Y891" s="181" t="s">
        <v>262</v>
      </c>
      <c r="Z891" s="181"/>
      <c r="AA891" s="155">
        <f t="shared" si="52"/>
        <v>-0.22</v>
      </c>
      <c r="AB891" s="101"/>
      <c r="AC891" s="57">
        <v>7</v>
      </c>
      <c r="AD891" s="281"/>
      <c r="AE891" s="193"/>
      <c r="AF891" s="176"/>
    </row>
    <row r="892" spans="1:33" ht="9" customHeight="1">
      <c r="A892" s="57">
        <v>8</v>
      </c>
      <c r="B892" s="56"/>
      <c r="C892" s="56">
        <v>100</v>
      </c>
      <c r="E892" s="56">
        <v>9500</v>
      </c>
      <c r="F892" s="118"/>
      <c r="G892" s="181" t="s">
        <v>262</v>
      </c>
      <c r="H892" s="102"/>
      <c r="I892" s="101">
        <v>-0.23</v>
      </c>
      <c r="J892" s="102"/>
      <c r="K892" s="181" t="s">
        <v>262</v>
      </c>
      <c r="L892" s="181"/>
      <c r="M892" s="181" t="s">
        <v>262</v>
      </c>
      <c r="N892" s="181"/>
      <c r="O892" s="181" t="s">
        <v>262</v>
      </c>
      <c r="P892" s="181"/>
      <c r="Q892" s="181" t="s">
        <v>262</v>
      </c>
      <c r="R892" s="181"/>
      <c r="S892" s="181">
        <v>0</v>
      </c>
      <c r="T892" s="181"/>
      <c r="U892" s="181" t="s">
        <v>262</v>
      </c>
      <c r="V892" s="181"/>
      <c r="W892" s="181" t="s">
        <v>262</v>
      </c>
      <c r="X892" s="181"/>
      <c r="Y892" s="181" t="s">
        <v>262</v>
      </c>
      <c r="Z892" s="181"/>
      <c r="AA892" s="155">
        <f t="shared" si="52"/>
        <v>-0.23</v>
      </c>
      <c r="AB892" s="101"/>
      <c r="AC892" s="57">
        <v>8</v>
      </c>
      <c r="AD892" s="281"/>
      <c r="AE892" s="193"/>
      <c r="AF892" s="176"/>
    </row>
    <row r="893" spans="1:33" ht="9" customHeight="1">
      <c r="A893" s="57">
        <v>9</v>
      </c>
      <c r="B893" s="56"/>
      <c r="C893" s="56">
        <v>150</v>
      </c>
      <c r="E893" s="56">
        <v>16000</v>
      </c>
      <c r="F893" s="118"/>
      <c r="G893" s="181" t="s">
        <v>262</v>
      </c>
      <c r="H893" s="102"/>
      <c r="I893" s="101">
        <v>0.02</v>
      </c>
      <c r="J893" s="102"/>
      <c r="K893" s="181" t="s">
        <v>262</v>
      </c>
      <c r="L893" s="181"/>
      <c r="M893" s="181" t="s">
        <v>262</v>
      </c>
      <c r="N893" s="181"/>
      <c r="O893" s="181" t="s">
        <v>262</v>
      </c>
      <c r="P893" s="181"/>
      <c r="Q893" s="181" t="s">
        <v>262</v>
      </c>
      <c r="R893" s="181"/>
      <c r="S893" s="181">
        <v>0</v>
      </c>
      <c r="T893" s="181"/>
      <c r="U893" s="181" t="s">
        <v>262</v>
      </c>
      <c r="V893" s="181"/>
      <c r="W893" s="181" t="s">
        <v>262</v>
      </c>
      <c r="X893" s="181"/>
      <c r="Y893" s="181" t="s">
        <v>262</v>
      </c>
      <c r="Z893" s="181"/>
      <c r="AA893" s="155">
        <f t="shared" si="52"/>
        <v>0.02</v>
      </c>
      <c r="AB893" s="101"/>
      <c r="AC893" s="57">
        <v>9</v>
      </c>
      <c r="AD893" s="281"/>
      <c r="AE893" s="193"/>
      <c r="AF893" s="176"/>
    </row>
    <row r="894" spans="1:33" ht="9" customHeight="1">
      <c r="A894" s="57">
        <v>10</v>
      </c>
      <c r="B894" s="56"/>
      <c r="C894" s="56">
        <v>200</v>
      </c>
      <c r="E894" s="56">
        <v>22000</v>
      </c>
      <c r="F894" s="118"/>
      <c r="G894" s="181" t="s">
        <v>262</v>
      </c>
      <c r="H894" s="102"/>
      <c r="I894" s="101">
        <v>0.48</v>
      </c>
      <c r="J894" s="102"/>
      <c r="K894" s="181" t="s">
        <v>262</v>
      </c>
      <c r="L894" s="181"/>
      <c r="M894" s="181" t="s">
        <v>262</v>
      </c>
      <c r="N894" s="181"/>
      <c r="O894" s="181" t="s">
        <v>262</v>
      </c>
      <c r="P894" s="181"/>
      <c r="Q894" s="181" t="s">
        <v>262</v>
      </c>
      <c r="R894" s="181"/>
      <c r="S894" s="181">
        <v>0</v>
      </c>
      <c r="T894" s="181"/>
      <c r="U894" s="181" t="s">
        <v>262</v>
      </c>
      <c r="V894" s="181"/>
      <c r="W894" s="181" t="s">
        <v>262</v>
      </c>
      <c r="X894" s="181"/>
      <c r="Y894" s="181" t="s">
        <v>262</v>
      </c>
      <c r="Z894" s="181"/>
      <c r="AA894" s="155">
        <f t="shared" si="52"/>
        <v>0.48</v>
      </c>
      <c r="AB894" s="101"/>
      <c r="AC894" s="57">
        <v>10</v>
      </c>
      <c r="AD894" s="281"/>
      <c r="AE894" s="193"/>
      <c r="AF894" s="176"/>
    </row>
    <row r="895" spans="1:33" ht="9" customHeight="1">
      <c r="A895" s="57">
        <v>11</v>
      </c>
      <c r="B895" s="56"/>
      <c r="C895" s="51" t="s">
        <v>202</v>
      </c>
      <c r="F895" s="118"/>
      <c r="G895" s="181"/>
      <c r="H895" s="102"/>
      <c r="I895" s="101"/>
      <c r="J895" s="102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  <c r="AA895" s="155"/>
      <c r="AB895" s="101"/>
      <c r="AC895" s="57">
        <v>11</v>
      </c>
      <c r="AD895" s="281"/>
      <c r="AE895" s="183"/>
      <c r="AF895" s="176"/>
    </row>
    <row r="896" spans="1:33" ht="9" customHeight="1">
      <c r="A896" s="57">
        <v>12</v>
      </c>
      <c r="B896" s="56"/>
      <c r="C896" s="56">
        <v>35</v>
      </c>
      <c r="E896" s="56">
        <v>4800</v>
      </c>
      <c r="F896" s="118"/>
      <c r="G896" s="181">
        <v>-0.02</v>
      </c>
      <c r="H896" s="102"/>
      <c r="I896" s="101">
        <v>0.57999999999999996</v>
      </c>
      <c r="J896" s="102"/>
      <c r="K896" s="181">
        <v>0.09</v>
      </c>
      <c r="L896" s="181"/>
      <c r="M896" s="181">
        <v>0.02</v>
      </c>
      <c r="N896" s="181"/>
      <c r="O896" s="181" t="s">
        <v>262</v>
      </c>
      <c r="P896" s="181"/>
      <c r="Q896" s="181">
        <v>0.04</v>
      </c>
      <c r="R896" s="181"/>
      <c r="S896" s="195">
        <v>0</v>
      </c>
      <c r="T896" s="195"/>
      <c r="U896" s="195">
        <v>0.01</v>
      </c>
      <c r="V896" s="181"/>
      <c r="W896" s="103">
        <v>0.53</v>
      </c>
      <c r="X896" s="103"/>
      <c r="Y896" s="103">
        <v>1.51</v>
      </c>
      <c r="Z896" s="181"/>
      <c r="AA896" s="155">
        <f t="shared" si="52"/>
        <v>2.76</v>
      </c>
      <c r="AB896" s="101"/>
      <c r="AC896" s="57">
        <v>12</v>
      </c>
      <c r="AD896" s="281"/>
      <c r="AE896" s="183"/>
      <c r="AF896" s="183"/>
      <c r="AG896" s="183"/>
    </row>
    <row r="897" spans="1:33" ht="9" customHeight="1">
      <c r="A897" s="57">
        <v>13</v>
      </c>
      <c r="B897" s="56"/>
      <c r="C897" s="56">
        <v>55</v>
      </c>
      <c r="E897" s="56">
        <v>8000</v>
      </c>
      <c r="F897" s="118"/>
      <c r="G897" s="181">
        <v>0</v>
      </c>
      <c r="H897" s="102"/>
      <c r="I897" s="101">
        <v>0.75</v>
      </c>
      <c r="J897" s="102"/>
      <c r="K897" s="181">
        <v>0.12</v>
      </c>
      <c r="L897" s="181"/>
      <c r="M897" s="181">
        <v>0.02</v>
      </c>
      <c r="N897" s="181"/>
      <c r="O897" s="181" t="s">
        <v>262</v>
      </c>
      <c r="P897" s="181"/>
      <c r="Q897" s="181">
        <v>0.05</v>
      </c>
      <c r="R897" s="181"/>
      <c r="S897" s="181">
        <v>0</v>
      </c>
      <c r="T897" s="181"/>
      <c r="U897" s="181">
        <v>0.01</v>
      </c>
      <c r="V897" s="181"/>
      <c r="W897" s="103">
        <v>0.7</v>
      </c>
      <c r="X897" s="103"/>
      <c r="Y897" s="103">
        <v>1.99</v>
      </c>
      <c r="Z897" s="181"/>
      <c r="AA897" s="155">
        <f t="shared" si="52"/>
        <v>3.6399999999999997</v>
      </c>
      <c r="AB897" s="101"/>
      <c r="AC897" s="57">
        <v>13</v>
      </c>
      <c r="AD897" s="281"/>
      <c r="AE897" s="183"/>
      <c r="AF897" s="183"/>
      <c r="AG897" s="183"/>
    </row>
    <row r="898" spans="1:33" ht="9" customHeight="1">
      <c r="A898" s="57">
        <v>14</v>
      </c>
      <c r="B898" s="56"/>
      <c r="C898" s="56">
        <v>90</v>
      </c>
      <c r="E898" s="56">
        <v>13500</v>
      </c>
      <c r="F898" s="118"/>
      <c r="G898" s="181">
        <v>-0.01</v>
      </c>
      <c r="H898" s="102"/>
      <c r="I898" s="101">
        <v>1.24</v>
      </c>
      <c r="J898" s="102"/>
      <c r="K898" s="181">
        <v>0.19</v>
      </c>
      <c r="L898" s="181"/>
      <c r="M898" s="181">
        <v>0.03</v>
      </c>
      <c r="N898" s="181"/>
      <c r="O898" s="181" t="s">
        <v>262</v>
      </c>
      <c r="P898" s="181"/>
      <c r="Q898" s="181">
        <v>0.08</v>
      </c>
      <c r="R898" s="181"/>
      <c r="S898" s="181">
        <v>0</v>
      </c>
      <c r="T898" s="181"/>
      <c r="U898" s="181">
        <v>0.02</v>
      </c>
      <c r="V898" s="181"/>
      <c r="W898" s="103">
        <v>1.1499999999999999</v>
      </c>
      <c r="X898" s="103"/>
      <c r="Y898" s="103">
        <v>3.27</v>
      </c>
      <c r="Z898" s="181"/>
      <c r="AA898" s="155">
        <f t="shared" si="52"/>
        <v>5.9700000000000006</v>
      </c>
      <c r="AB898" s="101"/>
      <c r="AC898" s="57">
        <v>14</v>
      </c>
      <c r="AD898" s="281"/>
      <c r="AE898" s="183"/>
      <c r="AF898" s="183"/>
      <c r="AG898" s="183"/>
    </row>
    <row r="899" spans="1:33" ht="9" customHeight="1">
      <c r="A899" s="57">
        <v>15</v>
      </c>
      <c r="B899" s="56"/>
      <c r="C899" s="56">
        <v>135</v>
      </c>
      <c r="E899" s="56">
        <v>22500</v>
      </c>
      <c r="F899" s="118"/>
      <c r="G899" s="105">
        <v>0.01</v>
      </c>
      <c r="H899" s="102"/>
      <c r="I899" s="101">
        <v>1.77</v>
      </c>
      <c r="J899" s="102"/>
      <c r="K899" s="181">
        <v>0.27</v>
      </c>
      <c r="L899" s="181"/>
      <c r="M899" s="181">
        <v>0.05</v>
      </c>
      <c r="N899" s="181"/>
      <c r="O899" s="181" t="s">
        <v>262</v>
      </c>
      <c r="P899" s="181"/>
      <c r="Q899" s="181">
        <v>0.11</v>
      </c>
      <c r="R899" s="181"/>
      <c r="S899" s="181">
        <v>0.01</v>
      </c>
      <c r="T899" s="181"/>
      <c r="U899" s="181">
        <v>0.03</v>
      </c>
      <c r="V899" s="181"/>
      <c r="W899" s="103">
        <v>1.64</v>
      </c>
      <c r="X899" s="103"/>
      <c r="Y899" s="103">
        <v>4.6500000000000004</v>
      </c>
      <c r="Z899" s="181"/>
      <c r="AA899" s="155">
        <f t="shared" si="52"/>
        <v>8.5399999999999991</v>
      </c>
      <c r="AB899" s="101"/>
      <c r="AC899" s="57">
        <v>15</v>
      </c>
      <c r="AD899" s="281"/>
      <c r="AE899" s="183"/>
      <c r="AF899" s="183"/>
      <c r="AG899" s="183"/>
    </row>
    <row r="900" spans="1:33" ht="9" customHeight="1">
      <c r="A900" s="57">
        <v>16</v>
      </c>
      <c r="B900" s="56"/>
      <c r="C900" s="56">
        <v>180</v>
      </c>
      <c r="E900" s="56">
        <v>33000</v>
      </c>
      <c r="F900" s="118"/>
      <c r="G900" s="181">
        <v>0</v>
      </c>
      <c r="H900" s="102"/>
      <c r="I900" s="101">
        <v>2.02</v>
      </c>
      <c r="J900" s="102"/>
      <c r="K900" s="181">
        <v>0.31</v>
      </c>
      <c r="L900" s="181"/>
      <c r="M900" s="181">
        <v>0.05</v>
      </c>
      <c r="N900" s="181"/>
      <c r="O900" s="181" t="s">
        <v>262</v>
      </c>
      <c r="P900" s="181"/>
      <c r="Q900" s="181">
        <v>0.13</v>
      </c>
      <c r="R900" s="181"/>
      <c r="S900" s="181">
        <v>0.01</v>
      </c>
      <c r="T900" s="181"/>
      <c r="U900" s="181">
        <v>0.03</v>
      </c>
      <c r="V900" s="181"/>
      <c r="W900" s="103">
        <v>1.87</v>
      </c>
      <c r="X900" s="103"/>
      <c r="Y900" s="103">
        <v>5.3</v>
      </c>
      <c r="Z900" s="181"/>
      <c r="AA900" s="155">
        <f t="shared" si="52"/>
        <v>9.7199999999999989</v>
      </c>
      <c r="AB900" s="101"/>
      <c r="AC900" s="57">
        <v>16</v>
      </c>
      <c r="AD900" s="281"/>
      <c r="AE900" s="183"/>
      <c r="AF900" s="183"/>
      <c r="AG900" s="183"/>
    </row>
    <row r="901" spans="1:33" ht="9" customHeight="1">
      <c r="A901" s="57">
        <v>17</v>
      </c>
      <c r="B901" s="56"/>
      <c r="C901" s="51" t="s">
        <v>203</v>
      </c>
      <c r="F901" s="118"/>
      <c r="G901" s="181"/>
      <c r="H901" s="102"/>
      <c r="I901" s="101"/>
      <c r="J901" s="102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  <c r="AA901" s="155"/>
      <c r="AB901" s="101"/>
      <c r="AC901" s="57">
        <v>17</v>
      </c>
      <c r="AD901" s="281"/>
      <c r="AE901" s="183"/>
      <c r="AF901" s="183"/>
      <c r="AG901" s="183"/>
    </row>
    <row r="902" spans="1:33" ht="9" customHeight="1">
      <c r="A902" s="57">
        <v>18</v>
      </c>
      <c r="B902" s="56"/>
      <c r="C902" s="56">
        <v>35</v>
      </c>
      <c r="E902" s="56">
        <v>4800</v>
      </c>
      <c r="F902" s="118"/>
      <c r="G902" s="181" t="s">
        <v>262</v>
      </c>
      <c r="H902" s="102"/>
      <c r="I902" s="101">
        <v>-0.23</v>
      </c>
      <c r="J902" s="102"/>
      <c r="K902" s="181" t="s">
        <v>262</v>
      </c>
      <c r="L902" s="181"/>
      <c r="M902" s="181" t="s">
        <v>262</v>
      </c>
      <c r="N902" s="181"/>
      <c r="O902" s="181" t="s">
        <v>262</v>
      </c>
      <c r="P902" s="181"/>
      <c r="Q902" s="181" t="s">
        <v>262</v>
      </c>
      <c r="R902" s="181"/>
      <c r="S902" s="181">
        <v>0</v>
      </c>
      <c r="T902" s="181"/>
      <c r="U902" s="181" t="s">
        <v>262</v>
      </c>
      <c r="V902" s="181"/>
      <c r="W902" s="181" t="s">
        <v>262</v>
      </c>
      <c r="X902" s="181"/>
      <c r="Y902" s="181" t="s">
        <v>262</v>
      </c>
      <c r="Z902" s="181"/>
      <c r="AA902" s="155">
        <f t="shared" si="52"/>
        <v>-0.23</v>
      </c>
      <c r="AB902" s="101"/>
      <c r="AC902" s="57">
        <v>18</v>
      </c>
      <c r="AD902" s="281"/>
      <c r="AE902" s="183"/>
      <c r="AF902" s="183"/>
      <c r="AG902" s="183"/>
    </row>
    <row r="903" spans="1:33" ht="9" customHeight="1">
      <c r="A903" s="57">
        <v>19</v>
      </c>
      <c r="B903" s="56"/>
      <c r="C903" s="56">
        <v>55</v>
      </c>
      <c r="E903" s="56">
        <v>8000</v>
      </c>
      <c r="F903" s="118"/>
      <c r="G903" s="181" t="s">
        <v>262</v>
      </c>
      <c r="H903" s="102"/>
      <c r="I903" s="101">
        <v>-0.13</v>
      </c>
      <c r="J903" s="102"/>
      <c r="K903" s="181" t="s">
        <v>262</v>
      </c>
      <c r="L903" s="181"/>
      <c r="M903" s="181" t="s">
        <v>262</v>
      </c>
      <c r="N903" s="181"/>
      <c r="O903" s="181" t="s">
        <v>262</v>
      </c>
      <c r="P903" s="181"/>
      <c r="Q903" s="181" t="s">
        <v>262</v>
      </c>
      <c r="R903" s="181"/>
      <c r="S903" s="181">
        <v>0</v>
      </c>
      <c r="T903" s="181"/>
      <c r="U903" s="181" t="s">
        <v>262</v>
      </c>
      <c r="V903" s="181"/>
      <c r="W903" s="181" t="s">
        <v>262</v>
      </c>
      <c r="X903" s="181"/>
      <c r="Y903" s="181" t="s">
        <v>262</v>
      </c>
      <c r="Z903" s="181"/>
      <c r="AA903" s="155">
        <f t="shared" si="52"/>
        <v>-0.13</v>
      </c>
      <c r="AB903" s="101"/>
      <c r="AC903" s="57">
        <v>19</v>
      </c>
      <c r="AD903" s="281"/>
      <c r="AE903" s="183"/>
      <c r="AF903" s="183"/>
      <c r="AG903" s="183"/>
    </row>
    <row r="904" spans="1:33" ht="9" customHeight="1">
      <c r="A904" s="57">
        <v>20</v>
      </c>
      <c r="B904" s="56"/>
      <c r="C904" s="56">
        <v>90</v>
      </c>
      <c r="E904" s="56">
        <v>13500</v>
      </c>
      <c r="F904" s="118"/>
      <c r="G904" s="181" t="s">
        <v>262</v>
      </c>
      <c r="H904" s="102"/>
      <c r="I904" s="101">
        <v>0.46</v>
      </c>
      <c r="J904" s="102"/>
      <c r="K904" s="181" t="s">
        <v>262</v>
      </c>
      <c r="L904" s="181"/>
      <c r="M904" s="181" t="s">
        <v>262</v>
      </c>
      <c r="N904" s="181"/>
      <c r="O904" s="181" t="s">
        <v>262</v>
      </c>
      <c r="P904" s="181"/>
      <c r="Q904" s="181" t="s">
        <v>262</v>
      </c>
      <c r="R904" s="181"/>
      <c r="S904" s="181">
        <v>0</v>
      </c>
      <c r="T904" s="181"/>
      <c r="U904" s="181" t="s">
        <v>262</v>
      </c>
      <c r="V904" s="181"/>
      <c r="W904" s="181" t="s">
        <v>262</v>
      </c>
      <c r="X904" s="181"/>
      <c r="Y904" s="181" t="s">
        <v>262</v>
      </c>
      <c r="Z904" s="181"/>
      <c r="AA904" s="155">
        <f t="shared" si="52"/>
        <v>0.46</v>
      </c>
      <c r="AB904" s="101"/>
      <c r="AC904" s="57">
        <v>20</v>
      </c>
      <c r="AD904" s="281"/>
      <c r="AE904" s="183"/>
      <c r="AF904" s="183"/>
      <c r="AG904" s="183"/>
    </row>
    <row r="905" spans="1:33" ht="9" customHeight="1">
      <c r="A905" s="57">
        <v>21</v>
      </c>
      <c r="B905" s="56"/>
      <c r="C905" s="56">
        <v>135</v>
      </c>
      <c r="E905" s="56">
        <v>22500</v>
      </c>
      <c r="F905" s="118"/>
      <c r="G905" s="181" t="s">
        <v>262</v>
      </c>
      <c r="H905" s="102"/>
      <c r="I905" s="101">
        <v>0.81</v>
      </c>
      <c r="J905" s="102"/>
      <c r="K905" s="181" t="s">
        <v>262</v>
      </c>
      <c r="L905" s="181"/>
      <c r="M905" s="181" t="s">
        <v>262</v>
      </c>
      <c r="N905" s="181"/>
      <c r="O905" s="181" t="s">
        <v>262</v>
      </c>
      <c r="P905" s="181"/>
      <c r="Q905" s="181" t="s">
        <v>262</v>
      </c>
      <c r="R905" s="181"/>
      <c r="S905" s="181">
        <v>0</v>
      </c>
      <c r="T905" s="181"/>
      <c r="U905" s="181" t="s">
        <v>262</v>
      </c>
      <c r="V905" s="181"/>
      <c r="W905" s="181" t="s">
        <v>262</v>
      </c>
      <c r="X905" s="181"/>
      <c r="Y905" s="181" t="s">
        <v>262</v>
      </c>
      <c r="Z905" s="181"/>
      <c r="AA905" s="155">
        <f t="shared" si="52"/>
        <v>0.81</v>
      </c>
      <c r="AB905" s="101"/>
      <c r="AC905" s="57">
        <v>21</v>
      </c>
      <c r="AD905" s="281"/>
      <c r="AE905" s="183"/>
      <c r="AF905" s="183"/>
      <c r="AG905" s="183"/>
    </row>
    <row r="906" spans="1:33" ht="9" customHeight="1">
      <c r="A906" s="57">
        <v>22</v>
      </c>
      <c r="B906" s="56"/>
      <c r="C906" s="56">
        <v>180</v>
      </c>
      <c r="E906" s="56">
        <v>33000</v>
      </c>
      <c r="F906" s="118"/>
      <c r="G906" s="181" t="s">
        <v>262</v>
      </c>
      <c r="H906" s="102"/>
      <c r="I906" s="101">
        <v>0.52</v>
      </c>
      <c r="J906" s="102"/>
      <c r="K906" s="181" t="s">
        <v>262</v>
      </c>
      <c r="L906" s="181"/>
      <c r="M906" s="181" t="s">
        <v>262</v>
      </c>
      <c r="N906" s="181"/>
      <c r="O906" s="181" t="s">
        <v>262</v>
      </c>
      <c r="P906" s="181"/>
      <c r="Q906" s="181" t="s">
        <v>262</v>
      </c>
      <c r="R906" s="181"/>
      <c r="S906" s="181">
        <v>0</v>
      </c>
      <c r="T906" s="181"/>
      <c r="U906" s="181" t="s">
        <v>262</v>
      </c>
      <c r="V906" s="181"/>
      <c r="W906" s="181" t="s">
        <v>262</v>
      </c>
      <c r="X906" s="181"/>
      <c r="Y906" s="181" t="s">
        <v>262</v>
      </c>
      <c r="Z906" s="181"/>
      <c r="AA906" s="155">
        <f t="shared" si="52"/>
        <v>0.52</v>
      </c>
      <c r="AB906" s="101"/>
      <c r="AC906" s="57">
        <v>22</v>
      </c>
      <c r="AD906" s="281"/>
      <c r="AE906" s="183"/>
      <c r="AF906" s="183"/>
      <c r="AG906" s="183"/>
    </row>
    <row r="907" spans="1:33" ht="9" customHeight="1">
      <c r="A907" s="57">
        <v>23</v>
      </c>
      <c r="B907" s="56"/>
      <c r="C907" s="51" t="s">
        <v>204</v>
      </c>
      <c r="G907" s="181"/>
      <c r="H907" s="102"/>
      <c r="I907" s="101"/>
      <c r="J907" s="102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  <c r="AA907" s="155"/>
      <c r="AB907" s="101"/>
      <c r="AC907" s="57">
        <v>23</v>
      </c>
      <c r="AD907" s="281"/>
      <c r="AE907" s="183"/>
      <c r="AF907" s="183"/>
      <c r="AG907" s="183"/>
    </row>
    <row r="908" spans="1:33" ht="9" customHeight="1">
      <c r="A908" s="57">
        <v>24</v>
      </c>
      <c r="B908" s="56"/>
      <c r="E908" s="56">
        <v>1000</v>
      </c>
      <c r="F908" s="118"/>
      <c r="G908" s="181">
        <v>0</v>
      </c>
      <c r="H908" s="102"/>
      <c r="I908" s="101">
        <v>0.8</v>
      </c>
      <c r="J908" s="102"/>
      <c r="K908" s="181">
        <v>0.12</v>
      </c>
      <c r="L908" s="181"/>
      <c r="M908" s="181">
        <v>0.02</v>
      </c>
      <c r="N908" s="181"/>
      <c r="O908" s="181" t="s">
        <v>262</v>
      </c>
      <c r="P908" s="181"/>
      <c r="Q908" s="181">
        <v>0.05</v>
      </c>
      <c r="R908" s="181"/>
      <c r="S908" s="195">
        <v>0</v>
      </c>
      <c r="T908" s="195"/>
      <c r="U908" s="195">
        <v>0.01</v>
      </c>
      <c r="V908" s="181"/>
      <c r="W908" s="103">
        <v>0.73</v>
      </c>
      <c r="X908" s="103"/>
      <c r="Y908" s="103">
        <v>2.08</v>
      </c>
      <c r="Z908" s="181"/>
      <c r="AA908" s="155">
        <f t="shared" si="52"/>
        <v>3.81</v>
      </c>
      <c r="AB908" s="101"/>
      <c r="AC908" s="57">
        <v>24</v>
      </c>
      <c r="AD908" s="281"/>
      <c r="AE908" s="183"/>
      <c r="AF908" s="183"/>
      <c r="AG908" s="183"/>
    </row>
    <row r="909" spans="1:33" ht="9" customHeight="1">
      <c r="A909" s="57">
        <v>25</v>
      </c>
      <c r="B909" s="56"/>
      <c r="E909" s="56">
        <v>2500</v>
      </c>
      <c r="F909" s="118"/>
      <c r="G909" s="181">
        <v>0</v>
      </c>
      <c r="H909" s="102"/>
      <c r="I909" s="101">
        <v>1.62</v>
      </c>
      <c r="J909" s="102"/>
      <c r="K909" s="181">
        <v>0.25</v>
      </c>
      <c r="L909" s="181"/>
      <c r="M909" s="181">
        <v>0.04</v>
      </c>
      <c r="N909" s="181"/>
      <c r="O909" s="181" t="s">
        <v>262</v>
      </c>
      <c r="P909" s="181"/>
      <c r="Q909" s="181">
        <v>0.11</v>
      </c>
      <c r="R909" s="181"/>
      <c r="S909" s="181">
        <v>0.01</v>
      </c>
      <c r="T909" s="181"/>
      <c r="U909" s="181">
        <v>0.03</v>
      </c>
      <c r="V909" s="181"/>
      <c r="W909" s="103">
        <v>1.5</v>
      </c>
      <c r="X909" s="103"/>
      <c r="Y909" s="103">
        <v>4.26</v>
      </c>
      <c r="Z909" s="181"/>
      <c r="AA909" s="155">
        <f t="shared" si="52"/>
        <v>7.8199999999999994</v>
      </c>
      <c r="AB909" s="101"/>
      <c r="AC909" s="57">
        <v>25</v>
      </c>
      <c r="AD909" s="281"/>
      <c r="AE909" s="183"/>
      <c r="AF909" s="183"/>
      <c r="AG909" s="183"/>
    </row>
    <row r="910" spans="1:33" ht="9" customHeight="1">
      <c r="A910" s="57">
        <v>26</v>
      </c>
      <c r="B910" s="56"/>
      <c r="E910" s="56">
        <v>4000</v>
      </c>
      <c r="F910" s="118"/>
      <c r="G910" s="181">
        <v>-0.01</v>
      </c>
      <c r="H910" s="102"/>
      <c r="I910" s="101">
        <v>2.5299999999999998</v>
      </c>
      <c r="J910" s="102"/>
      <c r="K910" s="181">
        <v>0.39</v>
      </c>
      <c r="L910" s="181"/>
      <c r="M910" s="181">
        <v>7.0000000000000007E-2</v>
      </c>
      <c r="N910" s="181"/>
      <c r="O910" s="181" t="s">
        <v>262</v>
      </c>
      <c r="P910" s="181"/>
      <c r="Q910" s="181">
        <v>0.16</v>
      </c>
      <c r="R910" s="181"/>
      <c r="S910" s="181">
        <v>0.01</v>
      </c>
      <c r="T910" s="181"/>
      <c r="U910" s="181">
        <v>0.04</v>
      </c>
      <c r="V910" s="181"/>
      <c r="W910" s="103">
        <v>2.35</v>
      </c>
      <c r="X910" s="103"/>
      <c r="Y910" s="103">
        <v>6.66</v>
      </c>
      <c r="Z910" s="181"/>
      <c r="AA910" s="155">
        <f t="shared" si="52"/>
        <v>12.2</v>
      </c>
      <c r="AB910" s="101"/>
      <c r="AC910" s="57">
        <v>26</v>
      </c>
      <c r="AD910" s="281"/>
      <c r="AE910" s="183"/>
      <c r="AF910" s="183"/>
      <c r="AG910" s="183"/>
    </row>
    <row r="911" spans="1:33" ht="9" customHeight="1">
      <c r="A911" s="57">
        <v>27</v>
      </c>
      <c r="B911" s="56"/>
      <c r="E911" s="56">
        <v>6000</v>
      </c>
      <c r="F911" s="118"/>
      <c r="G911" s="181">
        <v>0.01</v>
      </c>
      <c r="H911" s="102"/>
      <c r="I911" s="101">
        <v>3.49</v>
      </c>
      <c r="J911" s="102"/>
      <c r="K911" s="181">
        <v>0.53</v>
      </c>
      <c r="L911" s="181"/>
      <c r="M911" s="181">
        <v>0.09</v>
      </c>
      <c r="N911" s="181"/>
      <c r="O911" s="181" t="s">
        <v>262</v>
      </c>
      <c r="P911" s="181"/>
      <c r="Q911" s="181">
        <v>0.23</v>
      </c>
      <c r="R911" s="181"/>
      <c r="S911" s="181">
        <v>0.01</v>
      </c>
      <c r="T911" s="181"/>
      <c r="U911" s="181">
        <v>0.06</v>
      </c>
      <c r="V911" s="181"/>
      <c r="W911" s="103">
        <v>3.22</v>
      </c>
      <c r="X911" s="103"/>
      <c r="Y911" s="103">
        <v>9.14</v>
      </c>
      <c r="Z911" s="181"/>
      <c r="AA911" s="155">
        <f t="shared" si="52"/>
        <v>16.78</v>
      </c>
      <c r="AB911" s="101"/>
      <c r="AC911" s="57">
        <v>27</v>
      </c>
      <c r="AD911" s="281"/>
      <c r="AE911" s="183"/>
      <c r="AF911" s="183"/>
      <c r="AG911" s="183"/>
    </row>
    <row r="912" spans="1:33" ht="9" customHeight="1">
      <c r="A912" s="57">
        <v>28</v>
      </c>
      <c r="B912" s="56"/>
      <c r="E912" s="56">
        <v>10000</v>
      </c>
      <c r="F912" s="118"/>
      <c r="G912" s="181">
        <v>0.02</v>
      </c>
      <c r="H912" s="102"/>
      <c r="I912" s="101">
        <v>5.33</v>
      </c>
      <c r="J912" s="102"/>
      <c r="K912" s="181">
        <v>0.82</v>
      </c>
      <c r="L912" s="181"/>
      <c r="M912" s="181">
        <v>0.14000000000000001</v>
      </c>
      <c r="N912" s="181"/>
      <c r="O912" s="181" t="s">
        <v>262</v>
      </c>
      <c r="P912" s="181"/>
      <c r="Q912" s="181">
        <v>0.35</v>
      </c>
      <c r="R912" s="181"/>
      <c r="S912" s="181">
        <v>0.02</v>
      </c>
      <c r="T912" s="181"/>
      <c r="U912" s="181">
        <v>0.09</v>
      </c>
      <c r="V912" s="181"/>
      <c r="W912" s="103">
        <v>4.9400000000000004</v>
      </c>
      <c r="X912" s="103"/>
      <c r="Y912" s="103">
        <v>13.99</v>
      </c>
      <c r="Z912" s="181"/>
      <c r="AA912" s="155">
        <f t="shared" si="52"/>
        <v>25.7</v>
      </c>
      <c r="AB912" s="101"/>
      <c r="AC912" s="57">
        <v>28</v>
      </c>
      <c r="AD912" s="281"/>
      <c r="AE912" s="183"/>
      <c r="AF912" s="183"/>
      <c r="AG912" s="183"/>
    </row>
    <row r="913" spans="1:33" ht="9" customHeight="1">
      <c r="A913" s="57">
        <v>29</v>
      </c>
      <c r="B913" s="56"/>
      <c r="C913" s="51" t="s">
        <v>205</v>
      </c>
      <c r="F913" s="118"/>
      <c r="G913" s="181"/>
      <c r="H913" s="102"/>
      <c r="I913" s="101"/>
      <c r="J913" s="102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  <c r="AA913" s="155"/>
      <c r="AB913" s="101"/>
      <c r="AC913" s="57">
        <v>29</v>
      </c>
      <c r="AD913" s="281"/>
      <c r="AE913" s="183"/>
      <c r="AF913" s="183"/>
      <c r="AG913" s="183"/>
    </row>
    <row r="914" spans="1:33" ht="9" customHeight="1">
      <c r="A914" s="57">
        <v>30</v>
      </c>
      <c r="B914" s="56"/>
      <c r="E914" s="56">
        <v>6000</v>
      </c>
      <c r="F914" s="118"/>
      <c r="G914" s="181">
        <v>0.01</v>
      </c>
      <c r="H914" s="102"/>
      <c r="I914" s="101">
        <v>4.68</v>
      </c>
      <c r="J914" s="102"/>
      <c r="K914" s="181">
        <v>0.53</v>
      </c>
      <c r="L914" s="181"/>
      <c r="M914" s="181">
        <v>0.09</v>
      </c>
      <c r="N914" s="181"/>
      <c r="O914" s="181" t="s">
        <v>262</v>
      </c>
      <c r="P914" s="181"/>
      <c r="Q914" s="181">
        <v>0.23</v>
      </c>
      <c r="R914" s="181"/>
      <c r="S914" s="181">
        <v>0.01</v>
      </c>
      <c r="T914" s="181"/>
      <c r="U914" s="181">
        <v>0.06</v>
      </c>
      <c r="V914" s="181"/>
      <c r="W914" s="103">
        <v>3.22</v>
      </c>
      <c r="X914" s="103"/>
      <c r="Y914" s="103">
        <v>9.14</v>
      </c>
      <c r="Z914" s="181"/>
      <c r="AA914" s="155">
        <f t="shared" si="52"/>
        <v>17.97</v>
      </c>
      <c r="AB914" s="101"/>
      <c r="AC914" s="57">
        <v>30</v>
      </c>
      <c r="AD914" s="281"/>
      <c r="AE914" s="183"/>
      <c r="AF914" s="183"/>
      <c r="AG914" s="183"/>
    </row>
    <row r="915" spans="1:33" ht="9" customHeight="1">
      <c r="A915" s="57">
        <v>31</v>
      </c>
      <c r="B915" s="56"/>
      <c r="C915" s="52" t="s">
        <v>206</v>
      </c>
      <c r="F915" s="118"/>
      <c r="G915" s="181"/>
      <c r="H915" s="102"/>
      <c r="I915" s="101"/>
      <c r="J915" s="102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  <c r="AA915" s="155"/>
      <c r="AB915" s="101"/>
      <c r="AC915" s="57">
        <v>31</v>
      </c>
      <c r="AD915" s="281"/>
      <c r="AE915" s="183"/>
      <c r="AF915" s="183"/>
      <c r="AG915" s="183"/>
    </row>
    <row r="916" spans="1:33" ht="9" customHeight="1">
      <c r="A916" s="57">
        <v>32</v>
      </c>
      <c r="B916" s="56"/>
      <c r="C916" s="30">
        <v>100</v>
      </c>
      <c r="D916" s="30"/>
      <c r="E916" s="30">
        <v>8500</v>
      </c>
      <c r="F916" s="48"/>
      <c r="G916" s="181">
        <v>0.01</v>
      </c>
      <c r="H916" s="45"/>
      <c r="I916" s="101">
        <v>1.1399999999999999</v>
      </c>
      <c r="J916" s="45"/>
      <c r="K916" s="181">
        <v>0.17</v>
      </c>
      <c r="L916" s="181"/>
      <c r="M916" s="181">
        <v>0.03</v>
      </c>
      <c r="N916" s="181"/>
      <c r="O916" s="181" t="s">
        <v>262</v>
      </c>
      <c r="P916" s="181"/>
      <c r="Q916" s="181">
        <v>7.0000000000000007E-2</v>
      </c>
      <c r="R916" s="181"/>
      <c r="S916" s="181">
        <v>0.01</v>
      </c>
      <c r="T916" s="181"/>
      <c r="U916" s="181">
        <v>0.02</v>
      </c>
      <c r="V916" s="181"/>
      <c r="W916" s="103">
        <v>1.05</v>
      </c>
      <c r="X916" s="103"/>
      <c r="Y916" s="103">
        <v>2.98</v>
      </c>
      <c r="Z916" s="181"/>
      <c r="AA916" s="155">
        <f t="shared" si="52"/>
        <v>5.48</v>
      </c>
      <c r="AB916" s="47"/>
      <c r="AC916" s="33">
        <v>32</v>
      </c>
      <c r="AD916" s="281"/>
      <c r="AE916" s="183"/>
      <c r="AF916" s="183"/>
      <c r="AG916" s="183"/>
    </row>
    <row r="917" spans="1:33" ht="9" customHeight="1">
      <c r="A917" s="57">
        <v>33</v>
      </c>
      <c r="B917" s="56"/>
      <c r="C917" s="30">
        <v>175</v>
      </c>
      <c r="D917" s="30"/>
      <c r="E917" s="30">
        <v>12000</v>
      </c>
      <c r="F917" s="118"/>
      <c r="G917" s="181">
        <v>0.01</v>
      </c>
      <c r="H917" s="102"/>
      <c r="I917" s="101">
        <v>1.78</v>
      </c>
      <c r="J917" s="102"/>
      <c r="K917" s="181">
        <v>0.27</v>
      </c>
      <c r="L917" s="181"/>
      <c r="M917" s="181">
        <v>0.05</v>
      </c>
      <c r="N917" s="181"/>
      <c r="O917" s="181" t="s">
        <v>262</v>
      </c>
      <c r="P917" s="181"/>
      <c r="Q917" s="181">
        <v>0.12</v>
      </c>
      <c r="R917" s="181"/>
      <c r="S917" s="181">
        <v>0.01</v>
      </c>
      <c r="T917" s="181"/>
      <c r="U917" s="181">
        <v>0.03</v>
      </c>
      <c r="V917" s="181"/>
      <c r="W917" s="103">
        <v>1.65</v>
      </c>
      <c r="X917" s="103"/>
      <c r="Y917" s="103">
        <v>4.67</v>
      </c>
      <c r="Z917" s="181"/>
      <c r="AA917" s="155">
        <f t="shared" si="52"/>
        <v>8.59</v>
      </c>
      <c r="AB917" s="101"/>
      <c r="AC917" s="57">
        <v>33</v>
      </c>
      <c r="AD917" s="281"/>
      <c r="AE917" s="183"/>
      <c r="AF917" s="183"/>
      <c r="AG917" s="183"/>
    </row>
    <row r="918" spans="1:33" ht="9" customHeight="1">
      <c r="A918" s="57">
        <v>34</v>
      </c>
      <c r="B918" s="56"/>
      <c r="C918" s="30">
        <v>250</v>
      </c>
      <c r="D918" s="30"/>
      <c r="E918" s="30">
        <v>18000</v>
      </c>
      <c r="F918" s="118"/>
      <c r="G918" s="181">
        <v>0</v>
      </c>
      <c r="H918" s="102"/>
      <c r="I918" s="101">
        <v>2.4700000000000002</v>
      </c>
      <c r="J918" s="102"/>
      <c r="K918" s="181">
        <v>0.38</v>
      </c>
      <c r="L918" s="181"/>
      <c r="M918" s="181">
        <v>0.06</v>
      </c>
      <c r="N918" s="181"/>
      <c r="O918" s="181" t="s">
        <v>262</v>
      </c>
      <c r="P918" s="181"/>
      <c r="Q918" s="181">
        <v>0.16</v>
      </c>
      <c r="R918" s="181"/>
      <c r="S918" s="181">
        <v>0.01</v>
      </c>
      <c r="T918" s="181"/>
      <c r="U918" s="181">
        <v>0.04</v>
      </c>
      <c r="V918" s="181"/>
      <c r="W918" s="103">
        <v>2.29</v>
      </c>
      <c r="X918" s="103"/>
      <c r="Y918" s="103">
        <v>6.5</v>
      </c>
      <c r="Z918" s="181"/>
      <c r="AA918" s="155">
        <f t="shared" si="52"/>
        <v>11.91</v>
      </c>
      <c r="AB918" s="101"/>
      <c r="AC918" s="57">
        <v>34</v>
      </c>
      <c r="AD918" s="281"/>
      <c r="AE918" s="183"/>
      <c r="AF918" s="183"/>
      <c r="AG918" s="183"/>
    </row>
    <row r="919" spans="1:33" ht="9" customHeight="1">
      <c r="A919" s="57">
        <v>35</v>
      </c>
      <c r="B919" s="56"/>
      <c r="C919" s="30">
        <v>400</v>
      </c>
      <c r="D919" s="30"/>
      <c r="E919" s="30">
        <v>32000</v>
      </c>
      <c r="F919" s="118"/>
      <c r="G919" s="181">
        <v>0.02</v>
      </c>
      <c r="H919" s="102"/>
      <c r="I919" s="101">
        <v>3.81</v>
      </c>
      <c r="J919" s="102"/>
      <c r="K919" s="181">
        <v>0.57999999999999996</v>
      </c>
      <c r="L919" s="181"/>
      <c r="M919" s="181">
        <v>0.1</v>
      </c>
      <c r="N919" s="181"/>
      <c r="O919" s="181" t="s">
        <v>262</v>
      </c>
      <c r="P919" s="181"/>
      <c r="Q919" s="181">
        <v>0.25</v>
      </c>
      <c r="R919" s="181"/>
      <c r="S919" s="181">
        <v>0.01</v>
      </c>
      <c r="T919" s="181"/>
      <c r="U919" s="181">
        <v>7.0000000000000007E-2</v>
      </c>
      <c r="V919" s="181"/>
      <c r="W919" s="103">
        <v>3.54</v>
      </c>
      <c r="X919" s="103"/>
      <c r="Y919" s="103">
        <v>10.02</v>
      </c>
      <c r="Z919" s="181"/>
      <c r="AA919" s="155">
        <f t="shared" si="52"/>
        <v>18.399999999999999</v>
      </c>
      <c r="AB919" s="101"/>
      <c r="AC919" s="57">
        <v>35</v>
      </c>
      <c r="AD919" s="281"/>
      <c r="AE919" s="183"/>
      <c r="AF919" s="183"/>
      <c r="AG919" s="183"/>
    </row>
    <row r="920" spans="1:33" ht="9" customHeight="1">
      <c r="A920" s="57">
        <v>36</v>
      </c>
      <c r="B920" s="56"/>
      <c r="C920" s="52" t="s">
        <v>207</v>
      </c>
      <c r="D920" s="30"/>
      <c r="E920" s="30"/>
      <c r="F920" s="118"/>
      <c r="G920" s="181"/>
      <c r="H920" s="102"/>
      <c r="I920" s="101"/>
      <c r="J920" s="102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  <c r="AA920" s="155"/>
      <c r="AB920" s="101"/>
      <c r="AC920" s="57">
        <v>36</v>
      </c>
      <c r="AD920" s="281"/>
      <c r="AE920" s="183"/>
      <c r="AF920" s="183"/>
      <c r="AG920" s="183"/>
    </row>
    <row r="921" spans="1:33" ht="9" customHeight="1">
      <c r="A921" s="57">
        <v>37</v>
      </c>
      <c r="B921" s="56"/>
      <c r="C921" s="30">
        <v>100</v>
      </c>
      <c r="D921" s="30"/>
      <c r="E921" s="30">
        <v>8500</v>
      </c>
      <c r="F921" s="48"/>
      <c r="G921" s="181">
        <v>0.01</v>
      </c>
      <c r="H921" s="45"/>
      <c r="I921" s="101">
        <v>4.5999999999999996</v>
      </c>
      <c r="J921" s="45"/>
      <c r="K921" s="181">
        <v>0.17</v>
      </c>
      <c r="L921" s="181"/>
      <c r="M921" s="181">
        <v>0.03</v>
      </c>
      <c r="N921" s="181"/>
      <c r="O921" s="181" t="s">
        <v>262</v>
      </c>
      <c r="P921" s="181"/>
      <c r="Q921" s="181">
        <v>7.0000000000000007E-2</v>
      </c>
      <c r="R921" s="181"/>
      <c r="S921" s="181">
        <v>0.01</v>
      </c>
      <c r="T921" s="181"/>
      <c r="U921" s="181">
        <v>0.02</v>
      </c>
      <c r="V921" s="181"/>
      <c r="W921" s="103">
        <v>1.05</v>
      </c>
      <c r="X921" s="103"/>
      <c r="Y921" s="103">
        <v>2.98</v>
      </c>
      <c r="Z921" s="181"/>
      <c r="AA921" s="155">
        <f t="shared" si="52"/>
        <v>8.94</v>
      </c>
      <c r="AB921" s="47"/>
      <c r="AC921" s="33">
        <v>37</v>
      </c>
      <c r="AD921" s="281"/>
      <c r="AE921" s="183"/>
      <c r="AF921" s="183"/>
      <c r="AG921" s="183"/>
    </row>
    <row r="922" spans="1:33" ht="9" customHeight="1">
      <c r="A922" s="57">
        <v>38</v>
      </c>
      <c r="B922" s="56"/>
      <c r="C922" s="56">
        <v>175</v>
      </c>
      <c r="E922" s="56">
        <v>12000</v>
      </c>
      <c r="F922" s="118"/>
      <c r="G922" s="181">
        <v>0.01</v>
      </c>
      <c r="H922" s="102"/>
      <c r="I922" s="101">
        <v>6.76</v>
      </c>
      <c r="J922" s="102"/>
      <c r="K922" s="181">
        <v>0.27</v>
      </c>
      <c r="L922" s="181"/>
      <c r="M922" s="181">
        <v>0.05</v>
      </c>
      <c r="N922" s="181"/>
      <c r="O922" s="181" t="s">
        <v>262</v>
      </c>
      <c r="P922" s="181"/>
      <c r="Q922" s="181">
        <v>0.12</v>
      </c>
      <c r="R922" s="181"/>
      <c r="S922" s="181">
        <v>0.02</v>
      </c>
      <c r="T922" s="181"/>
      <c r="U922" s="181">
        <v>0.03</v>
      </c>
      <c r="V922" s="181"/>
      <c r="W922" s="103">
        <v>1.65</v>
      </c>
      <c r="X922" s="103"/>
      <c r="Y922" s="103">
        <v>4.67</v>
      </c>
      <c r="Z922" s="181"/>
      <c r="AA922" s="155">
        <f t="shared" si="52"/>
        <v>13.579999999999998</v>
      </c>
      <c r="AB922" s="101"/>
      <c r="AC922" s="57">
        <v>38</v>
      </c>
      <c r="AD922" s="281"/>
      <c r="AE922" s="183"/>
      <c r="AF922" s="183"/>
      <c r="AG922" s="183"/>
    </row>
    <row r="923" spans="1:33" ht="9" customHeight="1">
      <c r="A923" s="57">
        <v>39</v>
      </c>
      <c r="B923" s="56"/>
      <c r="C923" s="56">
        <v>250</v>
      </c>
      <c r="E923" s="56">
        <v>18000</v>
      </c>
      <c r="F923" s="118"/>
      <c r="G923" s="181">
        <v>0</v>
      </c>
      <c r="H923" s="102"/>
      <c r="I923" s="101">
        <v>6.17</v>
      </c>
      <c r="J923" s="102"/>
      <c r="K923" s="181">
        <v>0.38</v>
      </c>
      <c r="L923" s="181"/>
      <c r="M923" s="181">
        <v>0.06</v>
      </c>
      <c r="N923" s="181"/>
      <c r="O923" s="181" t="s">
        <v>262</v>
      </c>
      <c r="P923" s="181"/>
      <c r="Q923" s="181">
        <v>0.16</v>
      </c>
      <c r="R923" s="181"/>
      <c r="S923" s="181">
        <v>0.02</v>
      </c>
      <c r="T923" s="181"/>
      <c r="U923" s="181">
        <v>0.04</v>
      </c>
      <c r="V923" s="181"/>
      <c r="W923" s="103">
        <v>2.29</v>
      </c>
      <c r="X923" s="103"/>
      <c r="Y923" s="103">
        <v>6.5</v>
      </c>
      <c r="Z923" s="181"/>
      <c r="AA923" s="155">
        <f t="shared" si="52"/>
        <v>15.62</v>
      </c>
      <c r="AB923" s="101"/>
      <c r="AC923" s="57">
        <v>39</v>
      </c>
      <c r="AD923" s="281"/>
      <c r="AE923" s="183"/>
      <c r="AF923" s="183"/>
      <c r="AG923" s="183"/>
    </row>
    <row r="924" spans="1:33" ht="9" customHeight="1">
      <c r="A924" s="57">
        <v>40</v>
      </c>
      <c r="B924" s="56"/>
      <c r="C924" s="56">
        <v>400</v>
      </c>
      <c r="E924" s="56">
        <v>32000</v>
      </c>
      <c r="F924" s="118"/>
      <c r="G924" s="181">
        <v>0.02</v>
      </c>
      <c r="H924" s="102"/>
      <c r="I924" s="101">
        <v>5.73</v>
      </c>
      <c r="J924" s="102"/>
      <c r="K924" s="181">
        <v>0.57999999999999996</v>
      </c>
      <c r="L924" s="181"/>
      <c r="M924" s="181">
        <v>0.1</v>
      </c>
      <c r="N924" s="181"/>
      <c r="O924" s="181" t="s">
        <v>262</v>
      </c>
      <c r="P924" s="181"/>
      <c r="Q924" s="181">
        <v>0.25</v>
      </c>
      <c r="R924" s="181"/>
      <c r="S924" s="181">
        <v>0.02</v>
      </c>
      <c r="T924" s="181"/>
      <c r="U924" s="181">
        <v>7.0000000000000007E-2</v>
      </c>
      <c r="V924" s="181"/>
      <c r="W924" s="103">
        <v>3.54</v>
      </c>
      <c r="X924" s="103"/>
      <c r="Y924" s="103">
        <v>10.02</v>
      </c>
      <c r="Z924" s="181"/>
      <c r="AA924" s="155">
        <f t="shared" si="52"/>
        <v>20.329999999999998</v>
      </c>
      <c r="AB924" s="101"/>
      <c r="AC924" s="57">
        <v>40</v>
      </c>
      <c r="AD924" s="281"/>
      <c r="AE924" s="183"/>
      <c r="AF924" s="183"/>
      <c r="AG924" s="183"/>
    </row>
    <row r="925" spans="1:33" ht="9" customHeight="1">
      <c r="A925" s="56"/>
      <c r="B925" s="56"/>
      <c r="F925" s="118"/>
      <c r="G925" s="181"/>
      <c r="H925" s="102"/>
      <c r="I925" s="101"/>
      <c r="J925" s="102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  <c r="AA925" s="191"/>
      <c r="AB925" s="101"/>
      <c r="AC925" s="56"/>
      <c r="AD925" s="281"/>
      <c r="AE925" s="183"/>
      <c r="AF925" s="176"/>
    </row>
    <row r="926" spans="1:33" ht="9" customHeight="1">
      <c r="A926" s="56"/>
      <c r="B926" s="56"/>
      <c r="M926" s="2" t="str">
        <f>M873</f>
        <v>SAN DIEGO GAS &amp; ELECTRIC COMPANY - ELECTRIC DEPARTMENT</v>
      </c>
      <c r="Y926" s="56"/>
      <c r="Z926" s="56"/>
      <c r="AA926" s="184"/>
      <c r="AC926" s="185" t="s">
        <v>208</v>
      </c>
      <c r="AD926" s="281"/>
      <c r="AE926" s="153"/>
      <c r="AF926" s="153"/>
    </row>
    <row r="927" spans="1:33" ht="9" customHeight="1">
      <c r="A927" s="56"/>
      <c r="B927" s="56"/>
      <c r="G927" s="118"/>
      <c r="K927" s="132"/>
      <c r="M927" s="2" t="str">
        <f>M874</f>
        <v>FILING TO IMPLEMENT AN ELECTRIC RATE SURCHARGE TO MANAGE THE ENERGY RATE CEILING REVENUE SHORTFALL ACCOUNT</v>
      </c>
      <c r="Y927" s="56"/>
      <c r="Z927" s="56"/>
      <c r="AA927" s="184"/>
      <c r="AC927" s="56"/>
      <c r="AD927" s="281"/>
      <c r="AE927" s="153"/>
      <c r="AF927" s="153"/>
    </row>
    <row r="928" spans="1:33" ht="9" customHeight="1">
      <c r="A928" s="56"/>
      <c r="B928" s="56"/>
      <c r="G928" s="118"/>
      <c r="K928" s="118"/>
      <c r="M928" s="2" t="str">
        <f>M875</f>
        <v>EFFECTIVE RATES FOR CUSTOMERS UNDER 6.5 CENTS/KWH RATE CEILING PX PRICE (AB 265 AND D.00-09-040)</v>
      </c>
      <c r="Y928" s="56"/>
      <c r="Z928" s="56"/>
      <c r="AA928" s="184"/>
      <c r="AC928" s="56"/>
      <c r="AD928" s="281"/>
      <c r="AE928" s="153"/>
      <c r="AF928" s="153"/>
    </row>
    <row r="929" spans="1:33" ht="9" customHeight="1">
      <c r="A929" s="56"/>
      <c r="B929" s="56"/>
      <c r="G929" s="118"/>
      <c r="K929" s="118"/>
      <c r="M929" s="2"/>
      <c r="Y929" s="56"/>
      <c r="Z929" s="56"/>
      <c r="AA929" s="184"/>
      <c r="AC929" s="56"/>
      <c r="AD929" s="281"/>
      <c r="AE929" s="153"/>
      <c r="AF929" s="153"/>
    </row>
    <row r="930" spans="1:33" ht="9" customHeight="1">
      <c r="A930" s="56"/>
      <c r="B930" s="56"/>
      <c r="G930" s="118"/>
      <c r="K930" s="118"/>
      <c r="M930" s="2" t="str">
        <f>M877</f>
        <v>LIGHTING -- PROPOSED UNBUNDLED UNIT CHARGES</v>
      </c>
      <c r="Y930" s="56"/>
      <c r="Z930" s="56"/>
      <c r="AA930" s="184"/>
      <c r="AC930" s="56"/>
      <c r="AD930" s="281"/>
      <c r="AE930" s="153"/>
      <c r="AF930" s="153"/>
    </row>
    <row r="931" spans="1:33" ht="9" customHeight="1">
      <c r="A931" s="56"/>
      <c r="B931" s="56"/>
      <c r="G931" s="118"/>
      <c r="I931" s="118"/>
      <c r="K931" s="118"/>
      <c r="M931" s="49"/>
      <c r="N931" s="49"/>
      <c r="O931" s="49"/>
      <c r="P931" s="49"/>
      <c r="Y931" s="56"/>
      <c r="Z931" s="56"/>
      <c r="AA931" s="184"/>
      <c r="AC931" s="56"/>
      <c r="AD931" s="281"/>
      <c r="AE931" s="153"/>
      <c r="AF931" s="153"/>
    </row>
    <row r="932" spans="1:33" ht="9" customHeight="1">
      <c r="A932" s="56"/>
      <c r="B932" s="56"/>
      <c r="F932" s="9"/>
      <c r="G932" s="40"/>
      <c r="H932" s="40"/>
      <c r="I932" s="41"/>
      <c r="J932" s="9"/>
      <c r="K932" s="9"/>
      <c r="L932" s="9"/>
      <c r="M932" s="10" t="s">
        <v>224</v>
      </c>
      <c r="N932" s="9"/>
      <c r="O932" s="8" t="s">
        <v>225</v>
      </c>
      <c r="Q932" s="8" t="s">
        <v>226</v>
      </c>
      <c r="R932" s="8"/>
      <c r="S932" s="8" t="s">
        <v>227</v>
      </c>
      <c r="T932" s="8"/>
      <c r="U932" s="8"/>
      <c r="V932" s="42"/>
      <c r="W932" s="10" t="s">
        <v>228</v>
      </c>
      <c r="Y932" s="10" t="s">
        <v>229</v>
      </c>
      <c r="Z932" s="10"/>
      <c r="AA932" s="10"/>
      <c r="AC932" s="56"/>
      <c r="AD932" s="281"/>
      <c r="AE932" s="17"/>
      <c r="AF932" s="153"/>
    </row>
    <row r="933" spans="1:33" ht="9" customHeight="1">
      <c r="A933" s="56"/>
      <c r="B933" s="56"/>
      <c r="F933" s="9"/>
      <c r="G933" s="13" t="s">
        <v>230</v>
      </c>
      <c r="H933" s="13"/>
      <c r="I933" s="10" t="s">
        <v>231</v>
      </c>
      <c r="J933" s="9"/>
      <c r="K933" s="10" t="s">
        <v>232</v>
      </c>
      <c r="L933" s="9"/>
      <c r="M933" s="10" t="s">
        <v>233</v>
      </c>
      <c r="N933" s="9"/>
      <c r="O933" s="10" t="s">
        <v>234</v>
      </c>
      <c r="Q933" s="10" t="s">
        <v>235</v>
      </c>
      <c r="R933" s="10"/>
      <c r="S933" s="10" t="s">
        <v>236</v>
      </c>
      <c r="T933" s="10"/>
      <c r="U933" s="13" t="s">
        <v>237</v>
      </c>
      <c r="V933" s="10"/>
      <c r="W933" s="10" t="s">
        <v>238</v>
      </c>
      <c r="Y933" s="10" t="s">
        <v>239</v>
      </c>
      <c r="Z933" s="10"/>
      <c r="AA933" s="10" t="s">
        <v>7</v>
      </c>
      <c r="AC933" s="56"/>
      <c r="AD933" s="281"/>
      <c r="AE933" s="17"/>
      <c r="AF933" s="43"/>
    </row>
    <row r="934" spans="1:33" ht="9" customHeight="1">
      <c r="A934" s="56"/>
      <c r="B934" s="56"/>
      <c r="C934" s="275" t="s">
        <v>165</v>
      </c>
      <c r="D934" s="15"/>
      <c r="E934" s="15"/>
      <c r="F934" s="9"/>
      <c r="G934" s="13" t="s">
        <v>12</v>
      </c>
      <c r="H934" s="13"/>
      <c r="I934" s="10" t="s">
        <v>12</v>
      </c>
      <c r="J934" s="9"/>
      <c r="K934" s="10" t="s">
        <v>12</v>
      </c>
      <c r="L934" s="9"/>
      <c r="M934" s="10" t="s">
        <v>12</v>
      </c>
      <c r="N934" s="41"/>
      <c r="O934" s="10" t="s">
        <v>12</v>
      </c>
      <c r="Q934" s="10" t="s">
        <v>12</v>
      </c>
      <c r="R934" s="10"/>
      <c r="S934" s="10" t="s">
        <v>12</v>
      </c>
      <c r="T934" s="10"/>
      <c r="U934" s="13" t="s">
        <v>12</v>
      </c>
      <c r="V934" s="10"/>
      <c r="W934" s="13" t="s">
        <v>12</v>
      </c>
      <c r="Y934" s="10" t="s">
        <v>240</v>
      </c>
      <c r="Z934" s="10"/>
      <c r="AA934" s="10" t="s">
        <v>12</v>
      </c>
      <c r="AC934" s="56"/>
      <c r="AD934" s="281"/>
      <c r="AE934" s="17"/>
      <c r="AF934" s="153"/>
    </row>
    <row r="935" spans="1:33" ht="9" customHeight="1">
      <c r="A935" s="10" t="s">
        <v>9</v>
      </c>
      <c r="B935" s="10"/>
      <c r="C935" s="8" t="s">
        <v>166</v>
      </c>
      <c r="D935" s="8"/>
      <c r="E935" s="8" t="s">
        <v>167</v>
      </c>
      <c r="G935" s="57" t="s">
        <v>168</v>
      </c>
      <c r="I935" s="57" t="s">
        <v>168</v>
      </c>
      <c r="K935" s="57" t="s">
        <v>168</v>
      </c>
      <c r="M935" s="57" t="s">
        <v>168</v>
      </c>
      <c r="N935" s="57"/>
      <c r="O935" s="57" t="s">
        <v>168</v>
      </c>
      <c r="Q935" s="57" t="s">
        <v>168</v>
      </c>
      <c r="R935" s="10"/>
      <c r="S935" s="57" t="s">
        <v>168</v>
      </c>
      <c r="T935" s="57"/>
      <c r="U935" s="57" t="s">
        <v>168</v>
      </c>
      <c r="V935" s="10"/>
      <c r="W935" s="57" t="s">
        <v>168</v>
      </c>
      <c r="X935" s="10"/>
      <c r="Y935" s="57" t="s">
        <v>168</v>
      </c>
      <c r="Z935" s="10"/>
      <c r="AA935" s="57" t="s">
        <v>168</v>
      </c>
      <c r="AB935" s="10"/>
      <c r="AC935" s="10" t="s">
        <v>9</v>
      </c>
      <c r="AD935" s="281"/>
      <c r="AE935" s="154"/>
      <c r="AF935" s="153"/>
    </row>
    <row r="936" spans="1:33" ht="9" customHeight="1">
      <c r="A936" s="16" t="s">
        <v>169</v>
      </c>
      <c r="B936" s="14"/>
      <c r="C936" s="37" t="s">
        <v>170</v>
      </c>
      <c r="D936" s="34"/>
      <c r="E936" s="58" t="s">
        <v>17</v>
      </c>
      <c r="G936" s="59" t="s">
        <v>18</v>
      </c>
      <c r="H936" s="128"/>
      <c r="I936" s="59" t="s">
        <v>19</v>
      </c>
      <c r="K936" s="59" t="s">
        <v>20</v>
      </c>
      <c r="M936" s="59" t="s">
        <v>21</v>
      </c>
      <c r="O936" s="59" t="s">
        <v>241</v>
      </c>
      <c r="Q936" s="59" t="s">
        <v>242</v>
      </c>
      <c r="R936" s="128"/>
      <c r="S936" s="59" t="s">
        <v>243</v>
      </c>
      <c r="T936" s="128"/>
      <c r="U936" s="59" t="s">
        <v>244</v>
      </c>
      <c r="W936" s="59" t="s">
        <v>245</v>
      </c>
      <c r="Y936" s="38" t="s">
        <v>246</v>
      </c>
      <c r="Z936" s="50"/>
      <c r="AA936" s="38" t="s">
        <v>247</v>
      </c>
      <c r="AC936" s="16" t="s">
        <v>169</v>
      </c>
      <c r="AD936" s="281"/>
      <c r="AE936" s="50"/>
      <c r="AF936" s="153"/>
    </row>
    <row r="937" spans="1:33" ht="9" customHeight="1">
      <c r="A937" s="56"/>
      <c r="B937" s="56"/>
      <c r="Y937" s="56"/>
      <c r="Z937" s="56"/>
      <c r="AA937" s="184"/>
      <c r="AC937" s="56"/>
      <c r="AD937" s="281"/>
      <c r="AE937" s="153"/>
      <c r="AF937" s="153"/>
    </row>
    <row r="938" spans="1:33" ht="9" customHeight="1">
      <c r="A938" s="57">
        <v>1</v>
      </c>
      <c r="B938" s="56"/>
      <c r="C938" s="51" t="s">
        <v>209</v>
      </c>
      <c r="G938" s="118"/>
      <c r="I938" s="118"/>
      <c r="K938" s="118"/>
      <c r="Y938" s="56"/>
      <c r="Z938" s="56"/>
      <c r="AA938" s="184"/>
      <c r="AC938" s="57">
        <v>1</v>
      </c>
      <c r="AD938" s="281"/>
      <c r="AE938" s="186"/>
      <c r="AF938" s="153"/>
    </row>
    <row r="939" spans="1:33" ht="9" customHeight="1">
      <c r="A939" s="57">
        <v>2</v>
      </c>
      <c r="B939" s="56"/>
      <c r="C939" s="56" t="s">
        <v>210</v>
      </c>
      <c r="F939" s="124"/>
      <c r="G939" s="69">
        <v>2.6799999999999997E-3</v>
      </c>
      <c r="H939" s="69"/>
      <c r="I939" s="69">
        <v>1.03E-2</v>
      </c>
      <c r="K939" s="69">
        <v>3.79E-3</v>
      </c>
      <c r="L939" s="69"/>
      <c r="M939" s="69">
        <v>6.4999999999999997E-4</v>
      </c>
      <c r="N939" s="69"/>
      <c r="O939" s="196" t="s">
        <v>262</v>
      </c>
      <c r="P939" s="69"/>
      <c r="Q939" s="69">
        <v>1.6100000000000001E-3</v>
      </c>
      <c r="R939" s="69"/>
      <c r="S939" s="69">
        <v>1.2999999999999999E-4</v>
      </c>
      <c r="T939" s="69"/>
      <c r="U939" s="69">
        <v>2.9999999999999997E-4</v>
      </c>
      <c r="V939" s="69"/>
      <c r="W939" s="69">
        <v>2.2939999999999999E-2</v>
      </c>
      <c r="X939" s="88"/>
      <c r="Y939" s="197">
        <v>6.5000000000000002E-2</v>
      </c>
      <c r="Z939" s="69"/>
      <c r="AA939" s="198">
        <f>SUM(G939:Y939)</f>
        <v>0.10740000000000001</v>
      </c>
      <c r="AB939" s="69"/>
      <c r="AC939" s="57">
        <v>2</v>
      </c>
      <c r="AD939" s="282"/>
      <c r="AE939" s="199"/>
      <c r="AF939" s="199"/>
      <c r="AG939" s="199"/>
    </row>
    <row r="940" spans="1:33" ht="9" customHeight="1">
      <c r="A940" s="57">
        <v>3</v>
      </c>
      <c r="B940" s="56"/>
      <c r="C940" s="56" t="s">
        <v>211</v>
      </c>
      <c r="G940" s="105" t="s">
        <v>262</v>
      </c>
      <c r="H940" s="102"/>
      <c r="I940" s="102">
        <v>5.63</v>
      </c>
      <c r="J940" s="102"/>
      <c r="K940" s="181" t="s">
        <v>262</v>
      </c>
      <c r="L940" s="181"/>
      <c r="M940" s="181" t="s">
        <v>262</v>
      </c>
      <c r="N940" s="181"/>
      <c r="O940" s="181" t="s">
        <v>262</v>
      </c>
      <c r="P940" s="181"/>
      <c r="Q940" s="181" t="s">
        <v>262</v>
      </c>
      <c r="R940" s="181"/>
      <c r="S940" s="181" t="s">
        <v>262</v>
      </c>
      <c r="T940" s="181"/>
      <c r="U940" s="181" t="s">
        <v>262</v>
      </c>
      <c r="V940" s="181"/>
      <c r="W940" s="181" t="s">
        <v>262</v>
      </c>
      <c r="X940" s="181"/>
      <c r="Y940" s="181" t="s">
        <v>262</v>
      </c>
      <c r="Z940" s="181"/>
      <c r="AA940" s="155">
        <f>SUM(G940:Y940)</f>
        <v>5.63</v>
      </c>
      <c r="AB940" s="101"/>
      <c r="AC940" s="57">
        <v>3</v>
      </c>
      <c r="AD940" s="281"/>
      <c r="AE940" s="193"/>
      <c r="AF940" s="153"/>
    </row>
    <row r="941" spans="1:33" ht="9" customHeight="1">
      <c r="A941" s="57">
        <v>4</v>
      </c>
      <c r="B941" s="56"/>
      <c r="G941" s="105"/>
      <c r="H941" s="102"/>
      <c r="I941" s="102"/>
      <c r="J941" s="102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  <c r="AA941" s="103"/>
      <c r="AB941" s="102"/>
      <c r="AC941" s="57">
        <v>4</v>
      </c>
      <c r="AD941" s="281"/>
      <c r="AE941" s="187"/>
      <c r="AF941" s="153"/>
    </row>
    <row r="942" spans="1:33" ht="9" customHeight="1">
      <c r="A942" s="57">
        <v>5</v>
      </c>
      <c r="B942" s="56"/>
      <c r="C942" s="51" t="s">
        <v>212</v>
      </c>
      <c r="G942" s="105"/>
      <c r="H942" s="102"/>
      <c r="I942" s="102"/>
      <c r="J942" s="102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  <c r="AA942" s="103"/>
      <c r="AB942" s="200"/>
      <c r="AC942" s="57">
        <v>5</v>
      </c>
      <c r="AD942" s="281"/>
      <c r="AE942" s="187"/>
      <c r="AF942" s="154"/>
    </row>
    <row r="943" spans="1:33" ht="9" customHeight="1">
      <c r="A943" s="57">
        <v>6</v>
      </c>
      <c r="B943" s="56"/>
      <c r="C943" s="56">
        <v>100</v>
      </c>
      <c r="E943" s="56">
        <v>9500</v>
      </c>
      <c r="G943" s="105">
        <v>0</v>
      </c>
      <c r="H943" s="102"/>
      <c r="I943" s="102">
        <v>6.39</v>
      </c>
      <c r="J943" s="102"/>
      <c r="K943" s="181">
        <v>0.19</v>
      </c>
      <c r="L943" s="181"/>
      <c r="M943" s="181">
        <v>0.03</v>
      </c>
      <c r="N943" s="181"/>
      <c r="O943" s="181" t="s">
        <v>262</v>
      </c>
      <c r="P943" s="181"/>
      <c r="Q943" s="181">
        <v>0.08</v>
      </c>
      <c r="R943" s="181"/>
      <c r="S943" s="181">
        <v>0.01</v>
      </c>
      <c r="T943" s="181"/>
      <c r="U943" s="181">
        <v>0.02</v>
      </c>
      <c r="V943" s="181"/>
      <c r="W943" s="103">
        <v>1.1200000000000001</v>
      </c>
      <c r="X943" s="103"/>
      <c r="Y943" s="103">
        <v>3.18</v>
      </c>
      <c r="Z943" s="181"/>
      <c r="AA943" s="155">
        <f t="shared" ref="AA943:AA963" si="53">SUM(G943:Y943)</f>
        <v>11.02</v>
      </c>
      <c r="AB943" s="101"/>
      <c r="AC943" s="57">
        <v>6</v>
      </c>
      <c r="AD943" s="281"/>
      <c r="AE943" s="183"/>
      <c r="AF943" s="183"/>
      <c r="AG943" s="183"/>
    </row>
    <row r="944" spans="1:33" ht="9" customHeight="1">
      <c r="A944" s="57">
        <v>7</v>
      </c>
      <c r="B944" s="56"/>
      <c r="C944" s="56">
        <v>150</v>
      </c>
      <c r="E944" s="56">
        <v>16000</v>
      </c>
      <c r="G944" s="105">
        <v>0</v>
      </c>
      <c r="H944" s="102"/>
      <c r="I944" s="102">
        <v>6.85</v>
      </c>
      <c r="J944" s="102"/>
      <c r="K944" s="181">
        <v>0.25</v>
      </c>
      <c r="L944" s="181"/>
      <c r="M944" s="181">
        <v>0.04</v>
      </c>
      <c r="N944" s="181"/>
      <c r="O944" s="181" t="s">
        <v>262</v>
      </c>
      <c r="P944" s="181"/>
      <c r="Q944" s="181">
        <v>0.11</v>
      </c>
      <c r="R944" s="181"/>
      <c r="S944" s="181">
        <v>0.01</v>
      </c>
      <c r="T944" s="181"/>
      <c r="U944" s="181">
        <v>0.03</v>
      </c>
      <c r="V944" s="181"/>
      <c r="W944" s="103">
        <v>1.54</v>
      </c>
      <c r="X944" s="103"/>
      <c r="Y944" s="103">
        <v>4.3499999999999996</v>
      </c>
      <c r="Z944" s="181"/>
      <c r="AA944" s="155">
        <f t="shared" si="53"/>
        <v>13.18</v>
      </c>
      <c r="AB944" s="101"/>
      <c r="AC944" s="57">
        <v>7</v>
      </c>
      <c r="AD944" s="281"/>
      <c r="AE944" s="183"/>
      <c r="AF944" s="183"/>
      <c r="AG944" s="183"/>
    </row>
    <row r="945" spans="1:33" ht="9" customHeight="1">
      <c r="A945" s="57">
        <v>8</v>
      </c>
      <c r="B945" s="56"/>
      <c r="C945" s="56">
        <v>250</v>
      </c>
      <c r="E945" s="56">
        <v>30000</v>
      </c>
      <c r="G945" s="105">
        <v>0</v>
      </c>
      <c r="H945" s="102"/>
      <c r="I945" s="102">
        <v>9.44</v>
      </c>
      <c r="J945" s="102"/>
      <c r="K945" s="181">
        <v>0.41</v>
      </c>
      <c r="L945" s="181"/>
      <c r="M945" s="181">
        <v>7.0000000000000007E-2</v>
      </c>
      <c r="N945" s="181"/>
      <c r="O945" s="181" t="s">
        <v>262</v>
      </c>
      <c r="P945" s="181"/>
      <c r="Q945" s="181">
        <v>0.17</v>
      </c>
      <c r="R945" s="181"/>
      <c r="S945" s="181">
        <v>0.02</v>
      </c>
      <c r="T945" s="181"/>
      <c r="U945" s="181">
        <v>0.05</v>
      </c>
      <c r="V945" s="181"/>
      <c r="W945" s="103">
        <v>2.4900000000000002</v>
      </c>
      <c r="X945" s="103"/>
      <c r="Y945" s="103">
        <v>7.06</v>
      </c>
      <c r="Z945" s="181"/>
      <c r="AA945" s="155">
        <f t="shared" si="53"/>
        <v>19.71</v>
      </c>
      <c r="AB945" s="101"/>
      <c r="AC945" s="57">
        <v>8</v>
      </c>
      <c r="AD945" s="281"/>
      <c r="AE945" s="183"/>
      <c r="AF945" s="183"/>
      <c r="AG945" s="183"/>
    </row>
    <row r="946" spans="1:33" ht="9" customHeight="1">
      <c r="A946" s="57">
        <v>9</v>
      </c>
      <c r="B946" s="56"/>
      <c r="C946" s="56">
        <v>400</v>
      </c>
      <c r="E946" s="56">
        <v>50000</v>
      </c>
      <c r="G946" s="105">
        <v>0</v>
      </c>
      <c r="H946" s="102"/>
      <c r="I946" s="102">
        <v>11.26</v>
      </c>
      <c r="J946" s="102"/>
      <c r="K946" s="181">
        <v>0.63</v>
      </c>
      <c r="L946" s="181"/>
      <c r="M946" s="181">
        <v>0.11</v>
      </c>
      <c r="N946" s="181"/>
      <c r="O946" s="181" t="s">
        <v>262</v>
      </c>
      <c r="P946" s="181"/>
      <c r="Q946" s="181">
        <v>0.27</v>
      </c>
      <c r="R946" s="181"/>
      <c r="S946" s="181">
        <v>0.03</v>
      </c>
      <c r="T946" s="181"/>
      <c r="U946" s="181">
        <v>7.0000000000000007E-2</v>
      </c>
      <c r="V946" s="181"/>
      <c r="W946" s="103">
        <v>3.79</v>
      </c>
      <c r="X946" s="103"/>
      <c r="Y946" s="103">
        <v>10.74</v>
      </c>
      <c r="Z946" s="181"/>
      <c r="AA946" s="155">
        <f t="shared" si="53"/>
        <v>26.9</v>
      </c>
      <c r="AB946" s="101"/>
      <c r="AC946" s="57">
        <v>9</v>
      </c>
      <c r="AD946" s="281"/>
      <c r="AE946" s="183"/>
      <c r="AF946" s="183"/>
      <c r="AG946" s="183"/>
    </row>
    <row r="947" spans="1:33" ht="9" customHeight="1">
      <c r="A947" s="57">
        <v>10</v>
      </c>
      <c r="B947" s="56"/>
      <c r="C947" s="56">
        <v>1000</v>
      </c>
      <c r="E947" s="56">
        <v>140000</v>
      </c>
      <c r="G947" s="105">
        <v>0.02</v>
      </c>
      <c r="H947" s="102"/>
      <c r="I947" s="102">
        <v>21.25</v>
      </c>
      <c r="J947" s="102"/>
      <c r="K947" s="181">
        <v>1.45</v>
      </c>
      <c r="L947" s="181"/>
      <c r="M947" s="181">
        <v>0.25</v>
      </c>
      <c r="N947" s="181"/>
      <c r="O947" s="181" t="s">
        <v>262</v>
      </c>
      <c r="P947" s="181"/>
      <c r="Q947" s="181">
        <v>0.61</v>
      </c>
      <c r="R947" s="181"/>
      <c r="S947" s="181">
        <v>0.05</v>
      </c>
      <c r="T947" s="181"/>
      <c r="U947" s="181">
        <v>0.16</v>
      </c>
      <c r="V947" s="181"/>
      <c r="W947" s="103">
        <v>8.77</v>
      </c>
      <c r="X947" s="103"/>
      <c r="Y947" s="103">
        <v>24.86</v>
      </c>
      <c r="Z947" s="181"/>
      <c r="AA947" s="155">
        <f t="shared" si="53"/>
        <v>57.42</v>
      </c>
      <c r="AB947" s="101"/>
      <c r="AC947" s="57">
        <v>10</v>
      </c>
      <c r="AD947" s="281"/>
      <c r="AE947" s="183"/>
      <c r="AF947" s="183"/>
      <c r="AG947" s="183"/>
    </row>
    <row r="948" spans="1:33" ht="9" customHeight="1">
      <c r="A948" s="57">
        <v>11</v>
      </c>
      <c r="B948" s="56"/>
      <c r="C948" s="51" t="s">
        <v>213</v>
      </c>
      <c r="G948" s="105"/>
      <c r="H948" s="102"/>
      <c r="I948" s="102"/>
      <c r="J948" s="102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03"/>
      <c r="X948" s="103"/>
      <c r="Y948" s="103"/>
      <c r="Z948" s="181"/>
      <c r="AA948" s="155"/>
      <c r="AB948" s="101"/>
      <c r="AC948" s="57">
        <v>11</v>
      </c>
      <c r="AD948" s="281"/>
      <c r="AE948" s="183"/>
      <c r="AF948" s="183"/>
      <c r="AG948" s="183"/>
    </row>
    <row r="949" spans="1:33" ht="9" customHeight="1">
      <c r="A949" s="57">
        <v>12</v>
      </c>
      <c r="B949" s="56"/>
      <c r="C949" s="56">
        <v>250</v>
      </c>
      <c r="E949" s="56">
        <v>30000</v>
      </c>
      <c r="G949" s="105">
        <v>0</v>
      </c>
      <c r="H949" s="102"/>
      <c r="I949" s="102">
        <v>9.44</v>
      </c>
      <c r="J949" s="102"/>
      <c r="K949" s="181">
        <v>0.41</v>
      </c>
      <c r="L949" s="181"/>
      <c r="M949" s="181">
        <v>7.0000000000000007E-2</v>
      </c>
      <c r="N949" s="181"/>
      <c r="O949" s="181" t="s">
        <v>262</v>
      </c>
      <c r="P949" s="181"/>
      <c r="Q949" s="181">
        <v>0.17</v>
      </c>
      <c r="R949" s="181"/>
      <c r="S949" s="181">
        <v>0.03</v>
      </c>
      <c r="T949" s="181"/>
      <c r="U949" s="181">
        <v>0.05</v>
      </c>
      <c r="V949" s="181"/>
      <c r="W949" s="103">
        <v>2.4900000000000002</v>
      </c>
      <c r="X949" s="103"/>
      <c r="Y949" s="103">
        <v>7.06</v>
      </c>
      <c r="Z949" s="181"/>
      <c r="AA949" s="155">
        <f t="shared" si="53"/>
        <v>19.72</v>
      </c>
      <c r="AB949" s="101"/>
      <c r="AC949" s="57">
        <v>12</v>
      </c>
      <c r="AD949" s="281"/>
      <c r="AE949" s="183"/>
      <c r="AF949" s="183"/>
      <c r="AG949" s="183"/>
    </row>
    <row r="950" spans="1:33" ht="9" customHeight="1">
      <c r="A950" s="57">
        <v>13</v>
      </c>
      <c r="B950" s="56"/>
      <c r="C950" s="56">
        <v>400</v>
      </c>
      <c r="E950" s="56">
        <v>50000</v>
      </c>
      <c r="G950" s="105">
        <v>0</v>
      </c>
      <c r="H950" s="102"/>
      <c r="I950" s="102">
        <v>11.26</v>
      </c>
      <c r="J950" s="102"/>
      <c r="K950" s="181">
        <v>0.63</v>
      </c>
      <c r="L950" s="181"/>
      <c r="M950" s="181">
        <v>0.11</v>
      </c>
      <c r="N950" s="181"/>
      <c r="O950" s="181" t="s">
        <v>262</v>
      </c>
      <c r="P950" s="181"/>
      <c r="Q950" s="181">
        <v>0.27</v>
      </c>
      <c r="R950" s="181"/>
      <c r="S950" s="181">
        <v>0.04</v>
      </c>
      <c r="T950" s="181"/>
      <c r="U950" s="181">
        <v>7.0000000000000007E-2</v>
      </c>
      <c r="V950" s="181"/>
      <c r="W950" s="103">
        <v>3.79</v>
      </c>
      <c r="X950" s="103"/>
      <c r="Y950" s="103">
        <v>10.74</v>
      </c>
      <c r="Z950" s="181"/>
      <c r="AA950" s="155">
        <f t="shared" si="53"/>
        <v>26.909999999999997</v>
      </c>
      <c r="AB950" s="101"/>
      <c r="AC950" s="57">
        <v>13</v>
      </c>
      <c r="AD950" s="281"/>
      <c r="AE950" s="183"/>
      <c r="AF950" s="183"/>
      <c r="AG950" s="183"/>
    </row>
    <row r="951" spans="1:33" ht="9" customHeight="1">
      <c r="A951" s="57">
        <v>14</v>
      </c>
      <c r="B951" s="56"/>
      <c r="C951" s="56">
        <v>1000</v>
      </c>
      <c r="E951" s="56">
        <v>140000</v>
      </c>
      <c r="G951" s="105">
        <v>0.02</v>
      </c>
      <c r="H951" s="102"/>
      <c r="I951" s="102">
        <v>21.25</v>
      </c>
      <c r="J951" s="102"/>
      <c r="K951" s="181">
        <v>1.45</v>
      </c>
      <c r="L951" s="181"/>
      <c r="M951" s="181">
        <v>0.25</v>
      </c>
      <c r="N951" s="181"/>
      <c r="O951" s="181" t="s">
        <v>262</v>
      </c>
      <c r="P951" s="181"/>
      <c r="Q951" s="181">
        <v>0.61</v>
      </c>
      <c r="R951" s="181"/>
      <c r="S951" s="181">
        <v>7.0000000000000007E-2</v>
      </c>
      <c r="T951" s="181"/>
      <c r="U951" s="181">
        <v>0.16</v>
      </c>
      <c r="V951" s="181"/>
      <c r="W951" s="103">
        <v>8.77</v>
      </c>
      <c r="X951" s="103"/>
      <c r="Y951" s="103">
        <v>24.86</v>
      </c>
      <c r="Z951" s="181"/>
      <c r="AA951" s="155">
        <f t="shared" si="53"/>
        <v>57.44</v>
      </c>
      <c r="AB951" s="101"/>
      <c r="AC951" s="57">
        <v>14</v>
      </c>
      <c r="AD951" s="281"/>
      <c r="AE951" s="183"/>
      <c r="AF951" s="183"/>
      <c r="AG951" s="183"/>
    </row>
    <row r="952" spans="1:33" ht="9" customHeight="1">
      <c r="A952" s="57">
        <v>15</v>
      </c>
      <c r="B952" s="56"/>
      <c r="C952" s="51" t="s">
        <v>214</v>
      </c>
      <c r="G952" s="105"/>
      <c r="H952" s="102"/>
      <c r="I952" s="102"/>
      <c r="J952" s="102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03"/>
      <c r="X952" s="103"/>
      <c r="Y952" s="103"/>
      <c r="Z952" s="181"/>
      <c r="AA952" s="155"/>
      <c r="AB952" s="101"/>
      <c r="AC952" s="57">
        <v>15</v>
      </c>
      <c r="AD952" s="281"/>
      <c r="AE952" s="183"/>
      <c r="AF952" s="183"/>
      <c r="AG952" s="183"/>
    </row>
    <row r="953" spans="1:33" ht="9" customHeight="1">
      <c r="A953" s="57">
        <v>16</v>
      </c>
      <c r="B953" s="56"/>
      <c r="C953" s="56">
        <v>55</v>
      </c>
      <c r="E953" s="56">
        <v>8000</v>
      </c>
      <c r="G953" s="105">
        <v>0</v>
      </c>
      <c r="H953" s="102"/>
      <c r="I953" s="102">
        <v>9.15</v>
      </c>
      <c r="J953" s="102"/>
      <c r="K953" s="181">
        <v>0.12</v>
      </c>
      <c r="L953" s="181"/>
      <c r="M953" s="181">
        <v>0.02</v>
      </c>
      <c r="N953" s="181"/>
      <c r="O953" s="181" t="s">
        <v>262</v>
      </c>
      <c r="P953" s="181"/>
      <c r="Q953" s="181">
        <v>0.05</v>
      </c>
      <c r="R953" s="181"/>
      <c r="S953" s="181">
        <v>0.01</v>
      </c>
      <c r="T953" s="181"/>
      <c r="U953" s="181">
        <v>0.01</v>
      </c>
      <c r="V953" s="181"/>
      <c r="W953" s="103">
        <v>0.7</v>
      </c>
      <c r="X953" s="103"/>
      <c r="Y953" s="103">
        <v>1.99</v>
      </c>
      <c r="Z953" s="181"/>
      <c r="AA953" s="155">
        <f t="shared" si="53"/>
        <v>12.049999999999999</v>
      </c>
      <c r="AB953" s="101"/>
      <c r="AC953" s="57">
        <v>16</v>
      </c>
      <c r="AD953" s="281"/>
      <c r="AE953" s="183"/>
      <c r="AF953" s="183"/>
      <c r="AG953" s="183"/>
    </row>
    <row r="954" spans="1:33" ht="9" customHeight="1">
      <c r="A954" s="57">
        <v>17</v>
      </c>
      <c r="B954" s="56"/>
      <c r="C954" s="56">
        <v>90</v>
      </c>
      <c r="E954" s="56">
        <v>13000</v>
      </c>
      <c r="G954" s="105">
        <v>-0.01</v>
      </c>
      <c r="H954" s="102"/>
      <c r="I954" s="102">
        <v>10.11</v>
      </c>
      <c r="J954" s="102"/>
      <c r="K954" s="181">
        <v>0.19</v>
      </c>
      <c r="L954" s="181"/>
      <c r="M954" s="181">
        <v>0.03</v>
      </c>
      <c r="N954" s="181"/>
      <c r="O954" s="181" t="s">
        <v>262</v>
      </c>
      <c r="P954" s="181"/>
      <c r="Q954" s="181">
        <v>0.08</v>
      </c>
      <c r="R954" s="181"/>
      <c r="S954" s="181">
        <v>0.02</v>
      </c>
      <c r="T954" s="181"/>
      <c r="U954" s="181">
        <v>0.02</v>
      </c>
      <c r="V954" s="181"/>
      <c r="W954" s="103">
        <v>1.1499999999999999</v>
      </c>
      <c r="X954" s="103"/>
      <c r="Y954" s="103">
        <v>3.27</v>
      </c>
      <c r="Z954" s="181"/>
      <c r="AA954" s="155">
        <f t="shared" si="53"/>
        <v>14.859999999999998</v>
      </c>
      <c r="AB954" s="101"/>
      <c r="AC954" s="57">
        <v>17</v>
      </c>
      <c r="AD954" s="281"/>
      <c r="AE954" s="183"/>
      <c r="AF954" s="183"/>
      <c r="AG954" s="183"/>
    </row>
    <row r="955" spans="1:33" ht="9" customHeight="1">
      <c r="A955" s="57">
        <v>18</v>
      </c>
      <c r="B955" s="56"/>
      <c r="C955" s="56">
        <v>135</v>
      </c>
      <c r="E955" s="56">
        <v>22500</v>
      </c>
      <c r="G955" s="105">
        <v>0.01</v>
      </c>
      <c r="H955" s="102"/>
      <c r="I955" s="102">
        <v>11.77</v>
      </c>
      <c r="J955" s="102"/>
      <c r="K955" s="181">
        <v>0.27</v>
      </c>
      <c r="L955" s="181"/>
      <c r="M955" s="181">
        <v>0.05</v>
      </c>
      <c r="N955" s="181"/>
      <c r="O955" s="181" t="s">
        <v>262</v>
      </c>
      <c r="P955" s="181"/>
      <c r="Q955" s="181">
        <v>0.11</v>
      </c>
      <c r="R955" s="181"/>
      <c r="S955" s="181">
        <v>0.02</v>
      </c>
      <c r="T955" s="181"/>
      <c r="U955" s="181">
        <v>0.03</v>
      </c>
      <c r="V955" s="181"/>
      <c r="W955" s="103">
        <v>1.64</v>
      </c>
      <c r="X955" s="103"/>
      <c r="Y955" s="103">
        <v>4.6500000000000004</v>
      </c>
      <c r="Z955" s="181"/>
      <c r="AA955" s="155">
        <f t="shared" si="53"/>
        <v>18.549999999999997</v>
      </c>
      <c r="AB955" s="101"/>
      <c r="AC955" s="57">
        <v>18</v>
      </c>
      <c r="AD955" s="281"/>
      <c r="AE955" s="183"/>
      <c r="AF955" s="183"/>
      <c r="AG955" s="183"/>
    </row>
    <row r="956" spans="1:33" ht="9" customHeight="1">
      <c r="A956" s="57">
        <v>19</v>
      </c>
      <c r="B956" s="56"/>
      <c r="C956" s="56">
        <v>180</v>
      </c>
      <c r="E956" s="56">
        <v>33000</v>
      </c>
      <c r="G956" s="105">
        <v>0</v>
      </c>
      <c r="H956" s="102"/>
      <c r="I956" s="102">
        <v>12.69</v>
      </c>
      <c r="J956" s="102"/>
      <c r="K956" s="181">
        <v>0.31</v>
      </c>
      <c r="L956" s="181"/>
      <c r="M956" s="181">
        <v>0.05</v>
      </c>
      <c r="N956" s="181"/>
      <c r="O956" s="181" t="s">
        <v>262</v>
      </c>
      <c r="P956" s="181"/>
      <c r="Q956" s="181">
        <v>0.13</v>
      </c>
      <c r="R956" s="181"/>
      <c r="S956" s="181">
        <v>0.02</v>
      </c>
      <c r="T956" s="181"/>
      <c r="U956" s="181">
        <v>0.03</v>
      </c>
      <c r="V956" s="181"/>
      <c r="W956" s="103">
        <v>1.87</v>
      </c>
      <c r="X956" s="103"/>
      <c r="Y956" s="103">
        <v>5.3</v>
      </c>
      <c r="Z956" s="181"/>
      <c r="AA956" s="155">
        <f t="shared" si="53"/>
        <v>20.400000000000002</v>
      </c>
      <c r="AB956" s="101"/>
      <c r="AC956" s="57">
        <v>19</v>
      </c>
      <c r="AD956" s="281"/>
      <c r="AE956" s="183"/>
      <c r="AF956" s="183"/>
      <c r="AG956" s="183"/>
    </row>
    <row r="957" spans="1:33" ht="9" customHeight="1">
      <c r="A957" s="57">
        <v>20</v>
      </c>
      <c r="B957" s="56"/>
      <c r="C957" s="51" t="s">
        <v>215</v>
      </c>
      <c r="G957" s="105"/>
      <c r="H957" s="102"/>
      <c r="I957" s="102"/>
      <c r="J957" s="102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  <c r="AA957" s="155"/>
      <c r="AB957" s="101"/>
      <c r="AC957" s="57">
        <v>20</v>
      </c>
      <c r="AD957" s="281"/>
      <c r="AE957" s="183"/>
      <c r="AF957" s="183"/>
      <c r="AG957" s="183"/>
    </row>
    <row r="958" spans="1:33" ht="9" customHeight="1">
      <c r="A958" s="57">
        <v>21</v>
      </c>
      <c r="B958" s="56"/>
      <c r="C958" s="56" t="s">
        <v>216</v>
      </c>
      <c r="G958" s="105" t="s">
        <v>262</v>
      </c>
      <c r="H958" s="102"/>
      <c r="I958" s="102">
        <v>3.17</v>
      </c>
      <c r="J958" s="102"/>
      <c r="K958" s="181" t="s">
        <v>262</v>
      </c>
      <c r="L958" s="181"/>
      <c r="M958" s="181" t="s">
        <v>262</v>
      </c>
      <c r="N958" s="181"/>
      <c r="O958" s="181" t="s">
        <v>262</v>
      </c>
      <c r="P958" s="181"/>
      <c r="Q958" s="181" t="s">
        <v>262</v>
      </c>
      <c r="R958" s="181"/>
      <c r="S958" s="181" t="s">
        <v>262</v>
      </c>
      <c r="T958" s="181"/>
      <c r="U958" s="181" t="s">
        <v>262</v>
      </c>
      <c r="V958" s="181"/>
      <c r="W958" s="181" t="s">
        <v>262</v>
      </c>
      <c r="X958" s="181"/>
      <c r="Y958" s="181" t="s">
        <v>262</v>
      </c>
      <c r="Z958" s="181"/>
      <c r="AA958" s="155">
        <f t="shared" si="53"/>
        <v>3.17</v>
      </c>
      <c r="AB958" s="101"/>
      <c r="AC958" s="57">
        <v>21</v>
      </c>
      <c r="AD958" s="281"/>
      <c r="AE958" s="183"/>
      <c r="AF958" s="183"/>
      <c r="AG958" s="183"/>
    </row>
    <row r="959" spans="1:33" ht="9" customHeight="1">
      <c r="A959" s="57">
        <v>22</v>
      </c>
      <c r="B959" s="56"/>
      <c r="C959" s="56" t="s">
        <v>217</v>
      </c>
      <c r="G959" s="105" t="s">
        <v>262</v>
      </c>
      <c r="H959" s="102"/>
      <c r="I959" s="102">
        <v>3.57</v>
      </c>
      <c r="J959" s="102"/>
      <c r="K959" s="181" t="s">
        <v>262</v>
      </c>
      <c r="L959" s="181"/>
      <c r="M959" s="181" t="s">
        <v>262</v>
      </c>
      <c r="N959" s="181"/>
      <c r="O959" s="181" t="s">
        <v>262</v>
      </c>
      <c r="P959" s="181"/>
      <c r="Q959" s="181" t="s">
        <v>262</v>
      </c>
      <c r="R959" s="181"/>
      <c r="S959" s="181" t="s">
        <v>262</v>
      </c>
      <c r="T959" s="181"/>
      <c r="U959" s="181" t="s">
        <v>262</v>
      </c>
      <c r="V959" s="181"/>
      <c r="W959" s="181" t="s">
        <v>262</v>
      </c>
      <c r="X959" s="181"/>
      <c r="Y959" s="181" t="s">
        <v>262</v>
      </c>
      <c r="Z959" s="181"/>
      <c r="AA959" s="155">
        <f t="shared" si="53"/>
        <v>3.57</v>
      </c>
      <c r="AB959" s="101"/>
      <c r="AC959" s="57">
        <v>22</v>
      </c>
      <c r="AD959" s="281"/>
      <c r="AE959" s="183"/>
      <c r="AF959" s="183"/>
      <c r="AG959" s="183"/>
    </row>
    <row r="960" spans="1:33" ht="9" customHeight="1">
      <c r="A960" s="57">
        <v>23</v>
      </c>
      <c r="B960" s="56"/>
      <c r="C960" s="51" t="s">
        <v>218</v>
      </c>
      <c r="G960" s="105"/>
      <c r="H960" s="102"/>
      <c r="I960" s="102"/>
      <c r="J960" s="102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  <c r="AA960" s="155"/>
      <c r="AB960" s="101"/>
      <c r="AC960" s="57">
        <v>23</v>
      </c>
      <c r="AD960" s="281"/>
      <c r="AE960" s="183"/>
      <c r="AF960" s="183"/>
      <c r="AG960" s="183"/>
    </row>
    <row r="961" spans="1:33" ht="9" customHeight="1">
      <c r="A961" s="57">
        <v>24</v>
      </c>
      <c r="B961" s="56"/>
      <c r="C961" s="56" t="s">
        <v>219</v>
      </c>
      <c r="F961" s="201"/>
      <c r="G961" s="105" t="s">
        <v>262</v>
      </c>
      <c r="H961" s="102"/>
      <c r="I961" s="84">
        <v>2.06E-2</v>
      </c>
      <c r="J961" s="102"/>
      <c r="K961" s="181" t="s">
        <v>262</v>
      </c>
      <c r="L961" s="181"/>
      <c r="M961" s="181" t="s">
        <v>262</v>
      </c>
      <c r="N961" s="181"/>
      <c r="O961" s="181" t="s">
        <v>262</v>
      </c>
      <c r="P961" s="181"/>
      <c r="Q961" s="181" t="s">
        <v>262</v>
      </c>
      <c r="R961" s="181"/>
      <c r="S961" s="202">
        <v>0</v>
      </c>
      <c r="T961" s="202"/>
      <c r="U961" s="202" t="s">
        <v>262</v>
      </c>
      <c r="V961" s="181"/>
      <c r="W961" s="181" t="s">
        <v>262</v>
      </c>
      <c r="X961" s="181"/>
      <c r="Y961" s="181" t="s">
        <v>262</v>
      </c>
      <c r="Z961" s="181"/>
      <c r="AA961" s="203">
        <f t="shared" si="53"/>
        <v>2.06E-2</v>
      </c>
      <c r="AB961" s="101"/>
      <c r="AC961" s="57">
        <v>24</v>
      </c>
      <c r="AD961" s="283"/>
      <c r="AE961" s="183"/>
      <c r="AF961" s="183"/>
      <c r="AG961" s="183"/>
    </row>
    <row r="962" spans="1:33" ht="9" customHeight="1">
      <c r="A962" s="57">
        <v>25</v>
      </c>
      <c r="B962" s="56"/>
      <c r="C962" s="51" t="s">
        <v>220</v>
      </c>
      <c r="G962" s="105"/>
      <c r="H962" s="102"/>
      <c r="I962" s="102"/>
      <c r="J962" s="102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  <c r="AA962" s="155"/>
      <c r="AB962" s="101"/>
      <c r="AC962" s="57">
        <v>25</v>
      </c>
      <c r="AD962" s="281"/>
      <c r="AE962" s="183"/>
      <c r="AF962" s="183"/>
      <c r="AG962" s="183"/>
    </row>
    <row r="963" spans="1:33" ht="9" customHeight="1">
      <c r="A963" s="57">
        <v>26</v>
      </c>
      <c r="B963" s="56"/>
      <c r="C963" s="56" t="s">
        <v>221</v>
      </c>
      <c r="G963" s="105">
        <v>-0.01</v>
      </c>
      <c r="H963" s="102"/>
      <c r="I963" s="102">
        <v>2.73</v>
      </c>
      <c r="J963" s="102"/>
      <c r="K963" s="181">
        <v>0.08</v>
      </c>
      <c r="L963" s="181"/>
      <c r="M963" s="181">
        <v>0.01</v>
      </c>
      <c r="N963" s="181"/>
      <c r="O963" s="181" t="s">
        <v>262</v>
      </c>
      <c r="P963" s="181"/>
      <c r="Q963" s="181">
        <v>0.03</v>
      </c>
      <c r="R963" s="181"/>
      <c r="S963" s="181">
        <v>0</v>
      </c>
      <c r="T963" s="181"/>
      <c r="U963" s="181">
        <v>0.01</v>
      </c>
      <c r="V963" s="181"/>
      <c r="W963" s="103">
        <v>0.46</v>
      </c>
      <c r="X963" s="103"/>
      <c r="Y963" s="103">
        <v>1.31</v>
      </c>
      <c r="Z963" s="181"/>
      <c r="AA963" s="155">
        <f t="shared" si="53"/>
        <v>4.6199999999999992</v>
      </c>
      <c r="AB963" s="101"/>
      <c r="AC963" s="57">
        <v>26</v>
      </c>
      <c r="AD963" s="281"/>
      <c r="AE963" s="183"/>
      <c r="AF963" s="183"/>
      <c r="AG963" s="183"/>
    </row>
    <row r="964" spans="1:33" ht="9" customHeight="1">
      <c r="A964" s="57">
        <v>27</v>
      </c>
      <c r="B964" s="56"/>
      <c r="C964" s="56" t="s">
        <v>263</v>
      </c>
      <c r="G964" s="105" t="s">
        <v>262</v>
      </c>
      <c r="H964" s="102"/>
      <c r="I964" s="102" t="s">
        <v>264</v>
      </c>
      <c r="J964" s="102"/>
      <c r="K964" s="181" t="s">
        <v>262</v>
      </c>
      <c r="L964" s="181"/>
      <c r="M964" s="181" t="s">
        <v>262</v>
      </c>
      <c r="N964" s="181"/>
      <c r="O964" s="181" t="s">
        <v>262</v>
      </c>
      <c r="P964" s="181"/>
      <c r="Q964" s="181" t="s">
        <v>262</v>
      </c>
      <c r="R964" s="181"/>
      <c r="S964" s="181" t="s">
        <v>262</v>
      </c>
      <c r="T964" s="181"/>
      <c r="U964" s="181" t="s">
        <v>262</v>
      </c>
      <c r="V964" s="181"/>
      <c r="W964" s="181" t="s">
        <v>262</v>
      </c>
      <c r="X964" s="181"/>
      <c r="Y964" s="181" t="s">
        <v>262</v>
      </c>
      <c r="Z964" s="181"/>
      <c r="AA964" s="155">
        <v>147.34</v>
      </c>
      <c r="AB964" s="101"/>
      <c r="AC964" s="57">
        <v>27</v>
      </c>
      <c r="AD964" s="281"/>
      <c r="AE964" s="183"/>
      <c r="AF964" s="183"/>
      <c r="AG964" s="183"/>
    </row>
    <row r="965" spans="1:33" ht="9" customHeight="1">
      <c r="A965" s="56"/>
      <c r="AC965" s="56"/>
      <c r="AD965" s="56"/>
    </row>
    <row r="966" spans="1:33" ht="9" customHeight="1">
      <c r="A966" s="56"/>
      <c r="AC966" s="56"/>
      <c r="AD966" s="56"/>
    </row>
    <row r="967" spans="1:33" ht="9" customHeight="1">
      <c r="A967" s="56"/>
      <c r="AC967" s="56"/>
      <c r="AD967" s="56"/>
    </row>
    <row r="968" spans="1:33" ht="9" customHeight="1">
      <c r="A968" s="56"/>
      <c r="AC968" s="56"/>
      <c r="AD968" s="56"/>
    </row>
    <row r="969" spans="1:33" ht="9" customHeight="1">
      <c r="A969" s="56"/>
      <c r="AC969" s="56"/>
      <c r="AD969" s="56"/>
    </row>
    <row r="970" spans="1:33" ht="9" customHeight="1">
      <c r="A970" s="56"/>
      <c r="AC970" s="56"/>
      <c r="AD970" s="56"/>
    </row>
    <row r="971" spans="1:33" ht="9" customHeight="1">
      <c r="A971" s="56"/>
      <c r="AC971" s="56"/>
      <c r="AD971" s="56"/>
    </row>
    <row r="972" spans="1:33" ht="9" customHeight="1">
      <c r="A972" s="56"/>
      <c r="AC972" s="56"/>
      <c r="AD972" s="56"/>
    </row>
    <row r="973" spans="1:33" ht="9" customHeight="1">
      <c r="A973" s="56"/>
      <c r="AC973" s="56"/>
      <c r="AD973" s="56"/>
    </row>
    <row r="974" spans="1:33" ht="9" customHeight="1">
      <c r="A974" s="56"/>
      <c r="AC974" s="56"/>
      <c r="AD974" s="56"/>
    </row>
    <row r="975" spans="1:33" ht="9" customHeight="1">
      <c r="A975" s="56"/>
      <c r="AC975" s="56"/>
      <c r="AD975" s="56"/>
    </row>
    <row r="976" spans="1:33" ht="9" customHeight="1">
      <c r="A976" s="56"/>
      <c r="AC976" s="56"/>
      <c r="AD976" s="56"/>
    </row>
    <row r="977" spans="1:30" ht="9" customHeight="1">
      <c r="A977" s="56"/>
      <c r="AC977" s="56"/>
      <c r="AD977" s="56"/>
    </row>
    <row r="978" spans="1:30" ht="9" customHeight="1">
      <c r="A978" s="56"/>
      <c r="AC978" s="56"/>
      <c r="AD978" s="56"/>
    </row>
    <row r="979" spans="1:30" ht="9" customHeight="1">
      <c r="A979" s="56"/>
      <c r="AC979" s="56"/>
      <c r="AD979" s="56"/>
    </row>
    <row r="980" spans="1:30" ht="9" customHeight="1">
      <c r="A980" s="56"/>
      <c r="AC980" s="56"/>
      <c r="AD980" s="56"/>
    </row>
    <row r="981" spans="1:30" ht="9" customHeight="1">
      <c r="A981" s="56"/>
      <c r="AC981" s="56"/>
      <c r="AD981" s="56"/>
    </row>
    <row r="982" spans="1:30" ht="9" customHeight="1">
      <c r="A982" s="56"/>
      <c r="AC982" s="56"/>
      <c r="AD982" s="56"/>
    </row>
    <row r="983" spans="1:30" ht="9" customHeight="1">
      <c r="A983" s="56"/>
      <c r="AC983" s="56"/>
      <c r="AD983" s="56"/>
    </row>
    <row r="984" spans="1:30" ht="9" customHeight="1">
      <c r="A984" s="56"/>
      <c r="AC984" s="56"/>
      <c r="AD984" s="56"/>
    </row>
    <row r="985" spans="1:30" ht="9" customHeight="1">
      <c r="A985" s="56"/>
      <c r="AC985" s="56"/>
      <c r="AD985" s="56"/>
    </row>
    <row r="986" spans="1:30" ht="9" customHeight="1">
      <c r="A986" s="56"/>
      <c r="AC986" s="56"/>
      <c r="AD986" s="56"/>
    </row>
    <row r="987" spans="1:30" ht="9" customHeight="1">
      <c r="A987" s="56"/>
      <c r="AC987" s="56"/>
      <c r="AD987" s="56"/>
    </row>
    <row r="988" spans="1:30" ht="9" customHeight="1">
      <c r="A988" s="56"/>
      <c r="AC988" s="56"/>
      <c r="AD988" s="56"/>
    </row>
    <row r="989" spans="1:30" ht="9" customHeight="1">
      <c r="A989" s="56"/>
      <c r="AC989" s="56"/>
      <c r="AD989" s="56"/>
    </row>
    <row r="990" spans="1:30" ht="9" customHeight="1">
      <c r="A990" s="56"/>
      <c r="AC990" s="56"/>
      <c r="AD990" s="56"/>
    </row>
    <row r="991" spans="1:30" ht="9" customHeight="1">
      <c r="A991" s="56"/>
      <c r="AC991" s="56"/>
      <c r="AD991" s="56"/>
    </row>
    <row r="992" spans="1:30" ht="9" customHeight="1">
      <c r="A992" s="56"/>
      <c r="AC992" s="56"/>
      <c r="AD992" s="56"/>
    </row>
    <row r="993" spans="1:30" ht="9" customHeight="1">
      <c r="A993" s="56"/>
      <c r="AC993" s="56"/>
      <c r="AD993" s="56"/>
    </row>
    <row r="994" spans="1:30" ht="9" customHeight="1">
      <c r="A994" s="56"/>
      <c r="AC994" s="56"/>
      <c r="AD994" s="56"/>
    </row>
    <row r="995" spans="1:30" ht="9" customHeight="1">
      <c r="A995" s="56"/>
      <c r="AC995" s="56"/>
      <c r="AD995" s="56"/>
    </row>
    <row r="996" spans="1:30" ht="9" customHeight="1">
      <c r="A996" s="56"/>
      <c r="AC996" s="56"/>
      <c r="AD996" s="56"/>
    </row>
    <row r="997" spans="1:30" ht="9" customHeight="1">
      <c r="A997" s="56"/>
      <c r="AC997" s="56"/>
      <c r="AD997" s="56"/>
    </row>
    <row r="998" spans="1:30" ht="9" customHeight="1">
      <c r="A998" s="56"/>
      <c r="AC998" s="56"/>
      <c r="AD998" s="56"/>
    </row>
    <row r="999" spans="1:30" ht="9" customHeight="1">
      <c r="A999" s="56"/>
      <c r="AC999" s="56"/>
      <c r="AD999" s="56"/>
    </row>
    <row r="1000" spans="1:30" ht="9" customHeight="1">
      <c r="A1000" s="56"/>
      <c r="AC1000" s="56"/>
      <c r="AD1000" s="56"/>
    </row>
    <row r="1001" spans="1:30" ht="9" customHeight="1">
      <c r="A1001" s="56"/>
      <c r="AC1001" s="56"/>
      <c r="AD1001" s="56"/>
    </row>
    <row r="1002" spans="1:30" ht="9" customHeight="1">
      <c r="A1002" s="56"/>
      <c r="AC1002" s="56"/>
      <c r="AD1002" s="56"/>
    </row>
    <row r="1003" spans="1:30" ht="9" customHeight="1">
      <c r="A1003" s="56"/>
      <c r="AC1003" s="56"/>
      <c r="AD1003" s="56"/>
    </row>
    <row r="1004" spans="1:30" ht="9" customHeight="1">
      <c r="A1004" s="56"/>
      <c r="AC1004" s="56"/>
      <c r="AD1004" s="56"/>
    </row>
    <row r="1005" spans="1:30" ht="9" customHeight="1">
      <c r="A1005" s="56"/>
      <c r="AC1005" s="56"/>
      <c r="AD1005" s="56"/>
    </row>
    <row r="1006" spans="1:30" ht="9" customHeight="1">
      <c r="A1006" s="56"/>
      <c r="AC1006" s="56"/>
      <c r="AD1006" s="56"/>
    </row>
    <row r="1007" spans="1:30" ht="9" customHeight="1">
      <c r="A1007" s="56"/>
      <c r="AC1007" s="56"/>
      <c r="AD1007" s="56"/>
    </row>
    <row r="1008" spans="1:30" ht="9" customHeight="1">
      <c r="A1008" s="56"/>
      <c r="AC1008" s="56"/>
      <c r="AD1008" s="56"/>
    </row>
    <row r="1009" spans="1:30" ht="9" customHeight="1">
      <c r="A1009" s="56"/>
      <c r="AC1009" s="56"/>
      <c r="AD1009" s="56"/>
    </row>
    <row r="1010" spans="1:30" ht="9" customHeight="1">
      <c r="A1010" s="56"/>
      <c r="AC1010" s="56"/>
      <c r="AD1010" s="56"/>
    </row>
    <row r="1011" spans="1:30" ht="9" customHeight="1">
      <c r="A1011" s="56"/>
      <c r="AC1011" s="56"/>
      <c r="AD1011" s="56"/>
    </row>
    <row r="1012" spans="1:30" ht="9" customHeight="1">
      <c r="A1012" s="56"/>
      <c r="AC1012" s="56"/>
      <c r="AD1012" s="56"/>
    </row>
    <row r="1013" spans="1:30" ht="9" customHeight="1">
      <c r="A1013" s="56"/>
      <c r="AC1013" s="56"/>
      <c r="AD1013" s="56"/>
    </row>
    <row r="1014" spans="1:30" ht="9" customHeight="1">
      <c r="A1014" s="56"/>
      <c r="AC1014" s="56"/>
      <c r="AD1014" s="56"/>
    </row>
    <row r="1015" spans="1:30" ht="9" customHeight="1">
      <c r="A1015" s="56"/>
      <c r="AC1015" s="56"/>
      <c r="AD1015" s="56"/>
    </row>
    <row r="1016" spans="1:30" ht="9" customHeight="1">
      <c r="A1016" s="56"/>
      <c r="AC1016" s="56"/>
      <c r="AD1016" s="56"/>
    </row>
    <row r="1017" spans="1:30" ht="9" customHeight="1">
      <c r="A1017" s="56"/>
      <c r="AC1017" s="56"/>
      <c r="AD1017" s="56"/>
    </row>
    <row r="1018" spans="1:30" ht="9" customHeight="1">
      <c r="A1018" s="56"/>
      <c r="AC1018" s="56"/>
      <c r="AD1018" s="56"/>
    </row>
    <row r="1019" spans="1:30" ht="9" customHeight="1">
      <c r="A1019" s="56"/>
      <c r="AC1019" s="56"/>
      <c r="AD1019" s="56"/>
    </row>
    <row r="1020" spans="1:30" ht="9" customHeight="1">
      <c r="A1020" s="56"/>
      <c r="AC1020" s="56"/>
      <c r="AD1020" s="56"/>
    </row>
    <row r="1021" spans="1:30" ht="9" customHeight="1">
      <c r="A1021" s="56"/>
      <c r="AC1021" s="56"/>
      <c r="AD1021" s="56"/>
    </row>
    <row r="1022" spans="1:30" ht="9" customHeight="1">
      <c r="A1022" s="56"/>
      <c r="AC1022" s="56"/>
      <c r="AD1022" s="56"/>
    </row>
    <row r="1023" spans="1:30" ht="9" customHeight="1">
      <c r="A1023" s="56"/>
      <c r="AC1023" s="56"/>
      <c r="AD1023" s="56"/>
    </row>
    <row r="1024" spans="1:30" ht="9" customHeight="1">
      <c r="A1024" s="56"/>
      <c r="AC1024" s="56"/>
      <c r="AD1024" s="56"/>
    </row>
    <row r="1025" spans="1:30" ht="9" customHeight="1">
      <c r="A1025" s="56"/>
      <c r="AC1025" s="56"/>
      <c r="AD1025" s="56"/>
    </row>
    <row r="1026" spans="1:30" ht="9" customHeight="1">
      <c r="A1026" s="56"/>
      <c r="AC1026" s="56"/>
      <c r="AD1026" s="56"/>
    </row>
    <row r="1027" spans="1:30" ht="9" customHeight="1">
      <c r="A1027" s="56"/>
      <c r="AC1027" s="56"/>
      <c r="AD1027" s="56"/>
    </row>
    <row r="1028" spans="1:30" ht="9" customHeight="1">
      <c r="A1028" s="56"/>
      <c r="AC1028" s="56"/>
      <c r="AD1028" s="56"/>
    </row>
    <row r="1029" spans="1:30" ht="9" customHeight="1">
      <c r="A1029" s="56"/>
      <c r="AC1029" s="56"/>
      <c r="AD1029" s="56"/>
    </row>
    <row r="1030" spans="1:30" ht="9" customHeight="1">
      <c r="A1030" s="56"/>
      <c r="AC1030" s="56"/>
      <c r="AD1030" s="56"/>
    </row>
    <row r="1031" spans="1:30" ht="9" customHeight="1">
      <c r="A1031" s="56"/>
      <c r="AC1031" s="56"/>
      <c r="AD1031" s="56"/>
    </row>
    <row r="1032" spans="1:30" ht="9" customHeight="1">
      <c r="A1032" s="56"/>
      <c r="AC1032" s="56"/>
      <c r="AD1032" s="56"/>
    </row>
    <row r="1033" spans="1:30" ht="9" customHeight="1">
      <c r="A1033" s="56"/>
      <c r="AC1033" s="56"/>
      <c r="AD1033" s="56"/>
    </row>
    <row r="1034" spans="1:30" ht="9" customHeight="1">
      <c r="A1034" s="56"/>
      <c r="AC1034" s="56"/>
      <c r="AD1034" s="56"/>
    </row>
    <row r="1035" spans="1:30" ht="9" customHeight="1">
      <c r="A1035" s="56"/>
      <c r="AC1035" s="56"/>
      <c r="AD1035" s="56"/>
    </row>
    <row r="1036" spans="1:30" ht="9" customHeight="1">
      <c r="A1036" s="56"/>
      <c r="AC1036" s="56"/>
      <c r="AD1036" s="56"/>
    </row>
    <row r="1037" spans="1:30" ht="9" customHeight="1">
      <c r="A1037" s="56"/>
      <c r="AC1037" s="56"/>
      <c r="AD1037" s="56"/>
    </row>
    <row r="1038" spans="1:30" ht="9" customHeight="1">
      <c r="A1038" s="56"/>
      <c r="AC1038" s="56"/>
      <c r="AD1038" s="56"/>
    </row>
    <row r="1039" spans="1:30" ht="9" customHeight="1">
      <c r="A1039" s="56"/>
      <c r="AC1039" s="56"/>
      <c r="AD1039" s="56"/>
    </row>
    <row r="1040" spans="1:30" ht="9" customHeight="1">
      <c r="A1040" s="56"/>
      <c r="AC1040" s="56"/>
      <c r="AD1040" s="56"/>
    </row>
    <row r="1041" spans="1:30" ht="9" customHeight="1">
      <c r="A1041" s="56"/>
      <c r="AC1041" s="56"/>
      <c r="AD1041" s="56"/>
    </row>
    <row r="1042" spans="1:30" ht="9" customHeight="1">
      <c r="A1042" s="56"/>
      <c r="AC1042" s="56"/>
      <c r="AD1042" s="56"/>
    </row>
    <row r="1043" spans="1:30" ht="9" customHeight="1">
      <c r="A1043" s="56"/>
      <c r="B1043" s="56"/>
      <c r="AC1043" s="56"/>
      <c r="AD1043" s="56"/>
    </row>
    <row r="1044" spans="1:30" ht="9" customHeight="1">
      <c r="A1044" s="56"/>
      <c r="B1044" s="56"/>
      <c r="AC1044" s="56"/>
      <c r="AD1044" s="56"/>
    </row>
    <row r="1045" spans="1:30" ht="9" customHeight="1">
      <c r="A1045" s="56"/>
      <c r="B1045" s="56"/>
      <c r="AC1045" s="56"/>
      <c r="AD1045" s="56"/>
    </row>
    <row r="1046" spans="1:30" ht="9" customHeight="1">
      <c r="A1046" s="56"/>
      <c r="B1046" s="56"/>
      <c r="AC1046" s="56"/>
      <c r="AD1046" s="56"/>
    </row>
    <row r="1047" spans="1:30" ht="9" customHeight="1">
      <c r="A1047" s="56"/>
      <c r="B1047" s="56"/>
      <c r="AC1047" s="56"/>
      <c r="AD1047" s="56"/>
    </row>
    <row r="1048" spans="1:30" ht="9" customHeight="1">
      <c r="A1048" s="56"/>
      <c r="B1048" s="56"/>
      <c r="AC1048" s="56"/>
      <c r="AD1048" s="56"/>
    </row>
    <row r="1049" spans="1:30" ht="9" customHeight="1">
      <c r="A1049" s="56"/>
      <c r="B1049" s="56"/>
      <c r="AC1049" s="56"/>
      <c r="AD1049" s="56"/>
    </row>
    <row r="1050" spans="1:30" ht="9" customHeight="1">
      <c r="A1050" s="56"/>
      <c r="B1050" s="56"/>
      <c r="AC1050" s="56"/>
      <c r="AD1050" s="56"/>
    </row>
    <row r="1051" spans="1:30" ht="9" customHeight="1">
      <c r="A1051" s="56"/>
      <c r="B1051" s="56"/>
      <c r="AC1051" s="56"/>
      <c r="AD1051" s="56"/>
    </row>
    <row r="1052" spans="1:30" ht="9" customHeight="1">
      <c r="A1052" s="56"/>
      <c r="B1052" s="56"/>
      <c r="AC1052" s="56"/>
      <c r="AD1052" s="56"/>
    </row>
    <row r="1053" spans="1:30" ht="9" customHeight="1">
      <c r="A1053" s="56"/>
      <c r="B1053" s="56"/>
      <c r="AC1053" s="56"/>
      <c r="AD1053" s="56"/>
    </row>
    <row r="1054" spans="1:30" ht="9" customHeight="1">
      <c r="A1054" s="56"/>
      <c r="B1054" s="56"/>
      <c r="AC1054" s="56"/>
      <c r="AD1054" s="56"/>
    </row>
    <row r="1055" spans="1:30" ht="9" customHeight="1">
      <c r="A1055" s="56"/>
      <c r="B1055" s="56"/>
      <c r="AC1055" s="56"/>
      <c r="AD1055" s="56"/>
    </row>
    <row r="1056" spans="1:30" ht="9" customHeight="1">
      <c r="A1056" s="56"/>
      <c r="B1056" s="56"/>
      <c r="AC1056" s="56"/>
      <c r="AD1056" s="56"/>
    </row>
    <row r="1057" spans="1:30" ht="9" customHeight="1">
      <c r="A1057" s="56"/>
      <c r="B1057" s="56"/>
      <c r="AC1057" s="56"/>
      <c r="AD1057" s="56"/>
    </row>
    <row r="1058" spans="1:30" ht="9" customHeight="1">
      <c r="A1058" s="56"/>
      <c r="B1058" s="56"/>
      <c r="AC1058" s="56"/>
      <c r="AD1058" s="56"/>
    </row>
    <row r="1059" spans="1:30" ht="9" customHeight="1">
      <c r="A1059" s="56"/>
      <c r="B1059" s="56"/>
      <c r="AC1059" s="56"/>
      <c r="AD1059" s="56"/>
    </row>
    <row r="1060" spans="1:30" ht="9" customHeight="1">
      <c r="A1060" s="56"/>
      <c r="B1060" s="56"/>
      <c r="AC1060" s="56"/>
      <c r="AD1060" s="56"/>
    </row>
    <row r="1061" spans="1:30" ht="9" customHeight="1">
      <c r="A1061" s="56"/>
      <c r="B1061" s="56"/>
      <c r="AC1061" s="56"/>
      <c r="AD1061" s="56"/>
    </row>
    <row r="1062" spans="1:30" ht="9" customHeight="1">
      <c r="A1062" s="56"/>
      <c r="B1062" s="56"/>
      <c r="AC1062" s="56"/>
      <c r="AD1062" s="56"/>
    </row>
    <row r="1063" spans="1:30" ht="9" customHeight="1">
      <c r="A1063" s="56"/>
      <c r="B1063" s="56"/>
      <c r="AC1063" s="56"/>
      <c r="AD1063" s="56"/>
    </row>
    <row r="1064" spans="1:30" ht="9" customHeight="1">
      <c r="A1064" s="56"/>
      <c r="B1064" s="56"/>
      <c r="AC1064" s="56"/>
      <c r="AD1064" s="56"/>
    </row>
    <row r="1065" spans="1:30" ht="9" customHeight="1">
      <c r="A1065" s="56"/>
      <c r="B1065" s="56"/>
      <c r="AC1065" s="56"/>
      <c r="AD1065" s="56"/>
    </row>
    <row r="1066" spans="1:30" ht="9" customHeight="1">
      <c r="A1066" s="56"/>
      <c r="B1066" s="56"/>
      <c r="AC1066" s="56"/>
      <c r="AD1066" s="56"/>
    </row>
    <row r="1067" spans="1:30" ht="9" customHeight="1">
      <c r="A1067" s="56"/>
      <c r="B1067" s="56"/>
      <c r="AC1067" s="56"/>
      <c r="AD1067" s="56"/>
    </row>
    <row r="1068" spans="1:30" ht="9" customHeight="1">
      <c r="A1068" s="56"/>
      <c r="B1068" s="56"/>
      <c r="AC1068" s="56"/>
      <c r="AD1068" s="56"/>
    </row>
    <row r="1069" spans="1:30" ht="9" customHeight="1">
      <c r="A1069" s="56"/>
      <c r="B1069" s="56"/>
      <c r="AC1069" s="56"/>
      <c r="AD1069" s="56"/>
    </row>
    <row r="1070" spans="1:30" ht="9" customHeight="1">
      <c r="A1070" s="56"/>
      <c r="B1070" s="56"/>
      <c r="AC1070" s="56"/>
      <c r="AD1070" s="56"/>
    </row>
    <row r="1071" spans="1:30" ht="9" customHeight="1">
      <c r="A1071" s="56"/>
      <c r="B1071" s="56"/>
      <c r="AC1071" s="56"/>
      <c r="AD1071" s="56"/>
    </row>
    <row r="1072" spans="1:30" ht="9" customHeight="1">
      <c r="A1072" s="56"/>
      <c r="B1072" s="56"/>
      <c r="AC1072" s="56"/>
      <c r="AD1072" s="56"/>
    </row>
    <row r="1073" spans="1:30" ht="9" customHeight="1">
      <c r="A1073" s="56"/>
      <c r="B1073" s="56"/>
      <c r="AC1073" s="56"/>
      <c r="AD1073" s="56"/>
    </row>
    <row r="1074" spans="1:30" ht="9" customHeight="1">
      <c r="A1074" s="56"/>
      <c r="B1074" s="56"/>
      <c r="AC1074" s="56"/>
      <c r="AD1074" s="56"/>
    </row>
    <row r="1075" spans="1:30" ht="9" customHeight="1">
      <c r="A1075" s="56"/>
      <c r="B1075" s="56"/>
      <c r="AC1075" s="56"/>
      <c r="AD1075" s="56"/>
    </row>
    <row r="1076" spans="1:30" ht="9" customHeight="1">
      <c r="A1076" s="56"/>
      <c r="B1076" s="56"/>
      <c r="AC1076" s="56"/>
      <c r="AD1076" s="56"/>
    </row>
    <row r="1077" spans="1:30" ht="9" customHeight="1">
      <c r="A1077" s="56"/>
      <c r="B1077" s="56"/>
      <c r="AC1077" s="56"/>
      <c r="AD1077" s="56"/>
    </row>
    <row r="1078" spans="1:30" ht="9" customHeight="1">
      <c r="A1078" s="56"/>
      <c r="B1078" s="56"/>
      <c r="AC1078" s="56"/>
      <c r="AD1078" s="56"/>
    </row>
    <row r="1079" spans="1:30" ht="9" customHeight="1">
      <c r="A1079" s="56"/>
      <c r="B1079" s="56"/>
      <c r="AC1079" s="56"/>
      <c r="AD1079" s="56"/>
    </row>
    <row r="1080" spans="1:30" ht="9" customHeight="1">
      <c r="A1080" s="56"/>
      <c r="B1080" s="56"/>
      <c r="AC1080" s="56"/>
      <c r="AD1080" s="56"/>
    </row>
    <row r="1081" spans="1:30" ht="9" customHeight="1">
      <c r="A1081" s="56"/>
      <c r="B1081" s="56"/>
      <c r="AC1081" s="56"/>
      <c r="AD1081" s="56"/>
    </row>
    <row r="1082" spans="1:30" ht="9" customHeight="1">
      <c r="A1082" s="56"/>
      <c r="B1082" s="56"/>
      <c r="AC1082" s="56"/>
      <c r="AD1082" s="56"/>
    </row>
    <row r="1083" spans="1:30" ht="9" customHeight="1">
      <c r="A1083" s="56"/>
      <c r="B1083" s="56"/>
      <c r="AC1083" s="56"/>
      <c r="AD1083" s="56"/>
    </row>
    <row r="1084" spans="1:30" ht="9" customHeight="1">
      <c r="A1084" s="56"/>
      <c r="B1084" s="56"/>
      <c r="AC1084" s="56"/>
      <c r="AD1084" s="56"/>
    </row>
    <row r="1085" spans="1:30" ht="9" customHeight="1">
      <c r="A1085" s="56"/>
      <c r="B1085" s="56"/>
      <c r="AC1085" s="56"/>
      <c r="AD1085" s="56"/>
    </row>
    <row r="1086" spans="1:30" ht="9" customHeight="1">
      <c r="A1086" s="56"/>
      <c r="B1086" s="56"/>
      <c r="AC1086" s="56"/>
      <c r="AD1086" s="56"/>
    </row>
    <row r="1087" spans="1:30" ht="9" customHeight="1">
      <c r="A1087" s="56"/>
      <c r="B1087" s="56"/>
      <c r="AC1087" s="56"/>
      <c r="AD1087" s="56"/>
    </row>
    <row r="1088" spans="1:30" ht="9" customHeight="1">
      <c r="A1088" s="56"/>
      <c r="B1088" s="56"/>
      <c r="AC1088" s="56"/>
      <c r="AD1088" s="56"/>
    </row>
    <row r="1089" spans="1:30" ht="9" customHeight="1">
      <c r="A1089" s="56"/>
      <c r="B1089" s="56"/>
      <c r="AC1089" s="56"/>
      <c r="AD1089" s="56"/>
    </row>
    <row r="1090" spans="1:30" ht="9" customHeight="1">
      <c r="A1090" s="56"/>
      <c r="B1090" s="56"/>
      <c r="AC1090" s="56"/>
      <c r="AD1090" s="56"/>
    </row>
    <row r="1091" spans="1:30" ht="9" customHeight="1">
      <c r="A1091" s="56"/>
      <c r="B1091" s="56"/>
      <c r="AC1091" s="56"/>
      <c r="AD1091" s="56"/>
    </row>
    <row r="1092" spans="1:30" ht="9" customHeight="1">
      <c r="A1092" s="56"/>
      <c r="B1092" s="56"/>
      <c r="AC1092" s="56"/>
      <c r="AD1092" s="56"/>
    </row>
    <row r="1093" spans="1:30" ht="9" customHeight="1">
      <c r="A1093" s="56"/>
      <c r="B1093" s="56"/>
      <c r="AC1093" s="56"/>
      <c r="AD1093" s="56"/>
    </row>
    <row r="1094" spans="1:30" ht="9" customHeight="1">
      <c r="A1094" s="56"/>
      <c r="B1094" s="56"/>
      <c r="AC1094" s="56"/>
      <c r="AD1094" s="56"/>
    </row>
    <row r="1095" spans="1:30" ht="9" customHeight="1">
      <c r="A1095" s="56"/>
      <c r="B1095" s="56"/>
      <c r="AC1095" s="56"/>
      <c r="AD1095" s="56"/>
    </row>
    <row r="1096" spans="1:30" ht="9" customHeight="1">
      <c r="A1096" s="56"/>
      <c r="B1096" s="56"/>
      <c r="AC1096" s="56"/>
      <c r="AD1096" s="56"/>
    </row>
    <row r="1097" spans="1:30" ht="9" customHeight="1">
      <c r="A1097" s="56"/>
      <c r="B1097" s="56"/>
      <c r="AC1097" s="56"/>
      <c r="AD1097" s="56"/>
    </row>
    <row r="1098" spans="1:30" ht="9" customHeight="1">
      <c r="A1098" s="56"/>
      <c r="B1098" s="56"/>
      <c r="AC1098" s="56"/>
      <c r="AD1098" s="56"/>
    </row>
    <row r="1099" spans="1:30" ht="9" customHeight="1">
      <c r="A1099" s="56"/>
      <c r="B1099" s="56"/>
      <c r="AC1099" s="56"/>
      <c r="AD1099" s="56"/>
    </row>
    <row r="1100" spans="1:30" ht="9" customHeight="1">
      <c r="A1100" s="56"/>
      <c r="B1100" s="56"/>
      <c r="AC1100" s="56"/>
      <c r="AD1100" s="56"/>
    </row>
    <row r="1101" spans="1:30" ht="9" customHeight="1">
      <c r="A1101" s="56"/>
      <c r="B1101" s="56"/>
      <c r="AC1101" s="56"/>
      <c r="AD1101" s="56"/>
    </row>
    <row r="1102" spans="1:30" ht="9" customHeight="1">
      <c r="A1102" s="56"/>
      <c r="B1102" s="56"/>
      <c r="AC1102" s="56"/>
      <c r="AD1102" s="56"/>
    </row>
    <row r="1103" spans="1:30" ht="9" customHeight="1">
      <c r="A1103" s="56"/>
      <c r="B1103" s="56"/>
      <c r="AC1103" s="56"/>
      <c r="AD1103" s="56"/>
    </row>
    <row r="1104" spans="1:30" ht="9" customHeight="1">
      <c r="A1104" s="56"/>
      <c r="B1104" s="56"/>
      <c r="AC1104" s="56"/>
      <c r="AD1104" s="56"/>
    </row>
    <row r="1105" spans="1:30" ht="9" customHeight="1">
      <c r="A1105" s="56"/>
      <c r="B1105" s="56"/>
      <c r="AC1105" s="56"/>
      <c r="AD1105" s="56"/>
    </row>
    <row r="1106" spans="1:30" ht="9" customHeight="1">
      <c r="A1106" s="56"/>
      <c r="B1106" s="56"/>
      <c r="AC1106" s="56"/>
      <c r="AD1106" s="56"/>
    </row>
    <row r="1107" spans="1:30" ht="9" customHeight="1">
      <c r="A1107" s="56"/>
      <c r="B1107" s="56"/>
      <c r="AC1107" s="56"/>
      <c r="AD1107" s="56"/>
    </row>
    <row r="1108" spans="1:30" ht="9" customHeight="1">
      <c r="A1108" s="56"/>
      <c r="B1108" s="56"/>
      <c r="AC1108" s="56"/>
      <c r="AD1108" s="56"/>
    </row>
    <row r="1109" spans="1:30" ht="9" customHeight="1">
      <c r="A1109" s="56"/>
      <c r="B1109" s="56"/>
      <c r="AC1109" s="56"/>
      <c r="AD1109" s="56"/>
    </row>
    <row r="1110" spans="1:30" ht="9" customHeight="1">
      <c r="A1110" s="56"/>
      <c r="B1110" s="56"/>
      <c r="AC1110" s="56"/>
      <c r="AD1110" s="56"/>
    </row>
    <row r="1111" spans="1:30" ht="9" customHeight="1">
      <c r="A1111" s="56"/>
      <c r="B1111" s="56"/>
      <c r="AC1111" s="56"/>
      <c r="AD1111" s="56"/>
    </row>
    <row r="1112" spans="1:30" ht="9" customHeight="1">
      <c r="A1112" s="56"/>
      <c r="B1112" s="56"/>
      <c r="AC1112" s="56"/>
      <c r="AD1112" s="56"/>
    </row>
    <row r="1113" spans="1:30" ht="9" customHeight="1">
      <c r="A1113" s="56"/>
      <c r="B1113" s="56"/>
      <c r="AC1113" s="56"/>
      <c r="AD1113" s="56"/>
    </row>
    <row r="1114" spans="1:30" ht="9" customHeight="1">
      <c r="A1114" s="56"/>
      <c r="B1114" s="56"/>
      <c r="AC1114" s="56"/>
      <c r="AD1114" s="56"/>
    </row>
    <row r="1115" spans="1:30" ht="9" customHeight="1">
      <c r="A1115" s="56"/>
      <c r="AC1115" s="56"/>
      <c r="AD1115" s="56"/>
    </row>
    <row r="1116" spans="1:30" ht="9" customHeight="1">
      <c r="A1116" s="56"/>
      <c r="AC1116" s="56"/>
      <c r="AD1116" s="56"/>
    </row>
    <row r="1117" spans="1:30" ht="9" customHeight="1">
      <c r="A1117" s="56"/>
      <c r="AC1117" s="56"/>
      <c r="AD1117" s="56"/>
    </row>
    <row r="1118" spans="1:30" ht="9" customHeight="1">
      <c r="A1118" s="56"/>
      <c r="AC1118" s="56"/>
      <c r="AD1118" s="56"/>
    </row>
    <row r="1119" spans="1:30" ht="9" customHeight="1">
      <c r="A1119" s="56"/>
      <c r="AC1119" s="56"/>
      <c r="AD1119" s="56"/>
    </row>
    <row r="1120" spans="1:30" ht="9" customHeight="1">
      <c r="A1120" s="56"/>
      <c r="AC1120" s="56"/>
      <c r="AD1120" s="56"/>
    </row>
    <row r="1121" spans="1:30" ht="9" customHeight="1">
      <c r="A1121" s="56"/>
      <c r="AC1121" s="56"/>
      <c r="AD1121" s="56"/>
    </row>
    <row r="1122" spans="1:30" ht="9" customHeight="1">
      <c r="A1122" s="56"/>
      <c r="AC1122" s="56"/>
      <c r="AD1122" s="56"/>
    </row>
    <row r="1123" spans="1:30" ht="9" customHeight="1">
      <c r="A1123" s="56"/>
      <c r="AC1123" s="56"/>
      <c r="AD1123" s="56"/>
    </row>
    <row r="1124" spans="1:30" ht="9" customHeight="1">
      <c r="A1124" s="56"/>
      <c r="AC1124" s="56"/>
      <c r="AD1124" s="56"/>
    </row>
    <row r="1125" spans="1:30" ht="9" customHeight="1">
      <c r="A1125" s="56"/>
      <c r="AC1125" s="56"/>
      <c r="AD1125" s="56"/>
    </row>
    <row r="1126" spans="1:30" ht="9" customHeight="1">
      <c r="A1126" s="56"/>
      <c r="AC1126" s="56"/>
      <c r="AD1126" s="56"/>
    </row>
    <row r="1127" spans="1:30" ht="9" customHeight="1">
      <c r="A1127" s="56"/>
      <c r="AC1127" s="56"/>
      <c r="AD1127" s="56"/>
    </row>
    <row r="1128" spans="1:30" ht="9" customHeight="1">
      <c r="A1128" s="56"/>
      <c r="AC1128" s="56"/>
      <c r="AD1128" s="56"/>
    </row>
    <row r="1129" spans="1:30" ht="9" customHeight="1">
      <c r="A1129" s="56"/>
      <c r="AC1129" s="56"/>
      <c r="AD1129" s="56"/>
    </row>
    <row r="1130" spans="1:30" ht="9" customHeight="1">
      <c r="A1130" s="56"/>
      <c r="AC1130" s="56"/>
      <c r="AD1130" s="56"/>
    </row>
    <row r="1131" spans="1:30" ht="9" customHeight="1">
      <c r="A1131" s="56"/>
      <c r="AC1131" s="56"/>
      <c r="AD1131" s="56"/>
    </row>
    <row r="1132" spans="1:30" ht="9" customHeight="1">
      <c r="A1132" s="56"/>
      <c r="AC1132" s="56"/>
      <c r="AD1132" s="56"/>
    </row>
    <row r="1133" spans="1:30" ht="9" customHeight="1">
      <c r="A1133" s="56"/>
      <c r="AC1133" s="56"/>
      <c r="AD1133" s="56"/>
    </row>
    <row r="1134" spans="1:30" ht="9" customHeight="1">
      <c r="A1134" s="56"/>
      <c r="AC1134" s="56"/>
      <c r="AD1134" s="56"/>
    </row>
    <row r="1135" spans="1:30" ht="9" customHeight="1">
      <c r="A1135" s="56"/>
      <c r="AC1135" s="56"/>
      <c r="AD1135" s="56"/>
    </row>
    <row r="1136" spans="1:30" ht="9" customHeight="1">
      <c r="A1136" s="56"/>
      <c r="AC1136" s="56"/>
      <c r="AD1136" s="56"/>
    </row>
    <row r="1137" spans="1:30" ht="9" customHeight="1">
      <c r="A1137" s="56"/>
      <c r="AC1137" s="56"/>
      <c r="AD1137" s="56"/>
    </row>
    <row r="1138" spans="1:30" ht="9" customHeight="1">
      <c r="A1138" s="56"/>
      <c r="AC1138" s="56"/>
      <c r="AD1138" s="56"/>
    </row>
    <row r="1139" spans="1:30" ht="9" customHeight="1">
      <c r="A1139" s="56"/>
      <c r="AC1139" s="56"/>
      <c r="AD1139" s="56"/>
    </row>
    <row r="1140" spans="1:30" ht="9" customHeight="1">
      <c r="A1140" s="56"/>
      <c r="AC1140" s="56"/>
      <c r="AD1140" s="56"/>
    </row>
    <row r="1141" spans="1:30" ht="9" customHeight="1">
      <c r="A1141" s="56"/>
      <c r="AC1141" s="56"/>
      <c r="AD1141" s="56"/>
    </row>
    <row r="1142" spans="1:30" ht="9" customHeight="1">
      <c r="A1142" s="56"/>
      <c r="AC1142" s="56"/>
      <c r="AD1142" s="56"/>
    </row>
    <row r="1143" spans="1:30" ht="9" customHeight="1">
      <c r="A1143" s="56"/>
      <c r="AC1143" s="56"/>
      <c r="AD1143" s="56"/>
    </row>
    <row r="1144" spans="1:30" ht="9" customHeight="1">
      <c r="A1144" s="56"/>
      <c r="AC1144" s="56"/>
      <c r="AD1144" s="56"/>
    </row>
    <row r="1145" spans="1:30" ht="9" customHeight="1">
      <c r="A1145" s="56"/>
      <c r="AC1145" s="56"/>
      <c r="AD1145" s="56"/>
    </row>
    <row r="1146" spans="1:30" ht="9" customHeight="1">
      <c r="A1146" s="56"/>
      <c r="AC1146" s="56"/>
      <c r="AD1146" s="56"/>
    </row>
    <row r="1147" spans="1:30" ht="9" customHeight="1">
      <c r="A1147" s="56"/>
      <c r="AC1147" s="56"/>
      <c r="AD1147" s="56"/>
    </row>
    <row r="1148" spans="1:30" ht="9" customHeight="1">
      <c r="A1148" s="56"/>
      <c r="AC1148" s="56"/>
      <c r="AD1148" s="56"/>
    </row>
    <row r="1149" spans="1:30" ht="9" customHeight="1">
      <c r="A1149" s="56"/>
      <c r="AC1149" s="56"/>
      <c r="AD1149" s="56"/>
    </row>
    <row r="1150" spans="1:30" ht="9" customHeight="1">
      <c r="A1150" s="56"/>
      <c r="AC1150" s="56"/>
      <c r="AD1150" s="56"/>
    </row>
    <row r="1151" spans="1:30" ht="9" customHeight="1">
      <c r="A1151" s="56"/>
      <c r="AC1151" s="56"/>
      <c r="AD1151" s="56"/>
    </row>
    <row r="1152" spans="1:30" ht="9" customHeight="1">
      <c r="A1152" s="56"/>
      <c r="AC1152" s="56"/>
      <c r="AD1152" s="56"/>
    </row>
    <row r="1153" spans="1:30" ht="9" customHeight="1">
      <c r="A1153" s="56"/>
      <c r="AC1153" s="56"/>
      <c r="AD1153" s="56"/>
    </row>
    <row r="1154" spans="1:30" ht="9" customHeight="1">
      <c r="A1154" s="56"/>
      <c r="AC1154" s="56"/>
      <c r="AD1154" s="56"/>
    </row>
    <row r="1155" spans="1:30" ht="9" customHeight="1">
      <c r="A1155" s="56"/>
      <c r="AC1155" s="56"/>
      <c r="AD1155" s="56"/>
    </row>
    <row r="1156" spans="1:30" ht="9" customHeight="1">
      <c r="A1156" s="56"/>
      <c r="AC1156" s="56"/>
      <c r="AD1156" s="56"/>
    </row>
    <row r="1157" spans="1:30" ht="9" customHeight="1">
      <c r="A1157" s="56"/>
      <c r="AC1157" s="56"/>
      <c r="AD1157" s="56"/>
    </row>
    <row r="1158" spans="1:30" ht="9" customHeight="1">
      <c r="A1158" s="56"/>
      <c r="AC1158" s="56"/>
      <c r="AD1158" s="56"/>
    </row>
    <row r="1159" spans="1:30" ht="9" customHeight="1">
      <c r="A1159" s="56"/>
      <c r="AC1159" s="56"/>
      <c r="AD1159" s="56"/>
    </row>
    <row r="1160" spans="1:30" ht="9" customHeight="1">
      <c r="A1160" s="56"/>
      <c r="AC1160" s="56"/>
      <c r="AD1160" s="56"/>
    </row>
    <row r="1161" spans="1:30" ht="9" customHeight="1">
      <c r="A1161" s="56"/>
      <c r="AC1161" s="56"/>
      <c r="AD1161" s="56"/>
    </row>
    <row r="1162" spans="1:30" ht="9" customHeight="1">
      <c r="A1162" s="56"/>
      <c r="AC1162" s="56"/>
      <c r="AD1162" s="56"/>
    </row>
    <row r="1163" spans="1:30" ht="9" customHeight="1">
      <c r="A1163" s="56"/>
      <c r="AC1163" s="56"/>
      <c r="AD1163" s="56"/>
    </row>
    <row r="1164" spans="1:30" ht="9" customHeight="1">
      <c r="A1164" s="56"/>
      <c r="AC1164" s="56"/>
      <c r="AD1164" s="56"/>
    </row>
    <row r="1165" spans="1:30" ht="9" customHeight="1">
      <c r="A1165" s="56"/>
      <c r="AC1165" s="56"/>
      <c r="AD1165" s="56"/>
    </row>
    <row r="1166" spans="1:30" ht="9" customHeight="1">
      <c r="A1166" s="56"/>
      <c r="AC1166" s="56"/>
      <c r="AD1166" s="56"/>
    </row>
    <row r="1167" spans="1:30" ht="9" customHeight="1">
      <c r="A1167" s="56"/>
      <c r="AC1167" s="56"/>
      <c r="AD1167" s="56"/>
    </row>
    <row r="1168" spans="1:30" ht="9" customHeight="1">
      <c r="A1168" s="56"/>
      <c r="AC1168" s="56"/>
      <c r="AD1168" s="56"/>
    </row>
    <row r="1169" spans="1:30" ht="9" customHeight="1">
      <c r="A1169" s="56"/>
      <c r="AC1169" s="56"/>
      <c r="AD1169" s="56"/>
    </row>
    <row r="1170" spans="1:30" ht="9" customHeight="1">
      <c r="A1170" s="56"/>
      <c r="AC1170" s="56"/>
      <c r="AD1170" s="56"/>
    </row>
    <row r="1171" spans="1:30" ht="9" customHeight="1">
      <c r="A1171" s="56"/>
      <c r="AC1171" s="56"/>
      <c r="AD1171" s="56"/>
    </row>
    <row r="1172" spans="1:30" ht="9" customHeight="1">
      <c r="A1172" s="56"/>
      <c r="AC1172" s="56"/>
      <c r="AD1172" s="56"/>
    </row>
    <row r="1173" spans="1:30" ht="9" customHeight="1">
      <c r="A1173" s="56"/>
      <c r="AC1173" s="56"/>
      <c r="AD1173" s="56"/>
    </row>
    <row r="1174" spans="1:30" ht="9" customHeight="1">
      <c r="A1174" s="56"/>
      <c r="AC1174" s="56"/>
      <c r="AD1174" s="56"/>
    </row>
    <row r="1175" spans="1:30" ht="9" customHeight="1">
      <c r="A1175" s="56"/>
      <c r="AC1175" s="56"/>
      <c r="AD1175" s="56"/>
    </row>
    <row r="1176" spans="1:30" ht="9" customHeight="1">
      <c r="A1176" s="56"/>
      <c r="AC1176" s="56"/>
      <c r="AD1176" s="56"/>
    </row>
    <row r="1177" spans="1:30" ht="9" customHeight="1">
      <c r="A1177" s="56"/>
      <c r="AC1177" s="56"/>
      <c r="AD1177" s="56"/>
    </row>
    <row r="1178" spans="1:30" ht="9" customHeight="1">
      <c r="A1178" s="56"/>
      <c r="AC1178" s="56"/>
      <c r="AD1178" s="56"/>
    </row>
    <row r="1179" spans="1:30" ht="9" customHeight="1">
      <c r="A1179" s="56"/>
      <c r="AC1179" s="56"/>
      <c r="AD1179" s="56"/>
    </row>
    <row r="1180" spans="1:30" ht="9" customHeight="1">
      <c r="A1180" s="56"/>
      <c r="AC1180" s="56"/>
      <c r="AD1180" s="56"/>
    </row>
    <row r="1181" spans="1:30" ht="9" customHeight="1">
      <c r="A1181" s="56"/>
      <c r="AC1181" s="56"/>
      <c r="AD1181" s="56"/>
    </row>
    <row r="1182" spans="1:30" ht="9" customHeight="1">
      <c r="A1182" s="56"/>
      <c r="AC1182" s="56"/>
      <c r="AD1182" s="56"/>
    </row>
    <row r="1183" spans="1:30" ht="9" customHeight="1">
      <c r="A1183" s="56"/>
      <c r="AC1183" s="56"/>
      <c r="AD1183" s="56"/>
    </row>
    <row r="1184" spans="1:30" ht="9" customHeight="1">
      <c r="A1184" s="56"/>
      <c r="AC1184" s="56"/>
      <c r="AD1184" s="56"/>
    </row>
    <row r="1185" spans="1:30" ht="9" customHeight="1">
      <c r="A1185" s="56"/>
      <c r="AC1185" s="56"/>
      <c r="AD1185" s="56"/>
    </row>
    <row r="1186" spans="1:30" ht="9" customHeight="1">
      <c r="A1186" s="56"/>
      <c r="AC1186" s="56"/>
      <c r="AD1186" s="56"/>
    </row>
    <row r="1187" spans="1:30" ht="9" customHeight="1">
      <c r="A1187" s="56"/>
      <c r="AC1187" s="56"/>
      <c r="AD1187" s="56"/>
    </row>
    <row r="1188" spans="1:30" ht="9" customHeight="1">
      <c r="A1188" s="56"/>
      <c r="AC1188" s="56"/>
      <c r="AD1188" s="56"/>
    </row>
    <row r="1189" spans="1:30" ht="9" customHeight="1">
      <c r="A1189" s="56"/>
      <c r="AC1189" s="56"/>
      <c r="AD1189" s="56"/>
    </row>
    <row r="1190" spans="1:30" ht="9" customHeight="1">
      <c r="A1190" s="56"/>
      <c r="AC1190" s="56"/>
      <c r="AD1190" s="56"/>
    </row>
    <row r="1191" spans="1:30" ht="9" customHeight="1">
      <c r="A1191" s="56"/>
      <c r="AC1191" s="56"/>
      <c r="AD1191" s="56"/>
    </row>
    <row r="1192" spans="1:30" ht="9" customHeight="1">
      <c r="A1192" s="56"/>
      <c r="AC1192" s="56"/>
      <c r="AD1192" s="56"/>
    </row>
    <row r="1193" spans="1:30" ht="9" customHeight="1">
      <c r="A1193" s="56"/>
      <c r="AC1193" s="56"/>
      <c r="AD1193" s="56"/>
    </row>
    <row r="1194" spans="1:30" ht="9" customHeight="1">
      <c r="A1194" s="56"/>
      <c r="AC1194" s="56"/>
      <c r="AD1194" s="56"/>
    </row>
    <row r="1195" spans="1:30" ht="9" customHeight="1">
      <c r="A1195" s="56"/>
      <c r="AC1195" s="56"/>
      <c r="AD1195" s="56"/>
    </row>
    <row r="1196" spans="1:30" ht="9" customHeight="1">
      <c r="A1196" s="56"/>
      <c r="AC1196" s="56"/>
      <c r="AD1196" s="56"/>
    </row>
    <row r="1197" spans="1:30" ht="9" customHeight="1">
      <c r="A1197" s="56"/>
      <c r="AC1197" s="56"/>
      <c r="AD1197" s="56"/>
    </row>
    <row r="1198" spans="1:30" ht="9" customHeight="1">
      <c r="A1198" s="56"/>
      <c r="AC1198" s="56"/>
      <c r="AD1198" s="56"/>
    </row>
    <row r="1199" spans="1:30" ht="9" customHeight="1">
      <c r="A1199" s="56"/>
      <c r="AC1199" s="56"/>
      <c r="AD1199" s="56"/>
    </row>
    <row r="1200" spans="1:30" ht="9" customHeight="1">
      <c r="A1200" s="56"/>
      <c r="AC1200" s="56"/>
      <c r="AD1200" s="56"/>
    </row>
    <row r="1201" spans="1:30" ht="9" customHeight="1">
      <c r="A1201" s="56"/>
      <c r="AC1201" s="56"/>
      <c r="AD1201" s="56"/>
    </row>
    <row r="1202" spans="1:30" ht="9" customHeight="1">
      <c r="A1202" s="56"/>
      <c r="AC1202" s="56"/>
      <c r="AD1202" s="56"/>
    </row>
    <row r="1203" spans="1:30" ht="9" customHeight="1">
      <c r="A1203" s="56"/>
      <c r="AC1203" s="56"/>
      <c r="AD1203" s="56"/>
    </row>
    <row r="1204" spans="1:30" ht="9" customHeight="1">
      <c r="A1204" s="56"/>
      <c r="AC1204" s="56"/>
      <c r="AD1204" s="56"/>
    </row>
    <row r="1205" spans="1:30" ht="9" customHeight="1">
      <c r="A1205" s="56"/>
      <c r="AC1205" s="56"/>
      <c r="AD1205" s="56"/>
    </row>
    <row r="1206" spans="1:30" ht="9" customHeight="1">
      <c r="A1206" s="56"/>
      <c r="AC1206" s="56"/>
      <c r="AD1206" s="56"/>
    </row>
    <row r="1207" spans="1:30" ht="9" customHeight="1">
      <c r="A1207" s="56"/>
      <c r="AC1207" s="56"/>
      <c r="AD1207" s="56"/>
    </row>
    <row r="1208" spans="1:30" ht="9" customHeight="1">
      <c r="A1208" s="56"/>
      <c r="AC1208" s="56"/>
      <c r="AD1208" s="56"/>
    </row>
    <row r="1209" spans="1:30" ht="9" customHeight="1">
      <c r="A1209" s="56"/>
      <c r="AC1209" s="56"/>
      <c r="AD1209" s="56"/>
    </row>
    <row r="1210" spans="1:30" ht="9" customHeight="1">
      <c r="A1210" s="56"/>
      <c r="AC1210" s="56"/>
      <c r="AD1210" s="56"/>
    </row>
    <row r="1211" spans="1:30" ht="9" customHeight="1">
      <c r="A1211" s="56"/>
      <c r="AC1211" s="56"/>
      <c r="AD1211" s="56"/>
    </row>
    <row r="1212" spans="1:30" ht="9" customHeight="1">
      <c r="A1212" s="56"/>
      <c r="AC1212" s="56"/>
      <c r="AD1212" s="56"/>
    </row>
    <row r="1213" spans="1:30" ht="9" customHeight="1">
      <c r="A1213" s="56"/>
      <c r="AC1213" s="56"/>
      <c r="AD1213" s="56"/>
    </row>
    <row r="1214" spans="1:30" ht="9" customHeight="1">
      <c r="A1214" s="56"/>
      <c r="AC1214" s="56"/>
      <c r="AD1214" s="56"/>
    </row>
    <row r="1215" spans="1:30" ht="9" customHeight="1">
      <c r="A1215" s="56"/>
      <c r="AC1215" s="56"/>
      <c r="AD1215" s="56"/>
    </row>
    <row r="1216" spans="1:30" ht="9" customHeight="1">
      <c r="A1216" s="56"/>
      <c r="AC1216" s="56"/>
      <c r="AD1216" s="56"/>
    </row>
    <row r="1217" spans="1:30" ht="9" customHeight="1">
      <c r="A1217" s="56"/>
      <c r="AC1217" s="56"/>
      <c r="AD1217" s="56"/>
    </row>
    <row r="1218" spans="1:30" ht="9" customHeight="1">
      <c r="A1218" s="56"/>
      <c r="AC1218" s="56"/>
      <c r="AD1218" s="56"/>
    </row>
    <row r="1219" spans="1:30" ht="9" customHeight="1">
      <c r="A1219" s="56"/>
      <c r="AC1219" s="56"/>
      <c r="AD1219" s="56"/>
    </row>
    <row r="1220" spans="1:30" ht="9" customHeight="1">
      <c r="A1220" s="56"/>
      <c r="AC1220" s="56"/>
      <c r="AD1220" s="56"/>
    </row>
    <row r="1221" spans="1:30" ht="9" customHeight="1">
      <c r="A1221" s="56"/>
      <c r="AC1221" s="56"/>
      <c r="AD1221" s="56"/>
    </row>
    <row r="1222" spans="1:30" ht="9" customHeight="1">
      <c r="A1222" s="56"/>
      <c r="AC1222" s="56"/>
      <c r="AD1222" s="56"/>
    </row>
    <row r="1223" spans="1:30" ht="9" customHeight="1">
      <c r="A1223" s="56"/>
      <c r="AC1223" s="56"/>
      <c r="AD1223" s="56"/>
    </row>
    <row r="1224" spans="1:30" ht="9" customHeight="1">
      <c r="A1224" s="56"/>
      <c r="AC1224" s="56"/>
      <c r="AD1224" s="56"/>
    </row>
    <row r="1225" spans="1:30" ht="9" customHeight="1">
      <c r="A1225" s="56"/>
      <c r="AC1225" s="56"/>
      <c r="AD1225" s="56"/>
    </row>
    <row r="1226" spans="1:30" ht="9" customHeight="1">
      <c r="A1226" s="56"/>
      <c r="AC1226" s="56"/>
      <c r="AD1226" s="56"/>
    </row>
    <row r="1227" spans="1:30" ht="9" customHeight="1">
      <c r="A1227" s="56"/>
      <c r="AC1227" s="56"/>
      <c r="AD1227" s="56"/>
    </row>
    <row r="1228" spans="1:30" ht="9" customHeight="1">
      <c r="A1228" s="56"/>
      <c r="AC1228" s="56"/>
      <c r="AD1228" s="56"/>
    </row>
    <row r="1229" spans="1:30" ht="9" customHeight="1">
      <c r="A1229" s="56"/>
      <c r="AC1229" s="56"/>
      <c r="AD1229" s="56"/>
    </row>
    <row r="1230" spans="1:30" ht="9" customHeight="1">
      <c r="A1230" s="56"/>
      <c r="AC1230" s="56"/>
      <c r="AD1230" s="56"/>
    </row>
    <row r="1231" spans="1:30" ht="9" customHeight="1">
      <c r="A1231" s="56"/>
      <c r="AC1231" s="56"/>
      <c r="AD1231" s="56"/>
    </row>
    <row r="1232" spans="1:30" ht="9" customHeight="1">
      <c r="A1232" s="56"/>
      <c r="AC1232" s="56"/>
      <c r="AD1232" s="56"/>
    </row>
    <row r="1233" spans="1:30" ht="9" customHeight="1">
      <c r="A1233" s="56"/>
      <c r="AC1233" s="56"/>
      <c r="AD1233" s="56"/>
    </row>
    <row r="1234" spans="1:30" ht="9" customHeight="1">
      <c r="A1234" s="56"/>
      <c r="AC1234" s="56"/>
      <c r="AD1234" s="56"/>
    </row>
    <row r="1235" spans="1:30" ht="9" customHeight="1">
      <c r="A1235" s="56"/>
      <c r="AC1235" s="56"/>
      <c r="AD1235" s="56"/>
    </row>
    <row r="1236" spans="1:30" ht="9" customHeight="1">
      <c r="A1236" s="56"/>
      <c r="AC1236" s="56"/>
      <c r="AD1236" s="56"/>
    </row>
    <row r="1237" spans="1:30" ht="9" customHeight="1">
      <c r="A1237" s="56"/>
      <c r="AC1237" s="56"/>
      <c r="AD1237" s="56"/>
    </row>
    <row r="1238" spans="1:30" ht="9" customHeight="1">
      <c r="A1238" s="56"/>
      <c r="AC1238" s="56"/>
      <c r="AD1238" s="56"/>
    </row>
    <row r="1239" spans="1:30" ht="9" customHeight="1">
      <c r="A1239" s="56"/>
      <c r="AC1239" s="56"/>
      <c r="AD1239" s="56"/>
    </row>
    <row r="1240" spans="1:30" ht="9" customHeight="1">
      <c r="A1240" s="56"/>
      <c r="AC1240" s="56"/>
      <c r="AD1240" s="56"/>
    </row>
    <row r="1241" spans="1:30" ht="9" customHeight="1">
      <c r="A1241" s="56"/>
      <c r="AC1241" s="56"/>
      <c r="AD1241" s="56"/>
    </row>
    <row r="1242" spans="1:30" ht="9" customHeight="1">
      <c r="A1242" s="56"/>
      <c r="AC1242" s="56"/>
      <c r="AD1242" s="56"/>
    </row>
    <row r="1243" spans="1:30" ht="9" customHeight="1">
      <c r="A1243" s="56"/>
      <c r="AC1243" s="56"/>
      <c r="AD1243" s="56"/>
    </row>
    <row r="1244" spans="1:30" ht="9" customHeight="1">
      <c r="A1244" s="56"/>
      <c r="AC1244" s="56"/>
      <c r="AD1244" s="56"/>
    </row>
    <row r="1245" spans="1:30" ht="9" customHeight="1">
      <c r="A1245" s="56"/>
      <c r="AC1245" s="56"/>
      <c r="AD1245" s="56"/>
    </row>
    <row r="1246" spans="1:30" ht="9" customHeight="1">
      <c r="A1246" s="56"/>
      <c r="AC1246" s="56"/>
      <c r="AD1246" s="56"/>
    </row>
    <row r="1247" spans="1:30" ht="9" customHeight="1">
      <c r="A1247" s="56"/>
      <c r="AC1247" s="56"/>
      <c r="AD1247" s="56"/>
    </row>
  </sheetData>
  <printOptions horizontalCentered="1"/>
  <pageMargins left="0.43" right="0.17" top="0.28000000000000003" bottom="0.17" header="0.25" footer="0.18"/>
  <pageSetup scale="75" orientation="landscape" horizontalDpi="300" verticalDpi="300" r:id="rId1"/>
  <headerFooter alignWithMargins="0">
    <oddFooter>&amp;L&amp;F &amp;C&amp;A&amp;RSEMPRA ENERGY --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5"/>
  <sheetViews>
    <sheetView workbookViewId="0">
      <selection activeCell="A39" sqref="A39"/>
    </sheetView>
  </sheetViews>
  <sheetFormatPr defaultRowHeight="11.25"/>
  <cols>
    <col min="1" max="1" width="16.83203125" style="30" customWidth="1"/>
    <col min="2" max="2" width="8.33203125" style="30" customWidth="1"/>
    <col min="3" max="3" width="16.83203125" style="30" customWidth="1"/>
    <col min="4" max="4" width="5.6640625" style="30" customWidth="1"/>
    <col min="5" max="5" width="16.83203125" style="30" customWidth="1"/>
    <col min="6" max="6" width="5.83203125" style="30" customWidth="1"/>
    <col min="7" max="7" width="16.83203125" style="30" customWidth="1"/>
    <col min="8" max="8" width="5.83203125" style="30" customWidth="1"/>
    <col min="9" max="9" width="16.83203125" style="30" customWidth="1"/>
    <col min="10" max="10" width="5.83203125" style="30" customWidth="1"/>
    <col min="11" max="11" width="16.6640625" style="30" customWidth="1"/>
    <col min="12" max="12" width="8.33203125" style="30" customWidth="1"/>
    <col min="13" max="13" width="16.83203125" style="30" customWidth="1"/>
    <col min="14" max="16" width="9.33203125" style="30"/>
    <col min="17" max="18" width="14.1640625" style="30" customWidth="1"/>
    <col min="19" max="19" width="16.33203125" style="30" customWidth="1"/>
    <col min="20" max="20" width="13.83203125" style="30" customWidth="1"/>
    <col min="21" max="21" width="15.1640625" style="30" customWidth="1"/>
    <col min="22" max="16384" width="9.33203125" style="30"/>
  </cols>
  <sheetData>
    <row r="1" spans="1:21" ht="12.75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8" t="s">
        <v>265</v>
      </c>
      <c r="N1" s="205"/>
      <c r="O1" s="205"/>
      <c r="P1" s="205"/>
      <c r="Q1" s="205"/>
      <c r="R1" s="205"/>
      <c r="S1" s="205"/>
      <c r="T1" s="205"/>
      <c r="U1" s="205"/>
    </row>
    <row r="2" spans="1:21" ht="12.75">
      <c r="A2" s="206"/>
      <c r="B2" s="205"/>
      <c r="C2" s="205"/>
      <c r="D2" s="205"/>
      <c r="E2" s="207"/>
      <c r="F2" s="205"/>
      <c r="G2" s="205"/>
      <c r="H2" s="205"/>
      <c r="I2" s="205"/>
      <c r="J2" s="205"/>
      <c r="K2" s="205"/>
      <c r="L2" s="205"/>
      <c r="N2" s="205"/>
      <c r="O2" s="205"/>
      <c r="P2" s="205"/>
      <c r="Q2" s="205"/>
      <c r="R2" s="205"/>
      <c r="S2" s="205"/>
      <c r="T2" s="205"/>
      <c r="U2" s="205"/>
    </row>
    <row r="3" spans="1:21" ht="12.75">
      <c r="A3" s="206"/>
      <c r="B3" s="205"/>
      <c r="C3" s="205"/>
      <c r="D3" s="205"/>
      <c r="E3" s="205"/>
      <c r="F3" s="209"/>
      <c r="G3" s="205"/>
      <c r="H3" s="205"/>
      <c r="I3" s="205"/>
      <c r="J3" s="205"/>
      <c r="K3" s="205"/>
      <c r="L3" s="205"/>
      <c r="M3" s="206"/>
      <c r="N3" s="205"/>
      <c r="O3" s="205"/>
      <c r="P3" s="205"/>
      <c r="Q3" s="205"/>
      <c r="R3" s="205"/>
      <c r="S3" s="205"/>
      <c r="T3" s="205"/>
      <c r="U3" s="205"/>
    </row>
    <row r="4" spans="1:21" ht="12.75">
      <c r="A4" s="206"/>
      <c r="B4" s="205"/>
      <c r="C4" s="205"/>
      <c r="D4" s="205"/>
      <c r="E4" s="205"/>
      <c r="F4" s="205"/>
      <c r="G4" s="262" t="str">
        <f>'UNBUNDLED RATE TABLE'!M2</f>
        <v>SAN DIEGO GAS &amp; ELECTRIC COMPANY - ELECTRIC DEPARTMENT</v>
      </c>
      <c r="H4" s="205"/>
      <c r="I4" s="205"/>
      <c r="J4" s="205"/>
      <c r="K4" s="205"/>
      <c r="L4" s="205"/>
      <c r="M4" s="206"/>
      <c r="N4" s="205"/>
      <c r="O4" s="205"/>
      <c r="P4" s="205"/>
      <c r="Q4" s="205"/>
      <c r="R4" s="205"/>
      <c r="S4" s="205"/>
      <c r="T4" s="205"/>
      <c r="U4" s="205"/>
    </row>
    <row r="5" spans="1:21" ht="12.75">
      <c r="A5" s="206"/>
      <c r="B5" s="205"/>
      <c r="C5" s="205"/>
      <c r="D5" s="205"/>
      <c r="E5" s="205"/>
      <c r="F5" s="205"/>
      <c r="G5" s="262" t="str">
        <f>'UNBUNDLED RATE TABLE'!M3</f>
        <v>FILING TO IMPLEMENT AN ELECTRIC RATE SURCHARGE TO MANAGE THE ENERGY RATE CEILING REVENUE SHORTFALL ACCOUNT</v>
      </c>
      <c r="H5" s="205"/>
      <c r="I5" s="205"/>
      <c r="J5" s="205"/>
      <c r="K5" s="205"/>
      <c r="L5" s="205"/>
      <c r="M5" s="206"/>
      <c r="N5" s="205"/>
      <c r="O5" s="205"/>
      <c r="P5" s="205"/>
      <c r="Q5" s="205"/>
      <c r="R5" s="205"/>
      <c r="S5" s="205"/>
      <c r="T5" s="205"/>
      <c r="U5" s="205"/>
    </row>
    <row r="6" spans="1:21" ht="12.75">
      <c r="A6" s="206"/>
      <c r="B6" s="205"/>
      <c r="C6" s="205"/>
      <c r="D6" s="205"/>
      <c r="E6" s="205"/>
      <c r="F6" s="205"/>
      <c r="G6" s="262" t="str">
        <f>'UNBUNDLED RATE TABLE'!M4</f>
        <v>EFFECTIVE RATES FOR CUSTOMERS UNDER 6.5 CENTS/KWH RATE CEILING PX PRICE (AB 265 AND D.00-09-040)</v>
      </c>
      <c r="H6" s="205"/>
      <c r="I6" s="205"/>
      <c r="J6" s="205"/>
      <c r="K6" s="205"/>
      <c r="L6" s="205"/>
      <c r="M6" s="206"/>
      <c r="N6" s="205"/>
      <c r="O6" s="205"/>
      <c r="P6" s="205"/>
      <c r="Q6" s="205"/>
      <c r="R6" s="205"/>
      <c r="S6" s="205"/>
      <c r="T6" s="205"/>
      <c r="U6" s="205"/>
    </row>
    <row r="7" spans="1:21" ht="12.75">
      <c r="A7" s="206"/>
      <c r="B7" s="205"/>
      <c r="C7" s="205"/>
      <c r="D7" s="205"/>
      <c r="E7" s="205"/>
      <c r="F7" s="205"/>
      <c r="G7" s="246"/>
      <c r="H7" s="205"/>
      <c r="I7" s="205"/>
      <c r="J7" s="205"/>
      <c r="K7" s="205"/>
      <c r="L7" s="205"/>
      <c r="M7" s="206"/>
      <c r="N7" s="205"/>
      <c r="O7" s="205"/>
      <c r="P7" s="205"/>
      <c r="Q7" s="205"/>
      <c r="R7" s="205"/>
      <c r="S7" s="205"/>
      <c r="T7" s="205"/>
      <c r="U7" s="205"/>
    </row>
    <row r="8" spans="1:21" ht="12.75">
      <c r="A8" s="206"/>
      <c r="B8" s="205"/>
      <c r="C8" s="205"/>
      <c r="D8" s="205"/>
      <c r="E8" s="205"/>
      <c r="F8" s="205"/>
      <c r="G8" s="262" t="s">
        <v>266</v>
      </c>
      <c r="H8" s="205"/>
      <c r="I8" s="205"/>
      <c r="J8" s="205"/>
      <c r="K8" s="205"/>
      <c r="L8" s="205"/>
      <c r="M8" s="206"/>
      <c r="N8" s="205"/>
      <c r="O8" s="205"/>
      <c r="P8" s="205"/>
      <c r="Q8" s="205"/>
      <c r="R8" s="205"/>
      <c r="S8" s="206"/>
      <c r="T8" s="205"/>
      <c r="U8" s="205"/>
    </row>
    <row r="9" spans="1:21" ht="12.75">
      <c r="A9" s="206"/>
      <c r="B9" s="205"/>
      <c r="C9" s="205"/>
      <c r="D9" s="205"/>
      <c r="E9" s="205"/>
      <c r="F9" s="205"/>
      <c r="G9" s="262" t="s">
        <v>267</v>
      </c>
      <c r="H9" s="205"/>
      <c r="I9" s="205"/>
      <c r="J9" s="205"/>
      <c r="K9" s="205"/>
      <c r="L9" s="205"/>
      <c r="M9" s="206"/>
      <c r="N9" s="205"/>
      <c r="O9" s="205"/>
      <c r="P9" s="205"/>
      <c r="Q9" s="205"/>
      <c r="R9" s="205"/>
      <c r="S9" s="206"/>
      <c r="T9" s="205"/>
      <c r="U9" s="205"/>
    </row>
    <row r="10" spans="1:21" ht="12.75">
      <c r="A10" s="206"/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  <c r="N10" s="205"/>
      <c r="O10" s="205"/>
      <c r="P10" s="205"/>
      <c r="Q10" s="205"/>
      <c r="R10" s="205"/>
      <c r="S10" s="206"/>
      <c r="T10" s="205"/>
      <c r="U10" s="205"/>
    </row>
    <row r="11" spans="1:21" ht="12.75">
      <c r="A11" s="206"/>
      <c r="B11" s="205"/>
      <c r="C11" s="205"/>
      <c r="D11" s="205"/>
      <c r="E11" s="210" t="s">
        <v>5</v>
      </c>
      <c r="F11" s="205"/>
      <c r="G11" s="210" t="s">
        <v>6</v>
      </c>
      <c r="H11" s="205"/>
      <c r="I11" s="205"/>
      <c r="J11" s="205"/>
      <c r="K11" s="205"/>
      <c r="L11" s="205"/>
      <c r="M11" s="206"/>
      <c r="N11" s="205"/>
      <c r="O11" s="205"/>
      <c r="P11" s="205"/>
      <c r="Q11" s="205"/>
      <c r="R11" s="205"/>
      <c r="S11" s="210" t="s">
        <v>268</v>
      </c>
      <c r="T11" s="205"/>
      <c r="U11" s="205"/>
    </row>
    <row r="12" spans="1:21" ht="12.75">
      <c r="A12" s="206"/>
      <c r="B12" s="205"/>
      <c r="C12" s="210" t="s">
        <v>269</v>
      </c>
      <c r="D12" s="205"/>
      <c r="E12" s="210" t="s">
        <v>270</v>
      </c>
      <c r="F12" s="205"/>
      <c r="G12" s="210" t="s">
        <v>270</v>
      </c>
      <c r="H12" s="205"/>
      <c r="I12" s="210" t="s">
        <v>8</v>
      </c>
      <c r="J12" s="205"/>
      <c r="K12" s="210" t="s">
        <v>8</v>
      </c>
      <c r="L12" s="205"/>
      <c r="M12" s="206"/>
      <c r="N12" s="205"/>
      <c r="O12" s="205"/>
      <c r="P12" s="205"/>
      <c r="Q12" s="205"/>
      <c r="R12" s="205"/>
      <c r="S12" s="205"/>
      <c r="T12" s="205"/>
      <c r="U12" s="205"/>
    </row>
    <row r="13" spans="1:21" ht="12.75">
      <c r="A13" s="210" t="s">
        <v>9</v>
      </c>
      <c r="B13" s="205"/>
      <c r="C13" s="210" t="s">
        <v>271</v>
      </c>
      <c r="D13" s="205"/>
      <c r="E13" s="210" t="s">
        <v>272</v>
      </c>
      <c r="F13" s="205"/>
      <c r="G13" s="210" t="s">
        <v>272</v>
      </c>
      <c r="H13" s="205"/>
      <c r="I13" s="210" t="s">
        <v>272</v>
      </c>
      <c r="J13" s="205"/>
      <c r="K13" s="210" t="s">
        <v>273</v>
      </c>
      <c r="L13" s="205"/>
      <c r="M13" s="210" t="s">
        <v>9</v>
      </c>
      <c r="N13" s="205"/>
      <c r="O13" s="210" t="s">
        <v>9</v>
      </c>
      <c r="P13" s="205"/>
      <c r="Q13" s="205"/>
      <c r="R13" s="205"/>
      <c r="S13" s="210" t="s">
        <v>274</v>
      </c>
      <c r="T13" s="210" t="s">
        <v>6</v>
      </c>
      <c r="U13" s="205"/>
    </row>
    <row r="14" spans="1:21" ht="12.75">
      <c r="A14" s="231" t="s">
        <v>169</v>
      </c>
      <c r="B14" s="205"/>
      <c r="C14" s="231" t="s">
        <v>275</v>
      </c>
      <c r="D14" s="205"/>
      <c r="E14" s="231" t="s">
        <v>276</v>
      </c>
      <c r="F14" s="205"/>
      <c r="G14" s="231" t="s">
        <v>277</v>
      </c>
      <c r="H14" s="205"/>
      <c r="I14" s="231" t="s">
        <v>278</v>
      </c>
      <c r="J14" s="205"/>
      <c r="K14" s="231" t="s">
        <v>279</v>
      </c>
      <c r="L14" s="205"/>
      <c r="M14" s="231" t="s">
        <v>169</v>
      </c>
      <c r="N14" s="205"/>
      <c r="O14" s="231" t="s">
        <v>169</v>
      </c>
      <c r="P14" s="205"/>
      <c r="Q14" s="205"/>
      <c r="R14" s="205"/>
      <c r="S14" s="213" t="s">
        <v>280</v>
      </c>
      <c r="T14" s="213" t="s">
        <v>280</v>
      </c>
      <c r="U14" s="205"/>
    </row>
    <row r="15" spans="1:21" ht="12.75">
      <c r="A15" s="210"/>
      <c r="B15" s="205"/>
      <c r="C15" s="213"/>
      <c r="D15" s="205"/>
      <c r="E15" s="213"/>
      <c r="F15" s="205"/>
      <c r="G15" s="213"/>
      <c r="H15" s="205"/>
      <c r="I15" s="213"/>
      <c r="J15" s="205"/>
      <c r="K15" s="213"/>
      <c r="L15" s="205"/>
      <c r="M15" s="210"/>
      <c r="N15" s="205"/>
      <c r="O15" s="210"/>
      <c r="P15" s="205"/>
      <c r="Q15" s="214" t="s">
        <v>281</v>
      </c>
      <c r="R15" s="205"/>
      <c r="S15" s="215">
        <f>'PRESENT &amp; PROPOSED UDC RATES'!G17-S17</f>
        <v>6.3670000000000004E-2</v>
      </c>
      <c r="T15" s="215">
        <f>'PRESENT &amp; PROPOSED UDC RATES'!I17-T17</f>
        <v>8.661000000000002E-2</v>
      </c>
      <c r="U15" s="205"/>
    </row>
    <row r="16" spans="1:21" ht="12.75">
      <c r="A16" s="210">
        <v>1</v>
      </c>
      <c r="B16" s="205"/>
      <c r="C16" s="261">
        <v>25</v>
      </c>
      <c r="D16" s="205"/>
      <c r="E16" s="216">
        <f t="shared" ref="E16:E35" si="0">MAX(IF($C16&gt;T$32,ROUND(($C16-T$32)*$S$23+(T$32*$S$22),2)+ROUND(($C16*0.00012),2),ROUND(($C16*$S$22),2)+ROUND(($C16*0.00012),2)),$S$18)</f>
        <v>5.1000000000000005</v>
      </c>
      <c r="F16" s="216"/>
      <c r="G16" s="216">
        <f t="shared" ref="G16:G35" si="1">MAX(IF($C16&gt;U$32,ROUND(($C16-U$32)*$T$23+(U$32*$T$22),2)+ROUND(($C16*0.00012),2),ROUND(($C16*$T$22),2)+ROUND(($C16*0.00012),2)),$T$18)</f>
        <v>5.1000000000000005</v>
      </c>
      <c r="H16" s="205"/>
      <c r="I16" s="216">
        <f t="shared" ref="I16:I35" si="2">G16-E16</f>
        <v>0</v>
      </c>
      <c r="J16" s="205"/>
      <c r="K16" s="217">
        <f t="shared" ref="K16:K35" si="3">((G16-E16)/E16)</f>
        <v>0</v>
      </c>
      <c r="L16" s="205"/>
      <c r="M16" s="210">
        <v>1</v>
      </c>
      <c r="N16" s="205"/>
      <c r="O16" s="210">
        <v>1</v>
      </c>
      <c r="P16" s="205"/>
      <c r="Q16" s="214" t="s">
        <v>282</v>
      </c>
      <c r="R16" s="205"/>
      <c r="S16" s="215">
        <f>'PRESENT &amp; PROPOSED UDC RATES'!G18-S17</f>
        <v>8.383999999999997E-2</v>
      </c>
      <c r="T16" s="215">
        <f>'PRESENT &amp; PROPOSED UDC RATES'!I18-T17</f>
        <v>0.10677999999999999</v>
      </c>
      <c r="U16" s="205"/>
    </row>
    <row r="17" spans="1:21" ht="12.75">
      <c r="A17" s="210">
        <f t="shared" ref="A17:A35" si="4">A16+1</f>
        <v>2</v>
      </c>
      <c r="B17" s="205"/>
      <c r="C17" s="261">
        <v>50</v>
      </c>
      <c r="D17" s="205"/>
      <c r="E17" s="216">
        <f t="shared" si="0"/>
        <v>6.4399999999999995</v>
      </c>
      <c r="F17" s="216"/>
      <c r="G17" s="216">
        <f t="shared" si="1"/>
        <v>7.59</v>
      </c>
      <c r="H17" s="205"/>
      <c r="I17" s="216">
        <f t="shared" si="2"/>
        <v>1.1500000000000004</v>
      </c>
      <c r="J17" s="205"/>
      <c r="K17" s="217">
        <f t="shared" si="3"/>
        <v>0.17857142857142863</v>
      </c>
      <c r="L17" s="205"/>
      <c r="M17" s="210">
        <f t="shared" ref="M17:M35" si="5">M16+1</f>
        <v>2</v>
      </c>
      <c r="N17" s="205"/>
      <c r="O17" s="210">
        <f t="shared" ref="O17:O32" si="6">O16+1</f>
        <v>2</v>
      </c>
      <c r="P17" s="205"/>
      <c r="Q17" s="205" t="s">
        <v>283</v>
      </c>
      <c r="R17" s="205"/>
      <c r="S17" s="226">
        <v>6.5000000000000002E-2</v>
      </c>
      <c r="T17" s="219">
        <f>+S17</f>
        <v>6.5000000000000002E-2</v>
      </c>
      <c r="U17" s="205"/>
    </row>
    <row r="18" spans="1:21" ht="12.75">
      <c r="A18" s="210">
        <f t="shared" si="4"/>
        <v>3</v>
      </c>
      <c r="B18" s="205"/>
      <c r="C18" s="261">
        <v>75</v>
      </c>
      <c r="D18" s="205"/>
      <c r="E18" s="216">
        <f t="shared" si="0"/>
        <v>9.66</v>
      </c>
      <c r="F18" s="216"/>
      <c r="G18" s="216">
        <f t="shared" si="1"/>
        <v>11.379999999999999</v>
      </c>
      <c r="H18" s="205"/>
      <c r="I18" s="216">
        <f t="shared" si="2"/>
        <v>1.7199999999999989</v>
      </c>
      <c r="J18" s="205"/>
      <c r="K18" s="217">
        <f t="shared" si="3"/>
        <v>0.17805383022774315</v>
      </c>
      <c r="L18" s="205"/>
      <c r="M18" s="210">
        <f t="shared" si="5"/>
        <v>3</v>
      </c>
      <c r="N18" s="205"/>
      <c r="O18" s="210">
        <f t="shared" si="6"/>
        <v>3</v>
      </c>
      <c r="P18" s="205"/>
      <c r="Q18" s="205" t="s">
        <v>284</v>
      </c>
      <c r="R18" s="205"/>
      <c r="S18" s="220">
        <f>S19*30</f>
        <v>5.1000000000000005</v>
      </c>
      <c r="T18" s="220">
        <f>T19*30</f>
        <v>5.1000000000000005</v>
      </c>
      <c r="U18" s="205"/>
    </row>
    <row r="19" spans="1:21" ht="12.75">
      <c r="A19" s="210">
        <f t="shared" si="4"/>
        <v>4</v>
      </c>
      <c r="B19" s="205"/>
      <c r="C19" s="261">
        <v>100</v>
      </c>
      <c r="D19" s="205"/>
      <c r="E19" s="216">
        <f t="shared" si="0"/>
        <v>12.879999999999999</v>
      </c>
      <c r="F19" s="216"/>
      <c r="G19" s="216">
        <f t="shared" si="1"/>
        <v>15.17</v>
      </c>
      <c r="H19" s="205"/>
      <c r="I19" s="216">
        <f t="shared" si="2"/>
        <v>2.2900000000000009</v>
      </c>
      <c r="J19" s="205"/>
      <c r="K19" s="217">
        <f t="shared" si="3"/>
        <v>0.17779503105590069</v>
      </c>
      <c r="L19" s="205"/>
      <c r="M19" s="210">
        <f t="shared" si="5"/>
        <v>4</v>
      </c>
      <c r="N19" s="205"/>
      <c r="O19" s="210">
        <f t="shared" si="6"/>
        <v>4</v>
      </c>
      <c r="P19" s="205"/>
      <c r="Q19" s="205" t="s">
        <v>284</v>
      </c>
      <c r="R19" s="205"/>
      <c r="S19" s="221">
        <v>0.17</v>
      </c>
      <c r="T19" s="221">
        <f>'[2]UNBUNDLED RATE TABLE'!AA18</f>
        <v>0.17</v>
      </c>
      <c r="U19" s="205"/>
    </row>
    <row r="20" spans="1:21" ht="12.75">
      <c r="A20" s="210">
        <f t="shared" si="4"/>
        <v>5</v>
      </c>
      <c r="B20" s="205"/>
      <c r="C20" s="222">
        <f t="shared" ref="C20:C27" si="7">C19+50</f>
        <v>150</v>
      </c>
      <c r="D20" s="205"/>
      <c r="E20" s="216">
        <f t="shared" si="0"/>
        <v>19.32</v>
      </c>
      <c r="F20" s="216"/>
      <c r="G20" s="216">
        <f t="shared" si="1"/>
        <v>22.759999999999998</v>
      </c>
      <c r="H20" s="205"/>
      <c r="I20" s="216">
        <f t="shared" si="2"/>
        <v>3.4399999999999977</v>
      </c>
      <c r="J20" s="205"/>
      <c r="K20" s="217">
        <f t="shared" si="3"/>
        <v>0.17805383022774315</v>
      </c>
      <c r="L20" s="205"/>
      <c r="M20" s="210">
        <f t="shared" si="5"/>
        <v>5</v>
      </c>
      <c r="N20" s="205"/>
      <c r="O20" s="210">
        <f t="shared" si="6"/>
        <v>5</v>
      </c>
      <c r="P20" s="205"/>
      <c r="Q20" s="205"/>
      <c r="R20" s="205"/>
      <c r="S20" s="219"/>
      <c r="T20" s="219"/>
      <c r="U20" s="205"/>
    </row>
    <row r="21" spans="1:21" ht="12.75">
      <c r="A21" s="210">
        <f t="shared" si="4"/>
        <v>6</v>
      </c>
      <c r="B21" s="205"/>
      <c r="C21" s="222">
        <f t="shared" si="7"/>
        <v>200</v>
      </c>
      <c r="D21" s="205"/>
      <c r="E21" s="216">
        <f t="shared" si="0"/>
        <v>25.75</v>
      </c>
      <c r="F21" s="216"/>
      <c r="G21" s="216">
        <f t="shared" si="1"/>
        <v>30.34</v>
      </c>
      <c r="H21" s="205"/>
      <c r="I21" s="216">
        <f t="shared" si="2"/>
        <v>4.59</v>
      </c>
      <c r="J21" s="205"/>
      <c r="K21" s="217">
        <f t="shared" si="3"/>
        <v>0.17825242718446602</v>
      </c>
      <c r="L21" s="205"/>
      <c r="M21" s="210">
        <f t="shared" si="5"/>
        <v>6</v>
      </c>
      <c r="N21" s="205"/>
      <c r="O21" s="210">
        <f t="shared" si="6"/>
        <v>6</v>
      </c>
      <c r="P21" s="205"/>
      <c r="Q21" s="205" t="s">
        <v>285</v>
      </c>
      <c r="R21" s="205"/>
      <c r="S21" s="219"/>
      <c r="T21" s="219"/>
      <c r="U21" s="205"/>
    </row>
    <row r="22" spans="1:21" ht="12.75">
      <c r="A22" s="210">
        <f t="shared" si="4"/>
        <v>7</v>
      </c>
      <c r="B22" s="205"/>
      <c r="C22" s="222">
        <f t="shared" si="7"/>
        <v>250</v>
      </c>
      <c r="D22" s="205"/>
      <c r="E22" s="216">
        <f t="shared" si="0"/>
        <v>32.200000000000003</v>
      </c>
      <c r="F22" s="216"/>
      <c r="G22" s="216">
        <f t="shared" si="1"/>
        <v>37.93</v>
      </c>
      <c r="H22" s="205"/>
      <c r="I22" s="216">
        <f t="shared" si="2"/>
        <v>5.7299999999999969</v>
      </c>
      <c r="J22" s="205"/>
      <c r="K22" s="217">
        <f t="shared" si="3"/>
        <v>0.17795031055900609</v>
      </c>
      <c r="L22" s="205"/>
      <c r="M22" s="210">
        <f t="shared" si="5"/>
        <v>7</v>
      </c>
      <c r="N22" s="205"/>
      <c r="O22" s="210">
        <f t="shared" si="6"/>
        <v>7</v>
      </c>
      <c r="P22" s="205"/>
      <c r="Q22" s="214" t="s">
        <v>286</v>
      </c>
      <c r="R22" s="205"/>
      <c r="S22" s="223">
        <f>S15+$S$17</f>
        <v>0.12867000000000001</v>
      </c>
      <c r="T22" s="223">
        <f>T15+$S$17</f>
        <v>0.15161000000000002</v>
      </c>
      <c r="U22" s="205"/>
    </row>
    <row r="23" spans="1:21" ht="12.75">
      <c r="A23" s="210">
        <f t="shared" si="4"/>
        <v>8</v>
      </c>
      <c r="B23" s="205"/>
      <c r="C23" s="222">
        <f t="shared" si="7"/>
        <v>300</v>
      </c>
      <c r="D23" s="205"/>
      <c r="E23" s="216">
        <f t="shared" si="0"/>
        <v>39.65</v>
      </c>
      <c r="F23" s="216"/>
      <c r="G23" s="216">
        <f t="shared" si="1"/>
        <v>46.53</v>
      </c>
      <c r="H23" s="205"/>
      <c r="I23" s="216">
        <f t="shared" si="2"/>
        <v>6.8800000000000026</v>
      </c>
      <c r="J23" s="205"/>
      <c r="K23" s="217">
        <f t="shared" si="3"/>
        <v>0.1735182849936949</v>
      </c>
      <c r="L23" s="205"/>
      <c r="M23" s="210">
        <f t="shared" si="5"/>
        <v>8</v>
      </c>
      <c r="N23" s="205"/>
      <c r="O23" s="210">
        <f t="shared" si="6"/>
        <v>8</v>
      </c>
      <c r="P23" s="205"/>
      <c r="Q23" s="214" t="s">
        <v>287</v>
      </c>
      <c r="R23" s="205"/>
      <c r="S23" s="223">
        <f>S16+$S$17</f>
        <v>0.14883999999999997</v>
      </c>
      <c r="T23" s="223">
        <f>T16+$S$17</f>
        <v>0.17177999999999999</v>
      </c>
      <c r="U23" s="205"/>
    </row>
    <row r="24" spans="1:21" ht="12.75">
      <c r="A24" s="210">
        <f t="shared" si="4"/>
        <v>9</v>
      </c>
      <c r="B24" s="205"/>
      <c r="C24" s="222">
        <f t="shared" si="7"/>
        <v>350</v>
      </c>
      <c r="D24" s="205"/>
      <c r="E24" s="216">
        <f t="shared" si="0"/>
        <v>47.089999999999996</v>
      </c>
      <c r="F24" s="216"/>
      <c r="G24" s="216">
        <f t="shared" si="1"/>
        <v>55.12</v>
      </c>
      <c r="H24" s="205"/>
      <c r="I24" s="216">
        <f t="shared" si="2"/>
        <v>8.0300000000000011</v>
      </c>
      <c r="J24" s="205"/>
      <c r="K24" s="217">
        <f t="shared" si="3"/>
        <v>0.17052452750053093</v>
      </c>
      <c r="L24" s="205"/>
      <c r="M24" s="210">
        <f t="shared" si="5"/>
        <v>9</v>
      </c>
      <c r="N24" s="205"/>
      <c r="O24" s="210">
        <f t="shared" si="6"/>
        <v>9</v>
      </c>
      <c r="P24" s="205"/>
      <c r="Q24" s="205"/>
      <c r="R24" s="205"/>
      <c r="S24" s="205"/>
      <c r="T24" s="205"/>
      <c r="U24" s="205"/>
    </row>
    <row r="25" spans="1:21" ht="12.75">
      <c r="A25" s="210">
        <f t="shared" si="4"/>
        <v>10</v>
      </c>
      <c r="B25" s="205"/>
      <c r="C25" s="222">
        <f t="shared" si="7"/>
        <v>400</v>
      </c>
      <c r="D25" s="205"/>
      <c r="E25" s="216">
        <f t="shared" si="0"/>
        <v>54.54</v>
      </c>
      <c r="F25" s="216"/>
      <c r="G25" s="216">
        <f t="shared" si="1"/>
        <v>63.72</v>
      </c>
      <c r="H25" s="205"/>
      <c r="I25" s="216">
        <f t="shared" si="2"/>
        <v>9.18</v>
      </c>
      <c r="J25" s="205"/>
      <c r="K25" s="217">
        <f t="shared" si="3"/>
        <v>0.16831683168316833</v>
      </c>
      <c r="L25" s="205"/>
      <c r="M25" s="210">
        <f t="shared" si="5"/>
        <v>10</v>
      </c>
      <c r="N25" s="205"/>
      <c r="O25" s="210">
        <f t="shared" si="6"/>
        <v>10</v>
      </c>
      <c r="P25" s="205"/>
      <c r="Q25" s="205"/>
      <c r="R25" s="205"/>
      <c r="S25" s="205"/>
      <c r="T25" s="205"/>
      <c r="U25" s="205"/>
    </row>
    <row r="26" spans="1:21" ht="12.75">
      <c r="A26" s="210">
        <f t="shared" si="4"/>
        <v>11</v>
      </c>
      <c r="B26" s="205"/>
      <c r="C26" s="222">
        <f t="shared" si="7"/>
        <v>450</v>
      </c>
      <c r="D26" s="205"/>
      <c r="E26" s="216">
        <f t="shared" si="0"/>
        <v>61.989999999999995</v>
      </c>
      <c r="F26" s="216"/>
      <c r="G26" s="216">
        <f t="shared" si="1"/>
        <v>72.31</v>
      </c>
      <c r="H26" s="205"/>
      <c r="I26" s="216">
        <f t="shared" si="2"/>
        <v>10.320000000000007</v>
      </c>
      <c r="J26" s="205"/>
      <c r="K26" s="217">
        <f t="shared" si="3"/>
        <v>0.16647846426843052</v>
      </c>
      <c r="L26" s="205"/>
      <c r="M26" s="210">
        <f t="shared" si="5"/>
        <v>11</v>
      </c>
      <c r="N26" s="205"/>
      <c r="O26" s="210">
        <f t="shared" si="6"/>
        <v>11</v>
      </c>
      <c r="P26" s="205"/>
      <c r="Q26" s="205"/>
      <c r="R26" s="205"/>
      <c r="S26" s="214" t="s">
        <v>288</v>
      </c>
      <c r="T26" s="205"/>
      <c r="U26" s="205"/>
    </row>
    <row r="27" spans="1:21" ht="12.75">
      <c r="A27" s="210">
        <f t="shared" si="4"/>
        <v>12</v>
      </c>
      <c r="B27" s="205"/>
      <c r="C27" s="222">
        <f t="shared" si="7"/>
        <v>500</v>
      </c>
      <c r="D27" s="205"/>
      <c r="E27" s="216">
        <f t="shared" si="0"/>
        <v>69.44</v>
      </c>
      <c r="F27" s="216"/>
      <c r="G27" s="216">
        <f t="shared" si="1"/>
        <v>80.91</v>
      </c>
      <c r="H27" s="205"/>
      <c r="I27" s="216">
        <f t="shared" si="2"/>
        <v>11.469999999999999</v>
      </c>
      <c r="J27" s="205"/>
      <c r="K27" s="217">
        <f t="shared" si="3"/>
        <v>0.16517857142857142</v>
      </c>
      <c r="L27" s="205"/>
      <c r="M27" s="210">
        <f t="shared" si="5"/>
        <v>12</v>
      </c>
      <c r="N27" s="205"/>
      <c r="O27" s="210">
        <f t="shared" si="6"/>
        <v>12</v>
      </c>
      <c r="P27" s="205"/>
      <c r="Q27" s="205"/>
      <c r="R27" s="214" t="s">
        <v>289</v>
      </c>
      <c r="S27" s="205"/>
      <c r="T27" s="214" t="s">
        <v>290</v>
      </c>
      <c r="U27" s="205"/>
    </row>
    <row r="28" spans="1:21" ht="12.75">
      <c r="A28" s="210">
        <f t="shared" si="4"/>
        <v>13</v>
      </c>
      <c r="B28" s="205"/>
      <c r="C28" s="222">
        <f>C27+100</f>
        <v>600</v>
      </c>
      <c r="D28" s="205"/>
      <c r="E28" s="216">
        <f t="shared" si="0"/>
        <v>84.33</v>
      </c>
      <c r="F28" s="216"/>
      <c r="G28" s="216">
        <f t="shared" si="1"/>
        <v>98.1</v>
      </c>
      <c r="H28" s="205"/>
      <c r="I28" s="216">
        <f t="shared" si="2"/>
        <v>13.769999999999996</v>
      </c>
      <c r="J28" s="205"/>
      <c r="K28" s="217">
        <f t="shared" si="3"/>
        <v>0.16328708644610454</v>
      </c>
      <c r="L28" s="205"/>
      <c r="M28" s="210">
        <f t="shared" si="5"/>
        <v>13</v>
      </c>
      <c r="N28" s="205"/>
      <c r="O28" s="210">
        <f t="shared" si="6"/>
        <v>13</v>
      </c>
      <c r="P28" s="205"/>
      <c r="Q28" s="205"/>
      <c r="R28" s="214" t="s">
        <v>291</v>
      </c>
      <c r="S28" s="205"/>
      <c r="T28" s="214" t="s">
        <v>291</v>
      </c>
      <c r="U28" s="205"/>
    </row>
    <row r="29" spans="1:21" ht="12.75">
      <c r="A29" s="210">
        <f t="shared" si="4"/>
        <v>14</v>
      </c>
      <c r="B29" s="205"/>
      <c r="C29" s="222">
        <f>C28+100</f>
        <v>700</v>
      </c>
      <c r="D29" s="205"/>
      <c r="E29" s="216">
        <f t="shared" si="0"/>
        <v>99.23</v>
      </c>
      <c r="F29" s="216"/>
      <c r="G29" s="216">
        <f t="shared" si="1"/>
        <v>115.28</v>
      </c>
      <c r="H29" s="205"/>
      <c r="I29" s="216">
        <f t="shared" si="2"/>
        <v>16.049999999999997</v>
      </c>
      <c r="J29" s="205"/>
      <c r="K29" s="217">
        <f t="shared" si="3"/>
        <v>0.16174543988713086</v>
      </c>
      <c r="L29" s="205"/>
      <c r="M29" s="210">
        <f t="shared" si="5"/>
        <v>14</v>
      </c>
      <c r="N29" s="205"/>
      <c r="O29" s="210">
        <f t="shared" si="6"/>
        <v>14</v>
      </c>
      <c r="P29" s="205"/>
      <c r="Q29" s="205"/>
      <c r="R29" s="205"/>
      <c r="S29" s="205"/>
      <c r="T29" s="205"/>
      <c r="U29" s="205"/>
    </row>
    <row r="30" spans="1:21" ht="12.75">
      <c r="A30" s="210">
        <f t="shared" si="4"/>
        <v>15</v>
      </c>
      <c r="B30" s="205"/>
      <c r="C30" s="222">
        <f>C29+100</f>
        <v>800</v>
      </c>
      <c r="D30" s="205"/>
      <c r="E30" s="216">
        <f t="shared" si="0"/>
        <v>114.13</v>
      </c>
      <c r="F30" s="216"/>
      <c r="G30" s="216">
        <f t="shared" si="1"/>
        <v>132.47999999999999</v>
      </c>
      <c r="H30" s="205"/>
      <c r="I30" s="216">
        <f t="shared" si="2"/>
        <v>18.349999999999994</v>
      </c>
      <c r="J30" s="205"/>
      <c r="K30" s="217">
        <f t="shared" si="3"/>
        <v>0.1607815648821519</v>
      </c>
      <c r="L30" s="205"/>
      <c r="M30" s="210">
        <f t="shared" si="5"/>
        <v>15</v>
      </c>
      <c r="N30" s="205"/>
      <c r="O30" s="210">
        <f t="shared" si="6"/>
        <v>15</v>
      </c>
      <c r="P30" s="205"/>
      <c r="Q30" s="205"/>
      <c r="R30" s="210" t="s">
        <v>274</v>
      </c>
      <c r="S30" s="210" t="s">
        <v>6</v>
      </c>
      <c r="T30" s="210" t="s">
        <v>274</v>
      </c>
      <c r="U30" s="210" t="s">
        <v>6</v>
      </c>
    </row>
    <row r="31" spans="1:21" ht="12.75">
      <c r="A31" s="210">
        <f t="shared" si="4"/>
        <v>16</v>
      </c>
      <c r="B31" s="205"/>
      <c r="C31" s="222">
        <f>C30+100</f>
        <v>900</v>
      </c>
      <c r="D31" s="205"/>
      <c r="E31" s="216">
        <f t="shared" si="0"/>
        <v>129.02000000000001</v>
      </c>
      <c r="F31" s="216"/>
      <c r="G31" s="216">
        <f t="shared" si="1"/>
        <v>149.67000000000002</v>
      </c>
      <c r="H31" s="205"/>
      <c r="I31" s="216">
        <f t="shared" si="2"/>
        <v>20.650000000000006</v>
      </c>
      <c r="J31" s="205"/>
      <c r="K31" s="217">
        <f t="shared" si="3"/>
        <v>0.16005270500697569</v>
      </c>
      <c r="L31" s="205"/>
      <c r="M31" s="210">
        <f t="shared" si="5"/>
        <v>16</v>
      </c>
      <c r="N31" s="205"/>
      <c r="O31" s="210">
        <f t="shared" si="6"/>
        <v>16</v>
      </c>
      <c r="P31" s="205"/>
      <c r="Q31" s="205"/>
      <c r="R31" s="213" t="s">
        <v>280</v>
      </c>
      <c r="S31" s="213" t="s">
        <v>280</v>
      </c>
      <c r="T31" s="213" t="s">
        <v>280</v>
      </c>
      <c r="U31" s="213" t="s">
        <v>280</v>
      </c>
    </row>
    <row r="32" spans="1:21" ht="12.75">
      <c r="A32" s="210">
        <f t="shared" si="4"/>
        <v>17</v>
      </c>
      <c r="B32" s="205"/>
      <c r="C32" s="222">
        <f>C31+100</f>
        <v>1000</v>
      </c>
      <c r="D32" s="205"/>
      <c r="E32" s="216">
        <f t="shared" si="0"/>
        <v>143.92000000000002</v>
      </c>
      <c r="F32" s="216"/>
      <c r="G32" s="216">
        <f t="shared" si="1"/>
        <v>166.86</v>
      </c>
      <c r="H32" s="205"/>
      <c r="I32" s="216">
        <f t="shared" si="2"/>
        <v>22.939999999999998</v>
      </c>
      <c r="J32" s="205"/>
      <c r="K32" s="217">
        <f t="shared" si="3"/>
        <v>0.15939410783768757</v>
      </c>
      <c r="L32" s="205"/>
      <c r="M32" s="210">
        <f t="shared" si="5"/>
        <v>17</v>
      </c>
      <c r="N32" s="205"/>
      <c r="O32" s="210">
        <f t="shared" si="6"/>
        <v>17</v>
      </c>
      <c r="P32" s="205"/>
      <c r="Q32" s="214" t="s">
        <v>292</v>
      </c>
      <c r="R32" s="261">
        <v>8.3000000000000007</v>
      </c>
      <c r="S32" s="261">
        <v>8.3000000000000007</v>
      </c>
      <c r="T32" s="222">
        <f>ROUND(R32*30.4,-1)</f>
        <v>250</v>
      </c>
      <c r="U32" s="222">
        <f>ROUND(S32*30.4,-1)</f>
        <v>250</v>
      </c>
    </row>
    <row r="33" spans="1:21" ht="12.75">
      <c r="A33" s="210">
        <f t="shared" si="4"/>
        <v>18</v>
      </c>
      <c r="B33" s="205"/>
      <c r="C33" s="261">
        <v>1500</v>
      </c>
      <c r="D33" s="205"/>
      <c r="E33" s="216">
        <f t="shared" si="0"/>
        <v>218.4</v>
      </c>
      <c r="F33" s="216"/>
      <c r="G33" s="216">
        <f t="shared" si="1"/>
        <v>252.81</v>
      </c>
      <c r="H33" s="205"/>
      <c r="I33" s="216">
        <f t="shared" si="2"/>
        <v>34.409999999999997</v>
      </c>
      <c r="J33" s="205"/>
      <c r="K33" s="217">
        <f t="shared" si="3"/>
        <v>0.15755494505494502</v>
      </c>
      <c r="L33" s="205"/>
      <c r="M33" s="210">
        <f t="shared" si="5"/>
        <v>18</v>
      </c>
      <c r="N33" s="205"/>
      <c r="O33" s="210"/>
      <c r="P33" s="205"/>
      <c r="Q33" s="205"/>
      <c r="R33" s="205"/>
      <c r="S33" s="214"/>
      <c r="T33" s="205"/>
      <c r="U33" s="205"/>
    </row>
    <row r="34" spans="1:21" ht="12.75">
      <c r="A34" s="210">
        <f t="shared" si="4"/>
        <v>19</v>
      </c>
      <c r="B34" s="205"/>
      <c r="C34" s="261">
        <v>2000</v>
      </c>
      <c r="D34" s="205"/>
      <c r="E34" s="216">
        <f t="shared" si="0"/>
        <v>292.88</v>
      </c>
      <c r="F34" s="216"/>
      <c r="G34" s="216">
        <f t="shared" si="1"/>
        <v>338.76</v>
      </c>
      <c r="H34" s="205"/>
      <c r="I34" s="216">
        <f t="shared" si="2"/>
        <v>45.879999999999995</v>
      </c>
      <c r="J34" s="205"/>
      <c r="K34" s="217">
        <f t="shared" si="3"/>
        <v>0.15665118819994536</v>
      </c>
      <c r="L34" s="205"/>
      <c r="M34" s="210">
        <f t="shared" si="5"/>
        <v>19</v>
      </c>
      <c r="N34" s="205"/>
      <c r="O34" s="210"/>
      <c r="P34" s="205"/>
      <c r="Q34" s="205"/>
      <c r="R34" s="210"/>
      <c r="S34" s="210"/>
      <c r="T34" s="210"/>
      <c r="U34" s="210"/>
    </row>
    <row r="35" spans="1:21" ht="12.75">
      <c r="A35" s="210">
        <f t="shared" si="4"/>
        <v>20</v>
      </c>
      <c r="B35" s="205"/>
      <c r="C35" s="261">
        <v>3000</v>
      </c>
      <c r="D35" s="205"/>
      <c r="E35" s="216">
        <f t="shared" si="0"/>
        <v>441.84000000000003</v>
      </c>
      <c r="F35" s="216"/>
      <c r="G35" s="216">
        <f t="shared" si="1"/>
        <v>510.66</v>
      </c>
      <c r="H35" s="205"/>
      <c r="I35" s="216">
        <f t="shared" si="2"/>
        <v>68.819999999999993</v>
      </c>
      <c r="J35" s="205"/>
      <c r="K35" s="217">
        <f t="shared" si="3"/>
        <v>0.15575774035850079</v>
      </c>
      <c r="L35" s="205"/>
      <c r="M35" s="210">
        <f t="shared" si="5"/>
        <v>20</v>
      </c>
      <c r="N35" s="205"/>
      <c r="O35" s="232"/>
      <c r="P35" s="218"/>
      <c r="Q35" s="218"/>
      <c r="R35" s="218"/>
      <c r="S35" s="232"/>
      <c r="T35" s="218"/>
      <c r="U35" s="218"/>
    </row>
    <row r="36" spans="1:21" ht="12.75">
      <c r="A36" s="214" t="s">
        <v>129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6"/>
      <c r="N36" s="205"/>
      <c r="O36" s="232"/>
      <c r="P36" s="218"/>
      <c r="Q36" s="218"/>
      <c r="R36" s="218"/>
      <c r="S36" s="218"/>
      <c r="T36" s="218"/>
      <c r="U36" s="218"/>
    </row>
    <row r="37" spans="1:21" ht="12.75">
      <c r="A37" s="227" t="s">
        <v>293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17"/>
      <c r="L37" s="205"/>
      <c r="M37" s="206"/>
      <c r="N37" s="205"/>
      <c r="O37" s="232"/>
      <c r="P37" s="218"/>
      <c r="Q37" s="218"/>
      <c r="R37" s="218"/>
      <c r="S37" s="232"/>
      <c r="T37" s="232"/>
      <c r="U37" s="218"/>
    </row>
    <row r="38" spans="1:21" ht="12.75">
      <c r="A38" s="249" t="s">
        <v>294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17"/>
      <c r="L38" s="205"/>
      <c r="M38" s="206"/>
      <c r="N38" s="205"/>
      <c r="O38" s="232"/>
      <c r="P38" s="218"/>
      <c r="Q38" s="218"/>
      <c r="R38" s="218"/>
      <c r="S38" s="233"/>
      <c r="T38" s="233"/>
      <c r="U38" s="218"/>
    </row>
    <row r="39" spans="1:21" ht="12.75">
      <c r="A39" s="249" t="s">
        <v>295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6"/>
      <c r="N39" s="205"/>
      <c r="O39" s="232"/>
      <c r="P39" s="218"/>
      <c r="Q39" s="234"/>
      <c r="R39" s="218"/>
      <c r="S39" s="235"/>
      <c r="T39" s="235"/>
      <c r="U39" s="218"/>
    </row>
    <row r="40" spans="1:21" ht="12.75">
      <c r="A40" s="249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6"/>
      <c r="N40" s="205"/>
      <c r="O40" s="232"/>
      <c r="P40" s="218"/>
      <c r="Q40" s="234"/>
      <c r="R40" s="218"/>
      <c r="S40" s="235"/>
      <c r="T40" s="235"/>
      <c r="U40" s="218"/>
    </row>
    <row r="41" spans="1:21" ht="12.75">
      <c r="A41" s="206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69"/>
      <c r="N41" s="205"/>
      <c r="O41" s="232"/>
      <c r="P41" s="218"/>
      <c r="Q41" s="218"/>
      <c r="R41" s="218"/>
      <c r="S41" s="236"/>
      <c r="T41" s="236"/>
      <c r="U41" s="218"/>
    </row>
    <row r="42" spans="1:21" ht="12.75">
      <c r="A42" s="206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69"/>
      <c r="N42" s="205"/>
      <c r="O42" s="232"/>
      <c r="P42" s="218"/>
      <c r="Q42" s="218"/>
      <c r="R42" s="218"/>
      <c r="S42" s="237"/>
      <c r="T42" s="237"/>
      <c r="U42" s="218"/>
    </row>
    <row r="43" spans="1:21" ht="12.75">
      <c r="A43" s="206"/>
      <c r="B43" s="205"/>
      <c r="C43" s="205"/>
      <c r="D43" s="205"/>
      <c r="E43" s="207"/>
      <c r="F43" s="205"/>
      <c r="G43" s="205"/>
      <c r="H43" s="205"/>
      <c r="I43" s="205"/>
      <c r="J43" s="205"/>
      <c r="K43" s="205"/>
      <c r="L43" s="205"/>
      <c r="M43" s="208"/>
      <c r="N43" s="205"/>
      <c r="O43" s="232"/>
      <c r="P43" s="218"/>
      <c r="Q43" s="218"/>
      <c r="R43" s="218"/>
      <c r="S43" s="218"/>
      <c r="T43" s="218"/>
      <c r="U43" s="218"/>
    </row>
    <row r="44" spans="1:21" ht="12.75">
      <c r="A44" s="206"/>
      <c r="B44" s="205"/>
      <c r="C44" s="205"/>
      <c r="D44" s="205"/>
      <c r="E44" s="205"/>
      <c r="F44" s="209"/>
      <c r="G44" s="205"/>
      <c r="H44" s="205"/>
      <c r="I44" s="205"/>
      <c r="J44" s="205"/>
      <c r="K44" s="205"/>
      <c r="L44" s="205"/>
      <c r="M44" s="206"/>
      <c r="N44" s="205"/>
      <c r="O44" s="232"/>
      <c r="P44" s="218"/>
      <c r="Q44" s="218"/>
      <c r="R44" s="218"/>
      <c r="S44" s="238"/>
      <c r="T44" s="218"/>
      <c r="U44" s="218"/>
    </row>
    <row r="45" spans="1:21" ht="12.75">
      <c r="A45" s="206"/>
      <c r="B45" s="205"/>
      <c r="C45" s="205"/>
      <c r="D45" s="205"/>
      <c r="E45" s="205"/>
      <c r="F45" s="205"/>
      <c r="G45" s="270"/>
      <c r="H45" s="205"/>
      <c r="I45" s="205"/>
      <c r="J45" s="205"/>
      <c r="K45" s="205"/>
      <c r="L45" s="205"/>
      <c r="M45" s="206"/>
      <c r="N45" s="205"/>
      <c r="O45" s="232"/>
      <c r="P45" s="218"/>
      <c r="Q45" s="218"/>
      <c r="R45" s="218"/>
      <c r="S45" s="218"/>
      <c r="T45" s="218"/>
      <c r="U45" s="218"/>
    </row>
    <row r="46" spans="1:21" ht="12.75">
      <c r="A46" s="206"/>
      <c r="B46" s="205"/>
      <c r="C46" s="205"/>
      <c r="D46" s="205"/>
      <c r="E46" s="205"/>
      <c r="F46" s="205"/>
      <c r="G46" s="210"/>
      <c r="H46" s="205"/>
      <c r="I46" s="205"/>
      <c r="J46" s="205"/>
      <c r="K46" s="205"/>
      <c r="L46" s="205"/>
      <c r="M46" s="206"/>
      <c r="N46" s="205"/>
      <c r="O46" s="232"/>
      <c r="P46" s="218"/>
      <c r="Q46" s="218"/>
      <c r="R46" s="234"/>
      <c r="S46" s="235"/>
      <c r="T46" s="235"/>
      <c r="U46" s="218"/>
    </row>
    <row r="47" spans="1:21" ht="12.75">
      <c r="A47" s="206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6"/>
      <c r="N47" s="205"/>
      <c r="O47" s="232"/>
      <c r="P47" s="218"/>
      <c r="Q47" s="218"/>
      <c r="R47" s="234"/>
      <c r="S47" s="235"/>
      <c r="T47" s="235"/>
      <c r="U47" s="218"/>
    </row>
    <row r="48" spans="1:21" ht="12.75">
      <c r="A48" s="206"/>
      <c r="B48" s="205"/>
      <c r="C48" s="205"/>
      <c r="D48" s="205"/>
      <c r="E48" s="205"/>
      <c r="F48" s="205"/>
      <c r="G48" s="270"/>
      <c r="H48" s="205"/>
      <c r="I48" s="205"/>
      <c r="J48" s="205"/>
      <c r="K48" s="205"/>
      <c r="L48" s="205"/>
      <c r="M48" s="206"/>
      <c r="N48" s="205"/>
      <c r="O48" s="232"/>
      <c r="P48" s="218"/>
      <c r="Q48" s="218"/>
      <c r="R48" s="218"/>
      <c r="S48" s="218"/>
      <c r="T48" s="218"/>
      <c r="U48" s="218"/>
    </row>
    <row r="49" spans="1:21" ht="12.75">
      <c r="A49" s="206"/>
      <c r="B49" s="205"/>
      <c r="C49" s="205"/>
      <c r="D49" s="205"/>
      <c r="E49" s="205"/>
      <c r="F49" s="205"/>
      <c r="G49" s="270"/>
      <c r="H49" s="205"/>
      <c r="I49" s="205"/>
      <c r="J49" s="205"/>
      <c r="K49" s="205"/>
      <c r="L49" s="205"/>
      <c r="M49" s="206"/>
      <c r="N49" s="205"/>
      <c r="O49" s="232"/>
      <c r="P49" s="218"/>
      <c r="Q49" s="218"/>
      <c r="R49" s="218"/>
      <c r="S49" s="239"/>
      <c r="T49" s="271"/>
      <c r="U49" s="218"/>
    </row>
    <row r="50" spans="1:21" ht="12.75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6"/>
      <c r="N50" s="205"/>
      <c r="O50" s="218"/>
      <c r="P50" s="218"/>
      <c r="Q50" s="218"/>
      <c r="R50" s="218"/>
      <c r="S50" s="234"/>
      <c r="T50" s="218"/>
      <c r="U50" s="218"/>
    </row>
    <row r="51" spans="1:21" ht="12.75">
      <c r="A51" s="206"/>
      <c r="B51" s="205"/>
      <c r="C51" s="205"/>
      <c r="D51" s="205"/>
      <c r="E51" s="210"/>
      <c r="F51" s="205"/>
      <c r="G51" s="210"/>
      <c r="H51" s="205"/>
      <c r="I51" s="205"/>
      <c r="J51" s="205"/>
      <c r="K51" s="205"/>
      <c r="L51" s="205"/>
      <c r="M51" s="206"/>
      <c r="N51" s="205"/>
      <c r="O51" s="218"/>
      <c r="P51" s="218"/>
      <c r="Q51" s="218"/>
      <c r="R51" s="218"/>
      <c r="S51" s="218"/>
      <c r="T51" s="218"/>
      <c r="U51" s="218"/>
    </row>
    <row r="52" spans="1:21" ht="12.75">
      <c r="A52" s="206"/>
      <c r="B52" s="205"/>
      <c r="C52" s="210"/>
      <c r="D52" s="205"/>
      <c r="E52" s="210"/>
      <c r="F52" s="205"/>
      <c r="G52" s="210"/>
      <c r="H52" s="205"/>
      <c r="I52" s="210"/>
      <c r="J52" s="205"/>
      <c r="K52" s="210"/>
      <c r="L52" s="205"/>
      <c r="M52" s="206"/>
      <c r="N52" s="205"/>
      <c r="O52" s="218"/>
      <c r="P52" s="218"/>
      <c r="Q52" s="218"/>
      <c r="R52" s="218"/>
      <c r="S52" s="218"/>
      <c r="T52" s="218"/>
      <c r="U52" s="218"/>
    </row>
    <row r="53" spans="1:21" ht="12.75">
      <c r="A53" s="210"/>
      <c r="B53" s="205"/>
      <c r="C53" s="210"/>
      <c r="D53" s="205"/>
      <c r="E53" s="210"/>
      <c r="F53" s="205"/>
      <c r="G53" s="210"/>
      <c r="H53" s="205"/>
      <c r="I53" s="210"/>
      <c r="J53" s="205"/>
      <c r="K53" s="210"/>
      <c r="L53" s="205"/>
      <c r="M53" s="210"/>
      <c r="N53" s="205"/>
      <c r="O53" s="218"/>
      <c r="P53" s="218"/>
      <c r="Q53" s="218"/>
      <c r="R53" s="218"/>
      <c r="S53" s="218"/>
      <c r="T53" s="218"/>
      <c r="U53" s="218"/>
    </row>
    <row r="54" spans="1:21" ht="12.75">
      <c r="A54" s="211"/>
      <c r="B54" s="205"/>
      <c r="C54" s="211"/>
      <c r="D54" s="205"/>
      <c r="E54" s="211"/>
      <c r="F54" s="212"/>
      <c r="G54" s="211"/>
      <c r="H54" s="212"/>
      <c r="I54" s="211"/>
      <c r="J54" s="212"/>
      <c r="K54" s="211"/>
      <c r="L54" s="212"/>
      <c r="M54" s="211"/>
      <c r="N54" s="205"/>
      <c r="O54" s="218"/>
      <c r="P54" s="218"/>
      <c r="Q54" s="218"/>
      <c r="R54" s="218"/>
      <c r="S54" s="218"/>
      <c r="T54" s="218"/>
      <c r="U54" s="218"/>
    </row>
    <row r="55" spans="1:21" ht="12.75">
      <c r="A55" s="210"/>
      <c r="B55" s="205"/>
      <c r="C55" s="213"/>
      <c r="D55" s="205"/>
      <c r="E55" s="213"/>
      <c r="F55" s="205"/>
      <c r="G55" s="213"/>
      <c r="H55" s="205"/>
      <c r="I55" s="213"/>
      <c r="J55" s="205"/>
      <c r="K55" s="213"/>
      <c r="L55" s="205"/>
      <c r="M55" s="210"/>
      <c r="N55" s="205"/>
      <c r="O55" s="218"/>
      <c r="P55" s="218"/>
      <c r="Q55" s="218"/>
      <c r="R55" s="218"/>
      <c r="S55" s="218"/>
      <c r="T55" s="218"/>
      <c r="U55" s="218"/>
    </row>
    <row r="56" spans="1:21" ht="12.75">
      <c r="A56" s="210"/>
      <c r="B56" s="205"/>
      <c r="C56" s="261"/>
      <c r="D56" s="205"/>
      <c r="E56" s="216"/>
      <c r="F56" s="216"/>
      <c r="G56" s="216"/>
      <c r="H56" s="205"/>
      <c r="I56" s="216"/>
      <c r="J56" s="205"/>
      <c r="K56" s="217"/>
      <c r="L56" s="205"/>
      <c r="M56" s="210"/>
      <c r="N56" s="205"/>
      <c r="O56" s="218"/>
      <c r="P56" s="218"/>
      <c r="Q56" s="234"/>
      <c r="R56" s="234"/>
      <c r="S56" s="235"/>
      <c r="T56" s="235"/>
      <c r="U56" s="218"/>
    </row>
    <row r="57" spans="1:21" ht="12.75">
      <c r="A57" s="210"/>
      <c r="B57" s="205"/>
      <c r="C57" s="261"/>
      <c r="D57" s="205"/>
      <c r="E57" s="216"/>
      <c r="F57" s="216"/>
      <c r="G57" s="216"/>
      <c r="H57" s="205"/>
      <c r="I57" s="216"/>
      <c r="J57" s="205"/>
      <c r="K57" s="217"/>
      <c r="L57" s="205"/>
      <c r="M57" s="210"/>
      <c r="N57" s="205"/>
      <c r="O57" s="218"/>
      <c r="P57" s="218"/>
      <c r="Q57" s="234"/>
      <c r="R57" s="234"/>
      <c r="S57" s="235"/>
      <c r="T57" s="235"/>
      <c r="U57" s="218"/>
    </row>
    <row r="58" spans="1:21" ht="12.75">
      <c r="A58" s="210"/>
      <c r="B58" s="205"/>
      <c r="C58" s="261"/>
      <c r="D58" s="205"/>
      <c r="E58" s="216"/>
      <c r="F58" s="216"/>
      <c r="G58" s="216"/>
      <c r="H58" s="205"/>
      <c r="I58" s="216"/>
      <c r="J58" s="205"/>
      <c r="K58" s="217"/>
      <c r="L58" s="205"/>
      <c r="M58" s="210"/>
      <c r="N58" s="205"/>
      <c r="O58" s="218"/>
      <c r="P58" s="218"/>
      <c r="Q58" s="218"/>
      <c r="R58" s="218"/>
      <c r="S58" s="218"/>
      <c r="T58" s="218"/>
      <c r="U58" s="232"/>
    </row>
    <row r="59" spans="1:21" ht="12.75">
      <c r="A59" s="210"/>
      <c r="B59" s="205"/>
      <c r="C59" s="261"/>
      <c r="D59" s="205"/>
      <c r="E59" s="216"/>
      <c r="F59" s="216"/>
      <c r="G59" s="216"/>
      <c r="H59" s="205"/>
      <c r="I59" s="216"/>
      <c r="J59" s="205"/>
      <c r="K59" s="217"/>
      <c r="L59" s="205"/>
      <c r="M59" s="210"/>
      <c r="N59" s="205"/>
      <c r="O59" s="218"/>
      <c r="P59" s="218"/>
      <c r="Q59" s="218"/>
      <c r="R59" s="232"/>
      <c r="S59" s="218"/>
      <c r="T59" s="218"/>
      <c r="U59" s="233"/>
    </row>
    <row r="60" spans="1:21" ht="12.75">
      <c r="A60" s="210"/>
      <c r="B60" s="205"/>
      <c r="C60" s="222"/>
      <c r="D60" s="205"/>
      <c r="E60" s="216"/>
      <c r="F60" s="216"/>
      <c r="G60" s="216"/>
      <c r="H60" s="205"/>
      <c r="I60" s="216"/>
      <c r="J60" s="205"/>
      <c r="K60" s="217"/>
      <c r="L60" s="205"/>
      <c r="M60" s="210"/>
      <c r="N60" s="205"/>
      <c r="O60" s="218"/>
      <c r="P60" s="218"/>
      <c r="Q60" s="218"/>
      <c r="R60" s="218"/>
      <c r="S60" s="218"/>
      <c r="T60" s="218"/>
      <c r="U60" s="218"/>
    </row>
    <row r="61" spans="1:21" ht="12.75">
      <c r="A61" s="210"/>
      <c r="B61" s="205"/>
      <c r="C61" s="222"/>
      <c r="D61" s="205"/>
      <c r="E61" s="216"/>
      <c r="F61" s="216"/>
      <c r="G61" s="216"/>
      <c r="H61" s="205"/>
      <c r="I61" s="216"/>
      <c r="J61" s="205"/>
      <c r="K61" s="217"/>
      <c r="L61" s="205"/>
      <c r="M61" s="210"/>
      <c r="N61" s="205"/>
      <c r="O61" s="218"/>
      <c r="P61" s="218"/>
      <c r="Q61" s="218"/>
      <c r="R61" s="218"/>
      <c r="S61" s="218"/>
      <c r="T61" s="218"/>
      <c r="U61" s="218"/>
    </row>
    <row r="62" spans="1:21" ht="12.75">
      <c r="A62" s="210"/>
      <c r="B62" s="205"/>
      <c r="C62" s="222"/>
      <c r="D62" s="205"/>
      <c r="E62" s="216"/>
      <c r="F62" s="216"/>
      <c r="G62" s="216"/>
      <c r="H62" s="205"/>
      <c r="I62" s="216"/>
      <c r="J62" s="205"/>
      <c r="K62" s="217"/>
      <c r="L62" s="205"/>
      <c r="M62" s="210"/>
      <c r="N62" s="205"/>
      <c r="O62" s="218"/>
      <c r="P62" s="218"/>
      <c r="Q62" s="218"/>
      <c r="R62" s="218"/>
      <c r="S62" s="218"/>
      <c r="T62" s="218"/>
      <c r="U62" s="218"/>
    </row>
    <row r="63" spans="1:21" ht="12.75">
      <c r="A63" s="210"/>
      <c r="B63" s="205"/>
      <c r="C63" s="222"/>
      <c r="D63" s="205"/>
      <c r="E63" s="216"/>
      <c r="F63" s="216"/>
      <c r="G63" s="216"/>
      <c r="H63" s="205"/>
      <c r="I63" s="216"/>
      <c r="J63" s="205"/>
      <c r="K63" s="217"/>
      <c r="L63" s="205"/>
      <c r="M63" s="210"/>
      <c r="N63" s="205"/>
      <c r="O63" s="218"/>
      <c r="P63" s="218"/>
      <c r="Q63" s="218"/>
      <c r="R63" s="218"/>
      <c r="S63" s="218"/>
      <c r="T63" s="218"/>
      <c r="U63" s="218"/>
    </row>
    <row r="64" spans="1:21" ht="12.75">
      <c r="A64" s="210"/>
      <c r="B64" s="205"/>
      <c r="C64" s="222"/>
      <c r="D64" s="205"/>
      <c r="E64" s="216"/>
      <c r="F64" s="216"/>
      <c r="G64" s="216"/>
      <c r="H64" s="205"/>
      <c r="I64" s="216"/>
      <c r="J64" s="205"/>
      <c r="K64" s="217"/>
      <c r="L64" s="205"/>
      <c r="M64" s="210"/>
      <c r="N64" s="205"/>
      <c r="O64" s="218"/>
      <c r="P64" s="218"/>
      <c r="Q64" s="218"/>
      <c r="R64" s="218"/>
      <c r="S64" s="218"/>
      <c r="T64" s="218"/>
      <c r="U64" s="218"/>
    </row>
    <row r="65" spans="1:21" ht="12.75">
      <c r="A65" s="210"/>
      <c r="B65" s="205"/>
      <c r="C65" s="222"/>
      <c r="D65" s="205"/>
      <c r="E65" s="216"/>
      <c r="F65" s="216"/>
      <c r="G65" s="216"/>
      <c r="H65" s="205"/>
      <c r="I65" s="216"/>
      <c r="J65" s="205"/>
      <c r="K65" s="217"/>
      <c r="L65" s="205"/>
      <c r="M65" s="210"/>
      <c r="N65" s="205"/>
      <c r="O65" s="218"/>
      <c r="P65" s="218"/>
      <c r="Q65" s="218"/>
      <c r="R65" s="218"/>
      <c r="S65" s="218"/>
      <c r="T65" s="218"/>
      <c r="U65" s="218"/>
    </row>
    <row r="66" spans="1:21" ht="12.75">
      <c r="A66" s="210"/>
      <c r="B66" s="205"/>
      <c r="C66" s="222"/>
      <c r="D66" s="205"/>
      <c r="E66" s="216"/>
      <c r="F66" s="216"/>
      <c r="G66" s="216"/>
      <c r="H66" s="205"/>
      <c r="I66" s="216"/>
      <c r="J66" s="205"/>
      <c r="K66" s="217"/>
      <c r="L66" s="205"/>
      <c r="M66" s="210"/>
      <c r="N66" s="205"/>
      <c r="O66" s="218"/>
      <c r="P66" s="218"/>
      <c r="Q66" s="218"/>
      <c r="R66" s="218"/>
      <c r="S66" s="218"/>
      <c r="T66" s="218"/>
      <c r="U66" s="218"/>
    </row>
    <row r="67" spans="1:21" ht="12.75">
      <c r="A67" s="210"/>
      <c r="B67" s="205"/>
      <c r="C67" s="222"/>
      <c r="D67" s="205"/>
      <c r="E67" s="216"/>
      <c r="F67" s="216"/>
      <c r="G67" s="216"/>
      <c r="H67" s="205"/>
      <c r="I67" s="216"/>
      <c r="J67" s="205"/>
      <c r="K67" s="217"/>
      <c r="L67" s="205"/>
      <c r="M67" s="210"/>
      <c r="N67" s="205"/>
      <c r="O67" s="218"/>
      <c r="P67" s="218"/>
      <c r="Q67" s="218"/>
      <c r="R67" s="218"/>
      <c r="S67" s="218"/>
      <c r="T67" s="218"/>
      <c r="U67" s="218"/>
    </row>
    <row r="68" spans="1:21" ht="12.75">
      <c r="A68" s="210"/>
      <c r="B68" s="205"/>
      <c r="C68" s="222"/>
      <c r="D68" s="205"/>
      <c r="E68" s="216"/>
      <c r="F68" s="216"/>
      <c r="G68" s="216"/>
      <c r="H68" s="205"/>
      <c r="I68" s="216"/>
      <c r="J68" s="205"/>
      <c r="K68" s="217"/>
      <c r="L68" s="205"/>
      <c r="M68" s="210"/>
      <c r="N68" s="205"/>
      <c r="O68" s="218"/>
      <c r="P68" s="218"/>
      <c r="Q68" s="218"/>
      <c r="R68" s="218"/>
      <c r="S68" s="218"/>
      <c r="T68" s="218"/>
      <c r="U68" s="218"/>
    </row>
    <row r="69" spans="1:21" ht="12.75">
      <c r="A69" s="210"/>
      <c r="B69" s="205"/>
      <c r="C69" s="222"/>
      <c r="D69" s="205"/>
      <c r="E69" s="216"/>
      <c r="F69" s="216"/>
      <c r="G69" s="216"/>
      <c r="H69" s="205"/>
      <c r="I69" s="216"/>
      <c r="J69" s="205"/>
      <c r="K69" s="217"/>
      <c r="L69" s="205"/>
      <c r="M69" s="210"/>
      <c r="N69" s="205"/>
      <c r="O69" s="218"/>
      <c r="P69" s="218"/>
      <c r="Q69" s="234"/>
      <c r="R69" s="272"/>
      <c r="S69" s="272"/>
      <c r="T69" s="240"/>
      <c r="U69" s="240"/>
    </row>
    <row r="70" spans="1:21" ht="12.75">
      <c r="A70" s="210"/>
      <c r="B70" s="205"/>
      <c r="C70" s="222"/>
      <c r="D70" s="205"/>
      <c r="E70" s="216"/>
      <c r="F70" s="216"/>
      <c r="G70" s="216"/>
      <c r="H70" s="205"/>
      <c r="I70" s="216"/>
      <c r="J70" s="205"/>
      <c r="K70" s="217"/>
      <c r="L70" s="205"/>
      <c r="M70" s="210"/>
      <c r="N70" s="205"/>
      <c r="O70" s="218"/>
      <c r="P70" s="218"/>
      <c r="Q70" s="218"/>
      <c r="R70" s="272"/>
      <c r="S70" s="272"/>
      <c r="T70" s="218"/>
      <c r="U70" s="218"/>
    </row>
    <row r="71" spans="1:21" ht="12.75">
      <c r="A71" s="210"/>
      <c r="B71" s="205"/>
      <c r="C71" s="222"/>
      <c r="D71" s="205"/>
      <c r="E71" s="216"/>
      <c r="F71" s="216"/>
      <c r="G71" s="216"/>
      <c r="H71" s="205"/>
      <c r="I71" s="216"/>
      <c r="J71" s="205"/>
      <c r="K71" s="217"/>
      <c r="L71" s="205"/>
      <c r="M71" s="210"/>
      <c r="N71" s="205"/>
      <c r="O71" s="218"/>
      <c r="P71" s="218"/>
      <c r="Q71" s="218"/>
      <c r="R71" s="218"/>
      <c r="S71" s="234"/>
      <c r="T71" s="218"/>
      <c r="U71" s="218"/>
    </row>
    <row r="72" spans="1:21" ht="12.75">
      <c r="A72" s="210"/>
      <c r="B72" s="205"/>
      <c r="C72" s="222"/>
      <c r="D72" s="205"/>
      <c r="E72" s="216"/>
      <c r="F72" s="216"/>
      <c r="G72" s="216"/>
      <c r="H72" s="205"/>
      <c r="I72" s="216"/>
      <c r="J72" s="205"/>
      <c r="K72" s="217"/>
      <c r="L72" s="205"/>
      <c r="M72" s="210"/>
      <c r="N72" s="205"/>
      <c r="O72" s="218"/>
      <c r="P72" s="218"/>
      <c r="Q72" s="218"/>
      <c r="R72" s="232"/>
      <c r="S72" s="232"/>
      <c r="T72" s="232"/>
      <c r="U72" s="232"/>
    </row>
    <row r="73" spans="1:21" ht="12.75">
      <c r="A73" s="210"/>
      <c r="B73" s="205"/>
      <c r="C73" s="261"/>
      <c r="D73" s="205"/>
      <c r="E73" s="216"/>
      <c r="F73" s="216"/>
      <c r="G73" s="216"/>
      <c r="H73" s="205"/>
      <c r="I73" s="216"/>
      <c r="J73" s="205"/>
      <c r="K73" s="217"/>
      <c r="L73" s="205"/>
      <c r="M73" s="210"/>
      <c r="N73" s="205"/>
      <c r="O73" s="218"/>
      <c r="P73" s="218"/>
      <c r="Q73" s="218"/>
      <c r="R73" s="233"/>
      <c r="S73" s="233"/>
      <c r="T73" s="233"/>
      <c r="U73" s="233"/>
    </row>
    <row r="74" spans="1:21" ht="12.75">
      <c r="A74" s="210"/>
      <c r="B74" s="205"/>
      <c r="C74" s="261"/>
      <c r="D74" s="205"/>
      <c r="E74" s="216"/>
      <c r="F74" s="216"/>
      <c r="G74" s="216"/>
      <c r="H74" s="205"/>
      <c r="I74" s="216"/>
      <c r="J74" s="205"/>
      <c r="K74" s="217"/>
      <c r="L74" s="205"/>
      <c r="M74" s="210"/>
      <c r="N74" s="205"/>
      <c r="O74" s="218"/>
      <c r="P74" s="218"/>
      <c r="Q74" s="218"/>
      <c r="R74" s="218"/>
      <c r="S74" s="218"/>
      <c r="T74" s="218"/>
      <c r="U74" s="218"/>
    </row>
    <row r="75" spans="1:21" ht="12.75">
      <c r="A75" s="210"/>
      <c r="B75" s="205"/>
      <c r="C75" s="261"/>
      <c r="D75" s="205"/>
      <c r="E75" s="216"/>
      <c r="F75" s="216"/>
      <c r="G75" s="216"/>
      <c r="H75" s="205"/>
      <c r="I75" s="216"/>
      <c r="J75" s="205"/>
      <c r="K75" s="217"/>
      <c r="L75" s="205"/>
      <c r="M75" s="210"/>
      <c r="N75" s="205"/>
      <c r="O75" s="218"/>
      <c r="P75" s="218"/>
      <c r="Q75" s="218"/>
      <c r="R75" s="218"/>
      <c r="S75" s="218"/>
      <c r="T75" s="218"/>
      <c r="U75" s="218"/>
    </row>
    <row r="76" spans="1:21" ht="12.75">
      <c r="A76" s="214"/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6"/>
      <c r="N76" s="205"/>
      <c r="O76" s="218"/>
      <c r="P76" s="218"/>
      <c r="Q76" s="218"/>
      <c r="R76" s="218"/>
      <c r="S76" s="218"/>
      <c r="T76" s="218"/>
      <c r="U76" s="218"/>
    </row>
    <row r="77" spans="1:21" ht="12.75">
      <c r="A77" s="224"/>
      <c r="B77" s="205"/>
      <c r="C77" s="205"/>
      <c r="D77" s="205"/>
      <c r="E77" s="205"/>
      <c r="F77" s="205"/>
      <c r="G77" s="205"/>
      <c r="H77" s="205"/>
      <c r="I77" s="205"/>
      <c r="J77" s="205"/>
      <c r="K77" s="217"/>
      <c r="L77" s="205"/>
      <c r="M77" s="206"/>
      <c r="N77" s="205"/>
      <c r="O77" s="218"/>
      <c r="P77" s="218"/>
      <c r="Q77" s="218"/>
      <c r="R77" s="218"/>
      <c r="S77" s="218"/>
      <c r="T77" s="218"/>
      <c r="U77" s="218"/>
    </row>
    <row r="78" spans="1:21" ht="12.75">
      <c r="A78" s="225"/>
      <c r="B78" s="205"/>
      <c r="C78" s="205"/>
      <c r="D78" s="205"/>
      <c r="E78" s="205"/>
      <c r="F78" s="205"/>
      <c r="G78" s="205"/>
      <c r="H78" s="205"/>
      <c r="I78" s="205"/>
      <c r="J78" s="205"/>
      <c r="K78" s="217"/>
      <c r="L78" s="205"/>
      <c r="M78" s="206"/>
      <c r="N78" s="205"/>
      <c r="O78" s="218"/>
      <c r="P78" s="218"/>
      <c r="Q78" s="218"/>
      <c r="R78" s="218"/>
      <c r="S78" s="218"/>
      <c r="T78" s="218"/>
      <c r="U78" s="218"/>
    </row>
    <row r="79" spans="1:21" ht="12.75">
      <c r="A79" s="224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6"/>
      <c r="N79" s="205"/>
      <c r="O79" s="218"/>
      <c r="P79" s="218"/>
      <c r="Q79" s="218"/>
      <c r="R79" s="218"/>
      <c r="S79" s="218"/>
      <c r="T79" s="218"/>
      <c r="U79" s="218"/>
    </row>
    <row r="80" spans="1:21" ht="12.75">
      <c r="A80" s="206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6"/>
      <c r="N80" s="205"/>
      <c r="O80" s="218"/>
      <c r="P80" s="218"/>
      <c r="Q80" s="218"/>
      <c r="R80" s="218"/>
      <c r="S80" s="218"/>
      <c r="T80" s="218"/>
      <c r="U80" s="218"/>
    </row>
    <row r="81" spans="1:21" ht="12.75">
      <c r="A81" s="206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69"/>
      <c r="N81" s="205"/>
      <c r="O81" s="218"/>
      <c r="P81" s="218"/>
      <c r="Q81" s="218"/>
      <c r="R81" s="218"/>
      <c r="S81" s="218"/>
      <c r="T81" s="218"/>
      <c r="U81" s="218"/>
    </row>
    <row r="82" spans="1:21" ht="12.75">
      <c r="A82" s="206"/>
      <c r="B82" s="205"/>
      <c r="C82" s="205"/>
      <c r="D82" s="205"/>
      <c r="E82" s="207"/>
      <c r="F82" s="205"/>
      <c r="G82" s="205"/>
      <c r="H82" s="205"/>
      <c r="I82" s="205"/>
      <c r="J82" s="205"/>
      <c r="K82" s="227"/>
      <c r="L82" s="205"/>
      <c r="M82" s="208"/>
      <c r="N82" s="205"/>
      <c r="O82" s="218"/>
      <c r="P82" s="218"/>
      <c r="Q82" s="218"/>
      <c r="R82" s="218"/>
      <c r="S82" s="218"/>
      <c r="T82" s="218"/>
      <c r="U82" s="218"/>
    </row>
    <row r="83" spans="1:21" ht="12.75">
      <c r="A83" s="206"/>
      <c r="B83" s="205"/>
      <c r="C83" s="205"/>
      <c r="D83" s="205"/>
      <c r="E83" s="205"/>
      <c r="F83" s="209"/>
      <c r="G83" s="205"/>
      <c r="H83" s="205"/>
      <c r="I83" s="205"/>
      <c r="J83" s="205"/>
      <c r="K83" s="205"/>
      <c r="L83" s="205"/>
      <c r="M83" s="206"/>
      <c r="N83" s="205"/>
      <c r="O83" s="218"/>
      <c r="P83" s="218"/>
      <c r="Q83" s="218"/>
      <c r="R83" s="218"/>
      <c r="S83" s="218"/>
      <c r="T83" s="218"/>
      <c r="U83" s="218"/>
    </row>
    <row r="84" spans="1:21" ht="12.75">
      <c r="A84" s="206"/>
      <c r="B84" s="205"/>
      <c r="C84" s="205"/>
      <c r="D84" s="205"/>
      <c r="E84" s="205"/>
      <c r="F84" s="205"/>
      <c r="G84" s="270"/>
      <c r="H84" s="205"/>
      <c r="I84" s="205"/>
      <c r="J84" s="205"/>
      <c r="K84" s="205"/>
      <c r="L84" s="205"/>
      <c r="M84" s="206"/>
      <c r="N84" s="205"/>
      <c r="O84" s="218"/>
      <c r="P84" s="218"/>
      <c r="Q84" s="218"/>
      <c r="R84" s="218"/>
      <c r="S84" s="218"/>
      <c r="T84" s="218"/>
      <c r="U84" s="218"/>
    </row>
    <row r="85" spans="1:21" ht="12.75">
      <c r="A85" s="206"/>
      <c r="B85" s="205"/>
      <c r="C85" s="205"/>
      <c r="D85" s="205"/>
      <c r="E85" s="205"/>
      <c r="F85" s="205"/>
      <c r="G85" s="210"/>
      <c r="H85" s="205"/>
      <c r="I85" s="205"/>
      <c r="J85" s="205"/>
      <c r="K85" s="205"/>
      <c r="L85" s="205"/>
      <c r="M85" s="206"/>
      <c r="N85" s="205"/>
      <c r="O85" s="218"/>
      <c r="P85" s="218"/>
      <c r="Q85" s="218"/>
      <c r="R85" s="218"/>
      <c r="S85" s="218"/>
      <c r="T85" s="218"/>
      <c r="U85" s="218"/>
    </row>
    <row r="86" spans="1:21" ht="12.75">
      <c r="A86" s="206"/>
      <c r="B86" s="205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6"/>
      <c r="N86" s="205"/>
      <c r="O86" s="218"/>
      <c r="P86" s="218"/>
      <c r="Q86" s="218"/>
      <c r="R86" s="218"/>
      <c r="S86" s="218"/>
      <c r="T86" s="218"/>
      <c r="U86" s="218"/>
    </row>
    <row r="87" spans="1:21" ht="12.75">
      <c r="A87" s="206"/>
      <c r="B87" s="205"/>
      <c r="C87" s="205"/>
      <c r="D87" s="205"/>
      <c r="E87" s="205"/>
      <c r="F87" s="205"/>
      <c r="G87" s="270"/>
      <c r="H87" s="205"/>
      <c r="I87" s="205"/>
      <c r="J87" s="205"/>
      <c r="K87" s="205"/>
      <c r="L87" s="205"/>
      <c r="M87" s="206"/>
      <c r="N87" s="205"/>
      <c r="O87" s="218"/>
      <c r="P87" s="218"/>
      <c r="Q87" s="218"/>
      <c r="R87" s="218"/>
      <c r="S87" s="218"/>
      <c r="T87" s="218"/>
      <c r="U87" s="218"/>
    </row>
    <row r="88" spans="1:21" ht="12.75">
      <c r="A88" s="206"/>
      <c r="B88" s="205"/>
      <c r="C88" s="205"/>
      <c r="D88" s="205"/>
      <c r="E88" s="205"/>
      <c r="F88" s="205"/>
      <c r="G88" s="270"/>
      <c r="H88" s="205"/>
      <c r="I88" s="205"/>
      <c r="J88" s="205"/>
      <c r="K88" s="205"/>
      <c r="L88" s="205"/>
      <c r="M88" s="206"/>
      <c r="N88" s="205"/>
      <c r="O88" s="218"/>
      <c r="P88" s="218"/>
      <c r="Q88" s="218"/>
      <c r="R88" s="218"/>
      <c r="S88" s="218"/>
      <c r="T88" s="218"/>
      <c r="U88" s="218"/>
    </row>
    <row r="89" spans="1:21" ht="12.75">
      <c r="A89" s="206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6"/>
      <c r="N89" s="205"/>
      <c r="O89" s="218"/>
      <c r="P89" s="218"/>
      <c r="Q89" s="218"/>
      <c r="R89" s="218"/>
      <c r="S89" s="218"/>
      <c r="T89" s="218"/>
      <c r="U89" s="218"/>
    </row>
    <row r="90" spans="1:21" ht="12.75">
      <c r="A90" s="206"/>
      <c r="B90" s="205"/>
      <c r="C90" s="205"/>
      <c r="D90" s="205"/>
      <c r="E90" s="210"/>
      <c r="F90" s="205"/>
      <c r="G90" s="210"/>
      <c r="H90" s="205"/>
      <c r="I90" s="205"/>
      <c r="J90" s="205"/>
      <c r="K90" s="205"/>
      <c r="L90" s="205"/>
      <c r="M90" s="206"/>
      <c r="N90" s="205"/>
      <c r="O90" s="218"/>
      <c r="P90" s="218"/>
      <c r="Q90" s="218"/>
      <c r="R90" s="218"/>
      <c r="S90" s="241"/>
      <c r="T90" s="218"/>
      <c r="U90" s="218"/>
    </row>
    <row r="91" spans="1:21" ht="12.75">
      <c r="A91" s="206"/>
      <c r="B91" s="205"/>
      <c r="C91" s="210"/>
      <c r="D91" s="205"/>
      <c r="E91" s="210"/>
      <c r="F91" s="205"/>
      <c r="G91" s="210"/>
      <c r="H91" s="205"/>
      <c r="I91" s="210"/>
      <c r="J91" s="205"/>
      <c r="K91" s="210"/>
      <c r="L91" s="205"/>
      <c r="M91" s="206"/>
      <c r="N91" s="205"/>
      <c r="O91" s="218"/>
      <c r="P91" s="218"/>
      <c r="Q91" s="218"/>
      <c r="R91" s="218"/>
      <c r="S91" s="241"/>
      <c r="T91" s="218"/>
      <c r="U91" s="218"/>
    </row>
    <row r="92" spans="1:21" ht="12.75">
      <c r="A92" s="210"/>
      <c r="B92" s="205"/>
      <c r="C92" s="210"/>
      <c r="D92" s="205"/>
      <c r="E92" s="210"/>
      <c r="F92" s="205"/>
      <c r="G92" s="210"/>
      <c r="H92" s="205"/>
      <c r="I92" s="210"/>
      <c r="J92" s="205"/>
      <c r="K92" s="210"/>
      <c r="L92" s="205"/>
      <c r="M92" s="210"/>
      <c r="N92" s="205"/>
      <c r="O92" s="218"/>
      <c r="P92" s="218"/>
      <c r="Q92" s="218"/>
      <c r="R92" s="218"/>
      <c r="S92" s="218"/>
      <c r="T92" s="218"/>
      <c r="U92" s="218"/>
    </row>
    <row r="93" spans="1:21" ht="12.75">
      <c r="A93" s="211"/>
      <c r="B93" s="205"/>
      <c r="C93" s="211"/>
      <c r="D93" s="205"/>
      <c r="E93" s="211"/>
      <c r="F93" s="212"/>
      <c r="G93" s="211"/>
      <c r="H93" s="212"/>
      <c r="I93" s="211"/>
      <c r="J93" s="212"/>
      <c r="K93" s="211"/>
      <c r="L93" s="212"/>
      <c r="M93" s="211"/>
      <c r="N93" s="205"/>
      <c r="O93" s="218"/>
      <c r="P93" s="218"/>
      <c r="Q93" s="218"/>
      <c r="R93" s="218"/>
      <c r="S93" s="232"/>
      <c r="T93" s="218"/>
      <c r="U93" s="218"/>
    </row>
    <row r="94" spans="1:21" ht="12.75">
      <c r="A94" s="210"/>
      <c r="B94" s="205"/>
      <c r="C94" s="213"/>
      <c r="D94" s="205"/>
      <c r="E94" s="213"/>
      <c r="F94" s="205"/>
      <c r="G94" s="213"/>
      <c r="H94" s="205"/>
      <c r="I94" s="213"/>
      <c r="J94" s="205"/>
      <c r="K94" s="213"/>
      <c r="L94" s="205"/>
      <c r="M94" s="210"/>
      <c r="N94" s="205"/>
      <c r="O94" s="218"/>
      <c r="P94" s="218"/>
      <c r="Q94" s="218"/>
      <c r="R94" s="218"/>
      <c r="S94" s="218"/>
      <c r="T94" s="218"/>
      <c r="U94" s="218"/>
    </row>
    <row r="95" spans="1:21" ht="12.75">
      <c r="A95" s="210"/>
      <c r="B95" s="205"/>
      <c r="C95" s="261"/>
      <c r="D95" s="205"/>
      <c r="E95" s="216"/>
      <c r="F95" s="216"/>
      <c r="G95" s="216"/>
      <c r="H95" s="205"/>
      <c r="I95" s="216"/>
      <c r="J95" s="205"/>
      <c r="K95" s="217"/>
      <c r="L95" s="205"/>
      <c r="M95" s="210"/>
      <c r="N95" s="205"/>
      <c r="O95" s="232"/>
      <c r="P95" s="218"/>
      <c r="Q95" s="218"/>
      <c r="R95" s="218"/>
      <c r="S95" s="232"/>
      <c r="T95" s="232"/>
      <c r="U95" s="218"/>
    </row>
    <row r="96" spans="1:21" ht="12.75">
      <c r="A96" s="210"/>
      <c r="B96" s="205"/>
      <c r="C96" s="261"/>
      <c r="D96" s="205"/>
      <c r="E96" s="216"/>
      <c r="F96" s="216"/>
      <c r="G96" s="216"/>
      <c r="H96" s="205"/>
      <c r="I96" s="216"/>
      <c r="J96" s="205"/>
      <c r="K96" s="217"/>
      <c r="L96" s="205"/>
      <c r="M96" s="210"/>
      <c r="N96" s="205"/>
      <c r="O96" s="230"/>
      <c r="P96" s="218"/>
      <c r="Q96" s="218"/>
      <c r="R96" s="218"/>
      <c r="S96" s="233"/>
      <c r="T96" s="233"/>
      <c r="U96" s="218"/>
    </row>
    <row r="97" spans="1:21" ht="12.75">
      <c r="A97" s="210"/>
      <c r="B97" s="205"/>
      <c r="C97" s="261"/>
      <c r="D97" s="205"/>
      <c r="E97" s="216"/>
      <c r="F97" s="216"/>
      <c r="G97" s="216"/>
      <c r="H97" s="205"/>
      <c r="I97" s="216"/>
      <c r="J97" s="205"/>
      <c r="K97" s="217"/>
      <c r="L97" s="205"/>
      <c r="M97" s="210"/>
      <c r="N97" s="205"/>
      <c r="O97" s="232"/>
      <c r="P97" s="218"/>
      <c r="Q97" s="234"/>
      <c r="R97" s="218"/>
      <c r="S97" s="242"/>
      <c r="T97" s="242"/>
      <c r="U97" s="218"/>
    </row>
    <row r="98" spans="1:21" ht="12.75">
      <c r="A98" s="210"/>
      <c r="B98" s="205"/>
      <c r="C98" s="261"/>
      <c r="D98" s="205"/>
      <c r="E98" s="216"/>
      <c r="F98" s="216"/>
      <c r="G98" s="216"/>
      <c r="H98" s="205"/>
      <c r="I98" s="216"/>
      <c r="J98" s="205"/>
      <c r="K98" s="217"/>
      <c r="L98" s="205"/>
      <c r="M98" s="210"/>
      <c r="N98" s="205"/>
      <c r="O98" s="232"/>
      <c r="P98" s="218"/>
      <c r="Q98" s="234"/>
      <c r="R98" s="218"/>
      <c r="S98" s="242"/>
      <c r="T98" s="242"/>
      <c r="U98" s="218"/>
    </row>
    <row r="99" spans="1:21" ht="12.75">
      <c r="A99" s="210"/>
      <c r="B99" s="205"/>
      <c r="C99" s="222"/>
      <c r="D99" s="205"/>
      <c r="E99" s="216"/>
      <c r="F99" s="216"/>
      <c r="G99" s="216"/>
      <c r="H99" s="205"/>
      <c r="I99" s="216"/>
      <c r="J99" s="205"/>
      <c r="K99" s="217"/>
      <c r="L99" s="205"/>
      <c r="M99" s="210"/>
      <c r="N99" s="205"/>
      <c r="O99" s="232"/>
      <c r="P99" s="218"/>
      <c r="Q99" s="218"/>
      <c r="R99" s="218"/>
      <c r="S99" s="236"/>
      <c r="T99" s="238"/>
      <c r="U99" s="218"/>
    </row>
    <row r="100" spans="1:21" ht="12.75">
      <c r="A100" s="210"/>
      <c r="B100" s="205"/>
      <c r="C100" s="222"/>
      <c r="D100" s="205"/>
      <c r="E100" s="216"/>
      <c r="F100" s="216"/>
      <c r="G100" s="216"/>
      <c r="H100" s="205"/>
      <c r="I100" s="216"/>
      <c r="J100" s="205"/>
      <c r="K100" s="217"/>
      <c r="L100" s="205"/>
      <c r="M100" s="210"/>
      <c r="N100" s="205"/>
      <c r="O100" s="232"/>
      <c r="P100" s="218"/>
      <c r="Q100" s="218"/>
      <c r="R100" s="218"/>
      <c r="S100" s="243"/>
      <c r="T100" s="243"/>
      <c r="U100" s="218"/>
    </row>
    <row r="101" spans="1:21" ht="12.75">
      <c r="A101" s="210"/>
      <c r="B101" s="205"/>
      <c r="C101" s="222"/>
      <c r="D101" s="205"/>
      <c r="E101" s="216"/>
      <c r="F101" s="216"/>
      <c r="G101" s="216"/>
      <c r="H101" s="205"/>
      <c r="I101" s="216"/>
      <c r="J101" s="205"/>
      <c r="K101" s="217"/>
      <c r="L101" s="205"/>
      <c r="M101" s="210"/>
      <c r="N101" s="205"/>
      <c r="O101" s="232"/>
      <c r="P101" s="218"/>
      <c r="Q101" s="218"/>
      <c r="R101" s="218"/>
      <c r="S101" s="244"/>
      <c r="T101" s="244"/>
      <c r="U101" s="218"/>
    </row>
    <row r="102" spans="1:21" ht="12.75">
      <c r="A102" s="210"/>
      <c r="B102" s="205"/>
      <c r="C102" s="222"/>
      <c r="D102" s="205"/>
      <c r="E102" s="216"/>
      <c r="F102" s="216"/>
      <c r="G102" s="216"/>
      <c r="H102" s="205"/>
      <c r="I102" s="216"/>
      <c r="J102" s="205"/>
      <c r="K102" s="217"/>
      <c r="L102" s="205"/>
      <c r="M102" s="210"/>
      <c r="N102" s="205"/>
      <c r="O102" s="232"/>
      <c r="P102" s="218"/>
      <c r="Q102" s="218"/>
      <c r="R102" s="218"/>
      <c r="S102" s="238"/>
      <c r="T102" s="238"/>
      <c r="U102" s="218"/>
    </row>
    <row r="103" spans="1:21" ht="12.75">
      <c r="A103" s="210"/>
      <c r="B103" s="205"/>
      <c r="C103" s="222"/>
      <c r="D103" s="205"/>
      <c r="E103" s="216"/>
      <c r="F103" s="216"/>
      <c r="G103" s="216"/>
      <c r="H103" s="205"/>
      <c r="I103" s="216"/>
      <c r="J103" s="205"/>
      <c r="K103" s="217"/>
      <c r="L103" s="205"/>
      <c r="M103" s="210"/>
      <c r="N103" s="205"/>
      <c r="O103" s="232"/>
      <c r="P103" s="218"/>
      <c r="Q103" s="218"/>
      <c r="R103" s="218"/>
      <c r="S103" s="238"/>
      <c r="T103" s="238"/>
      <c r="U103" s="218"/>
    </row>
    <row r="104" spans="1:21" ht="12.75">
      <c r="A104" s="210"/>
      <c r="B104" s="205"/>
      <c r="C104" s="222"/>
      <c r="D104" s="205"/>
      <c r="E104" s="216"/>
      <c r="F104" s="216"/>
      <c r="G104" s="216"/>
      <c r="H104" s="205"/>
      <c r="I104" s="216"/>
      <c r="J104" s="205"/>
      <c r="K104" s="217"/>
      <c r="L104" s="205"/>
      <c r="M104" s="210"/>
      <c r="N104" s="205"/>
      <c r="O104" s="232"/>
      <c r="P104" s="218"/>
      <c r="Q104" s="234"/>
      <c r="R104" s="218"/>
      <c r="S104" s="245"/>
      <c r="T104" s="245"/>
      <c r="U104" s="218"/>
    </row>
    <row r="105" spans="1:21" ht="12.75">
      <c r="A105" s="210"/>
      <c r="B105" s="205"/>
      <c r="C105" s="222"/>
      <c r="D105" s="205"/>
      <c r="E105" s="216"/>
      <c r="F105" s="216"/>
      <c r="G105" s="216"/>
      <c r="H105" s="205"/>
      <c r="I105" s="216"/>
      <c r="J105" s="205"/>
      <c r="K105" s="217"/>
      <c r="L105" s="205"/>
      <c r="M105" s="210"/>
      <c r="N105" s="205"/>
      <c r="O105" s="232"/>
      <c r="P105" s="218"/>
      <c r="Q105" s="234"/>
      <c r="R105" s="218"/>
      <c r="S105" s="245"/>
      <c r="T105" s="245"/>
      <c r="U105" s="218"/>
    </row>
    <row r="106" spans="1:21" ht="12.75">
      <c r="A106" s="210"/>
      <c r="B106" s="205"/>
      <c r="C106" s="222"/>
      <c r="D106" s="205"/>
      <c r="E106" s="216"/>
      <c r="F106" s="216"/>
      <c r="G106" s="216"/>
      <c r="H106" s="205"/>
      <c r="I106" s="216"/>
      <c r="J106" s="205"/>
      <c r="K106" s="217"/>
      <c r="L106" s="205"/>
      <c r="M106" s="210"/>
      <c r="N106" s="205"/>
      <c r="O106" s="232"/>
      <c r="P106" s="218"/>
      <c r="Q106" s="218"/>
      <c r="R106" s="218"/>
      <c r="S106" s="218"/>
      <c r="T106" s="218"/>
      <c r="U106" s="218"/>
    </row>
    <row r="107" spans="1:21" ht="12.75">
      <c r="A107" s="210"/>
      <c r="B107" s="205"/>
      <c r="C107" s="222"/>
      <c r="D107" s="205"/>
      <c r="E107" s="216"/>
      <c r="F107" s="216"/>
      <c r="G107" s="216"/>
      <c r="H107" s="205"/>
      <c r="I107" s="216"/>
      <c r="J107" s="205"/>
      <c r="K107" s="217"/>
      <c r="L107" s="205"/>
      <c r="M107" s="210"/>
      <c r="N107" s="205"/>
      <c r="O107" s="232"/>
      <c r="P107" s="218"/>
      <c r="Q107" s="218"/>
      <c r="R107" s="218"/>
      <c r="S107" s="218"/>
      <c r="T107" s="218"/>
      <c r="U107" s="218"/>
    </row>
    <row r="108" spans="1:21" ht="12.75">
      <c r="A108" s="210"/>
      <c r="B108" s="205"/>
      <c r="C108" s="222"/>
      <c r="D108" s="205"/>
      <c r="E108" s="216"/>
      <c r="F108" s="216"/>
      <c r="G108" s="216"/>
      <c r="H108" s="205"/>
      <c r="I108" s="216"/>
      <c r="J108" s="205"/>
      <c r="K108" s="217"/>
      <c r="L108" s="205"/>
      <c r="M108" s="210"/>
      <c r="N108" s="205"/>
      <c r="O108" s="232"/>
      <c r="P108" s="218"/>
      <c r="Q108" s="218"/>
      <c r="R108" s="218"/>
      <c r="S108" s="234"/>
      <c r="T108" s="218"/>
      <c r="U108" s="218"/>
    </row>
    <row r="109" spans="1:21" ht="12.75">
      <c r="A109" s="210"/>
      <c r="B109" s="205"/>
      <c r="C109" s="222"/>
      <c r="D109" s="205"/>
      <c r="E109" s="216"/>
      <c r="F109" s="216"/>
      <c r="G109" s="216"/>
      <c r="H109" s="205"/>
      <c r="I109" s="216"/>
      <c r="J109" s="205"/>
      <c r="K109" s="217"/>
      <c r="L109" s="205"/>
      <c r="M109" s="210"/>
      <c r="N109" s="205"/>
      <c r="O109" s="232"/>
      <c r="P109" s="218"/>
      <c r="Q109" s="218"/>
      <c r="R109" s="234"/>
      <c r="S109" s="218"/>
      <c r="T109" s="234"/>
      <c r="U109" s="218"/>
    </row>
    <row r="110" spans="1:21" ht="12.75">
      <c r="A110" s="210"/>
      <c r="B110" s="205"/>
      <c r="C110" s="222"/>
      <c r="D110" s="205"/>
      <c r="E110" s="216"/>
      <c r="F110" s="216"/>
      <c r="G110" s="216"/>
      <c r="H110" s="205"/>
      <c r="I110" s="216"/>
      <c r="J110" s="205"/>
      <c r="K110" s="217"/>
      <c r="L110" s="205"/>
      <c r="M110" s="210"/>
      <c r="N110" s="205"/>
      <c r="O110" s="232"/>
      <c r="P110" s="218"/>
      <c r="Q110" s="218"/>
      <c r="R110" s="234"/>
      <c r="S110" s="218"/>
      <c r="T110" s="234"/>
      <c r="U110" s="218"/>
    </row>
    <row r="111" spans="1:21" ht="12.75">
      <c r="A111" s="210"/>
      <c r="B111" s="205"/>
      <c r="C111" s="222"/>
      <c r="D111" s="205"/>
      <c r="E111" s="216"/>
      <c r="F111" s="216"/>
      <c r="G111" s="216"/>
      <c r="H111" s="205"/>
      <c r="I111" s="216"/>
      <c r="J111" s="205"/>
      <c r="K111" s="217"/>
      <c r="L111" s="205"/>
      <c r="M111" s="210"/>
      <c r="N111" s="205"/>
      <c r="O111" s="232"/>
      <c r="P111" s="218"/>
      <c r="Q111" s="218"/>
      <c r="R111" s="218"/>
      <c r="S111" s="218"/>
      <c r="T111" s="218"/>
      <c r="U111" s="218"/>
    </row>
    <row r="112" spans="1:21" ht="12.75">
      <c r="A112" s="210"/>
      <c r="B112" s="205"/>
      <c r="C112" s="261"/>
      <c r="D112" s="205"/>
      <c r="E112" s="216"/>
      <c r="F112" s="216"/>
      <c r="G112" s="216"/>
      <c r="H112" s="205"/>
      <c r="I112" s="216"/>
      <c r="J112" s="205"/>
      <c r="K112" s="217"/>
      <c r="L112" s="205"/>
      <c r="M112" s="210"/>
      <c r="N112" s="205"/>
      <c r="O112" s="232"/>
      <c r="P112" s="218"/>
      <c r="Q112" s="218"/>
      <c r="R112" s="232"/>
      <c r="S112" s="232"/>
      <c r="T112" s="232"/>
      <c r="U112" s="232"/>
    </row>
    <row r="113" spans="1:21" ht="12.75">
      <c r="A113" s="210"/>
      <c r="B113" s="205"/>
      <c r="C113" s="261"/>
      <c r="D113" s="205"/>
      <c r="E113" s="216"/>
      <c r="F113" s="216"/>
      <c r="G113" s="216"/>
      <c r="H113" s="205"/>
      <c r="I113" s="216"/>
      <c r="J113" s="205"/>
      <c r="K113" s="217"/>
      <c r="L113" s="205"/>
      <c r="M113" s="210"/>
      <c r="N113" s="205"/>
      <c r="O113" s="232"/>
      <c r="P113" s="218"/>
      <c r="Q113" s="218"/>
      <c r="R113" s="233"/>
      <c r="S113" s="233"/>
      <c r="T113" s="233"/>
      <c r="U113" s="233"/>
    </row>
    <row r="114" spans="1:21" ht="12.75">
      <c r="A114" s="210"/>
      <c r="B114" s="205"/>
      <c r="C114" s="261"/>
      <c r="D114" s="205"/>
      <c r="E114" s="216"/>
      <c r="F114" s="216"/>
      <c r="G114" s="216"/>
      <c r="H114" s="205"/>
      <c r="I114" s="216"/>
      <c r="J114" s="205"/>
      <c r="K114" s="217"/>
      <c r="L114" s="205"/>
      <c r="M114" s="210"/>
      <c r="N114" s="205"/>
      <c r="O114" s="232"/>
      <c r="P114" s="218"/>
      <c r="Q114" s="234"/>
      <c r="R114" s="272"/>
      <c r="S114" s="272"/>
      <c r="T114" s="240"/>
      <c r="U114" s="240"/>
    </row>
    <row r="115" spans="1:21" ht="12.75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6"/>
      <c r="N115" s="205"/>
      <c r="O115" s="232"/>
      <c r="P115" s="218"/>
      <c r="Q115" s="218"/>
      <c r="R115" s="218"/>
      <c r="S115" s="234"/>
      <c r="T115" s="218"/>
      <c r="U115" s="218"/>
    </row>
    <row r="116" spans="1:21" ht="12.75">
      <c r="A116" s="214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6"/>
      <c r="N116" s="205"/>
      <c r="O116" s="232"/>
      <c r="P116" s="218"/>
      <c r="Q116" s="218"/>
      <c r="R116" s="232"/>
      <c r="S116" s="232"/>
      <c r="T116" s="232"/>
      <c r="U116" s="232"/>
    </row>
    <row r="117" spans="1:21" ht="12.75">
      <c r="A117" s="224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6"/>
      <c r="N117" s="205"/>
      <c r="O117" s="232"/>
      <c r="P117" s="218"/>
      <c r="Q117" s="218"/>
      <c r="R117" s="218"/>
      <c r="S117" s="232"/>
      <c r="T117" s="218"/>
      <c r="U117" s="218"/>
    </row>
    <row r="118" spans="1:21" ht="12.75">
      <c r="A118" s="22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6"/>
      <c r="N118" s="205"/>
      <c r="O118" s="232"/>
      <c r="P118" s="218"/>
      <c r="Q118" s="218"/>
      <c r="R118" s="218"/>
      <c r="S118" s="218"/>
      <c r="T118" s="218"/>
      <c r="U118" s="218"/>
    </row>
    <row r="119" spans="1:21" ht="12.75">
      <c r="A119" s="224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6"/>
      <c r="N119" s="205"/>
      <c r="O119" s="232"/>
      <c r="P119" s="218"/>
      <c r="Q119" s="218"/>
      <c r="R119" s="218"/>
      <c r="S119" s="232"/>
      <c r="T119" s="232"/>
      <c r="U119" s="218"/>
    </row>
    <row r="120" spans="1:21" ht="12.75">
      <c r="A120" s="206"/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6"/>
      <c r="N120" s="205"/>
      <c r="O120" s="232"/>
      <c r="P120" s="218"/>
      <c r="Q120" s="218"/>
      <c r="R120" s="218"/>
      <c r="S120" s="233"/>
      <c r="T120" s="233"/>
      <c r="U120" s="218"/>
    </row>
    <row r="121" spans="1:21" ht="12.75">
      <c r="A121" s="206"/>
      <c r="B121" s="205"/>
      <c r="C121" s="205"/>
      <c r="D121" s="205"/>
      <c r="E121" s="205"/>
      <c r="F121" s="205"/>
      <c r="G121" s="270"/>
      <c r="H121" s="205"/>
      <c r="I121" s="205"/>
      <c r="J121" s="205"/>
      <c r="K121" s="205"/>
      <c r="L121" s="205"/>
      <c r="M121" s="206"/>
      <c r="N121" s="205"/>
      <c r="O121" s="232"/>
      <c r="P121" s="218"/>
      <c r="Q121" s="234"/>
      <c r="R121" s="218"/>
      <c r="S121" s="235"/>
      <c r="T121" s="235"/>
      <c r="U121" s="218"/>
    </row>
    <row r="122" spans="1:21" ht="12.75">
      <c r="A122" s="206"/>
      <c r="B122" s="205"/>
      <c r="C122" s="205"/>
      <c r="D122" s="205"/>
      <c r="E122" s="205"/>
      <c r="F122" s="205"/>
      <c r="G122" s="210"/>
      <c r="H122" s="205"/>
      <c r="I122" s="205"/>
      <c r="J122" s="205"/>
      <c r="K122" s="205"/>
      <c r="L122" s="205"/>
      <c r="M122" s="206"/>
      <c r="N122" s="205"/>
      <c r="O122" s="232"/>
      <c r="P122" s="218"/>
      <c r="Q122" s="234"/>
      <c r="R122" s="218"/>
      <c r="S122" s="235"/>
      <c r="T122" s="235"/>
      <c r="U122" s="218"/>
    </row>
    <row r="123" spans="1:21" ht="12.75">
      <c r="A123" s="206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6"/>
      <c r="N123" s="205"/>
      <c r="O123" s="232"/>
      <c r="P123" s="218"/>
      <c r="Q123" s="218"/>
      <c r="R123" s="218"/>
      <c r="S123" s="236"/>
      <c r="T123" s="236"/>
      <c r="U123" s="218"/>
    </row>
    <row r="124" spans="1:21" ht="12.75">
      <c r="A124" s="206"/>
      <c r="B124" s="205"/>
      <c r="C124" s="205"/>
      <c r="D124" s="205"/>
      <c r="E124" s="205"/>
      <c r="F124" s="205"/>
      <c r="G124" s="270"/>
      <c r="H124" s="205"/>
      <c r="I124" s="205"/>
      <c r="J124" s="205"/>
      <c r="K124" s="205"/>
      <c r="L124" s="205"/>
      <c r="M124" s="206"/>
      <c r="N124" s="205"/>
      <c r="O124" s="232"/>
      <c r="P124" s="218"/>
      <c r="Q124" s="218"/>
      <c r="R124" s="218"/>
      <c r="S124" s="237"/>
      <c r="T124" s="237"/>
      <c r="U124" s="218"/>
    </row>
    <row r="125" spans="1:21" ht="12.75">
      <c r="A125" s="206"/>
      <c r="B125" s="205"/>
      <c r="C125" s="205"/>
      <c r="D125" s="205"/>
      <c r="E125" s="205"/>
      <c r="F125" s="205"/>
      <c r="G125" s="270"/>
      <c r="H125" s="205"/>
      <c r="I125" s="205"/>
      <c r="J125" s="205"/>
      <c r="K125" s="205"/>
      <c r="L125" s="205"/>
      <c r="M125" s="206"/>
      <c r="N125" s="205"/>
      <c r="O125" s="232"/>
      <c r="P125" s="218"/>
      <c r="Q125" s="218"/>
      <c r="R125" s="218"/>
      <c r="S125" s="218"/>
      <c r="T125" s="218"/>
      <c r="U125" s="218"/>
    </row>
    <row r="126" spans="1:21" ht="12.75">
      <c r="A126" s="206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6"/>
      <c r="N126" s="205"/>
      <c r="O126" s="232"/>
      <c r="P126" s="218"/>
      <c r="Q126" s="218"/>
      <c r="R126" s="218"/>
      <c r="S126" s="218"/>
      <c r="T126" s="218"/>
      <c r="U126" s="218"/>
    </row>
    <row r="127" spans="1:21" ht="12.75">
      <c r="A127" s="206"/>
      <c r="B127" s="205"/>
      <c r="C127" s="205"/>
      <c r="D127" s="205"/>
      <c r="E127" s="210"/>
      <c r="F127" s="205"/>
      <c r="G127" s="210"/>
      <c r="H127" s="205"/>
      <c r="I127" s="205"/>
      <c r="J127" s="205"/>
      <c r="K127" s="205"/>
      <c r="L127" s="205"/>
      <c r="M127" s="206"/>
      <c r="N127" s="205"/>
      <c r="O127" s="232"/>
      <c r="P127" s="218"/>
      <c r="Q127" s="218"/>
      <c r="R127" s="218"/>
      <c r="S127" s="218"/>
      <c r="T127" s="218"/>
      <c r="U127" s="218"/>
    </row>
    <row r="128" spans="1:21" ht="12.75">
      <c r="A128" s="206"/>
      <c r="B128" s="205"/>
      <c r="C128" s="210"/>
      <c r="D128" s="205"/>
      <c r="E128" s="210"/>
      <c r="F128" s="205"/>
      <c r="G128" s="210"/>
      <c r="H128" s="205"/>
      <c r="I128" s="210"/>
      <c r="J128" s="205"/>
      <c r="K128" s="210"/>
      <c r="L128" s="205"/>
      <c r="M128" s="206"/>
      <c r="N128" s="205"/>
      <c r="O128" s="232"/>
      <c r="P128" s="218"/>
      <c r="Q128" s="218"/>
      <c r="R128" s="234"/>
      <c r="S128" s="235"/>
      <c r="T128" s="235"/>
      <c r="U128" s="218"/>
    </row>
    <row r="129" spans="1:21" ht="12.75">
      <c r="A129" s="210"/>
      <c r="B129" s="205"/>
      <c r="C129" s="210"/>
      <c r="D129" s="205"/>
      <c r="E129" s="210"/>
      <c r="F129" s="205"/>
      <c r="G129" s="210"/>
      <c r="H129" s="205"/>
      <c r="I129" s="210"/>
      <c r="J129" s="205"/>
      <c r="K129" s="210"/>
      <c r="L129" s="205"/>
      <c r="M129" s="210"/>
      <c r="N129" s="205"/>
      <c r="O129" s="232"/>
      <c r="P129" s="218"/>
      <c r="Q129" s="218"/>
      <c r="R129" s="234"/>
      <c r="S129" s="235"/>
      <c r="T129" s="235"/>
      <c r="U129" s="218"/>
    </row>
    <row r="130" spans="1:21" ht="12.75">
      <c r="A130" s="211"/>
      <c r="B130" s="205"/>
      <c r="C130" s="211"/>
      <c r="D130" s="205"/>
      <c r="E130" s="211"/>
      <c r="F130" s="212"/>
      <c r="G130" s="211"/>
      <c r="H130" s="212"/>
      <c r="I130" s="211"/>
      <c r="J130" s="212"/>
      <c r="K130" s="211"/>
      <c r="L130" s="212"/>
      <c r="M130" s="211"/>
      <c r="N130" s="205"/>
      <c r="O130" s="232"/>
      <c r="P130" s="218"/>
      <c r="Q130" s="218"/>
      <c r="R130" s="218"/>
      <c r="S130" s="218"/>
      <c r="T130" s="218"/>
      <c r="U130" s="218"/>
    </row>
    <row r="131" spans="1:21" ht="12.75">
      <c r="A131" s="210"/>
      <c r="B131" s="205"/>
      <c r="C131" s="213"/>
      <c r="D131" s="205"/>
      <c r="E131" s="213"/>
      <c r="F131" s="205"/>
      <c r="G131" s="213"/>
      <c r="H131" s="205"/>
      <c r="I131" s="213"/>
      <c r="J131" s="205"/>
      <c r="K131" s="213"/>
      <c r="L131" s="205"/>
      <c r="M131" s="210"/>
      <c r="N131" s="205"/>
      <c r="O131" s="232"/>
      <c r="P131" s="218"/>
      <c r="Q131" s="218"/>
      <c r="R131" s="218"/>
      <c r="S131" s="239"/>
      <c r="T131" s="271"/>
      <c r="U131" s="218"/>
    </row>
    <row r="132" spans="1:21" ht="12.75">
      <c r="A132" s="210"/>
      <c r="B132" s="205"/>
      <c r="C132" s="261"/>
      <c r="D132" s="205"/>
      <c r="E132" s="216"/>
      <c r="F132" s="216"/>
      <c r="G132" s="216"/>
      <c r="H132" s="205"/>
      <c r="I132" s="216"/>
      <c r="J132" s="205"/>
      <c r="K132" s="217"/>
      <c r="L132" s="205"/>
      <c r="M132" s="210"/>
      <c r="N132" s="205"/>
      <c r="O132" s="218"/>
      <c r="P132" s="218"/>
      <c r="Q132" s="218"/>
      <c r="R132" s="218"/>
      <c r="S132" s="234"/>
      <c r="T132" s="218"/>
      <c r="U132" s="218"/>
    </row>
    <row r="133" spans="1:21" ht="12.75">
      <c r="A133" s="210"/>
      <c r="B133" s="205"/>
      <c r="C133" s="261"/>
      <c r="D133" s="205"/>
      <c r="E133" s="216"/>
      <c r="F133" s="216"/>
      <c r="G133" s="216"/>
      <c r="H133" s="205"/>
      <c r="I133" s="216"/>
      <c r="J133" s="205"/>
      <c r="K133" s="217"/>
      <c r="L133" s="205"/>
      <c r="M133" s="210"/>
      <c r="N133" s="205"/>
      <c r="O133" s="218"/>
      <c r="P133" s="218"/>
      <c r="Q133" s="218"/>
      <c r="R133" s="218"/>
      <c r="S133" s="218"/>
      <c r="T133" s="218"/>
      <c r="U133" s="218"/>
    </row>
    <row r="134" spans="1:21" ht="12.75">
      <c r="A134" s="210"/>
      <c r="B134" s="205"/>
      <c r="C134" s="261"/>
      <c r="D134" s="205"/>
      <c r="E134" s="216"/>
      <c r="F134" s="216"/>
      <c r="G134" s="216"/>
      <c r="H134" s="205"/>
      <c r="I134" s="216"/>
      <c r="J134" s="205"/>
      <c r="K134" s="217"/>
      <c r="L134" s="205"/>
      <c r="M134" s="210"/>
      <c r="N134" s="205"/>
      <c r="O134" s="218"/>
      <c r="P134" s="218"/>
      <c r="Q134" s="218"/>
      <c r="R134" s="218"/>
      <c r="S134" s="218"/>
      <c r="T134" s="218"/>
      <c r="U134" s="218"/>
    </row>
    <row r="135" spans="1:21" ht="12.75">
      <c r="A135" s="210"/>
      <c r="B135" s="205"/>
      <c r="C135" s="261"/>
      <c r="D135" s="205"/>
      <c r="E135" s="216"/>
      <c r="F135" s="216"/>
      <c r="G135" s="216"/>
      <c r="H135" s="205"/>
      <c r="I135" s="216"/>
      <c r="J135" s="205"/>
      <c r="K135" s="217"/>
      <c r="L135" s="205"/>
      <c r="M135" s="210"/>
      <c r="N135" s="205"/>
      <c r="O135" s="218"/>
      <c r="P135" s="218"/>
      <c r="Q135" s="218"/>
      <c r="R135" s="218"/>
      <c r="S135" s="218"/>
      <c r="T135" s="218"/>
      <c r="U135" s="218"/>
    </row>
    <row r="136" spans="1:21" ht="12.75">
      <c r="A136" s="210"/>
      <c r="B136" s="205"/>
      <c r="C136" s="222"/>
      <c r="D136" s="205"/>
      <c r="E136" s="216"/>
      <c r="F136" s="216"/>
      <c r="G136" s="216"/>
      <c r="H136" s="205"/>
      <c r="I136" s="216"/>
      <c r="J136" s="205"/>
      <c r="K136" s="217"/>
      <c r="L136" s="205"/>
      <c r="M136" s="210"/>
      <c r="N136" s="205"/>
      <c r="O136" s="218"/>
      <c r="P136" s="218"/>
      <c r="Q136" s="218"/>
      <c r="R136" s="218"/>
      <c r="S136" s="218"/>
      <c r="T136" s="218"/>
      <c r="U136" s="218"/>
    </row>
    <row r="137" spans="1:21" ht="12.75">
      <c r="A137" s="210"/>
      <c r="B137" s="205"/>
      <c r="C137" s="222"/>
      <c r="D137" s="205"/>
      <c r="E137" s="216"/>
      <c r="F137" s="216"/>
      <c r="G137" s="216"/>
      <c r="H137" s="205"/>
      <c r="I137" s="216"/>
      <c r="J137" s="205"/>
      <c r="K137" s="217"/>
      <c r="L137" s="205"/>
      <c r="M137" s="210"/>
      <c r="N137" s="205"/>
      <c r="O137" s="218"/>
      <c r="P137" s="218"/>
      <c r="Q137" s="218"/>
      <c r="R137" s="218"/>
      <c r="S137" s="218"/>
      <c r="T137" s="218"/>
      <c r="U137" s="218"/>
    </row>
    <row r="138" spans="1:21" ht="12.75">
      <c r="A138" s="210"/>
      <c r="B138" s="205"/>
      <c r="C138" s="222"/>
      <c r="D138" s="205"/>
      <c r="E138" s="216"/>
      <c r="F138" s="216"/>
      <c r="G138" s="216"/>
      <c r="H138" s="205"/>
      <c r="I138" s="216"/>
      <c r="J138" s="205"/>
      <c r="K138" s="217"/>
      <c r="L138" s="205"/>
      <c r="M138" s="210"/>
      <c r="N138" s="205"/>
      <c r="O138" s="218"/>
      <c r="P138" s="218"/>
      <c r="Q138" s="234"/>
      <c r="R138" s="234"/>
      <c r="S138" s="235"/>
      <c r="T138" s="235"/>
      <c r="U138" s="218"/>
    </row>
    <row r="139" spans="1:21" ht="12.75">
      <c r="A139" s="210"/>
      <c r="B139" s="205"/>
      <c r="C139" s="222"/>
      <c r="D139" s="205"/>
      <c r="E139" s="216"/>
      <c r="F139" s="216"/>
      <c r="G139" s="216"/>
      <c r="H139" s="205"/>
      <c r="I139" s="216"/>
      <c r="J139" s="205"/>
      <c r="K139" s="217"/>
      <c r="L139" s="205"/>
      <c r="M139" s="210"/>
      <c r="N139" s="205"/>
      <c r="O139" s="218"/>
      <c r="P139" s="218"/>
      <c r="Q139" s="234"/>
      <c r="R139" s="234"/>
      <c r="S139" s="235"/>
      <c r="T139" s="235"/>
      <c r="U139" s="218"/>
    </row>
    <row r="140" spans="1:21" ht="12.75">
      <c r="A140" s="210"/>
      <c r="B140" s="205"/>
      <c r="C140" s="222"/>
      <c r="D140" s="205"/>
      <c r="E140" s="216"/>
      <c r="F140" s="216"/>
      <c r="G140" s="216"/>
      <c r="H140" s="205"/>
      <c r="I140" s="216"/>
      <c r="J140" s="205"/>
      <c r="K140" s="217"/>
      <c r="L140" s="205"/>
      <c r="M140" s="210"/>
      <c r="N140" s="205"/>
      <c r="O140" s="218"/>
      <c r="P140" s="218"/>
      <c r="Q140" s="218"/>
      <c r="R140" s="218"/>
      <c r="S140" s="218"/>
      <c r="T140" s="218"/>
      <c r="U140" s="232"/>
    </row>
    <row r="141" spans="1:21" ht="12.75">
      <c r="A141" s="210"/>
      <c r="B141" s="205"/>
      <c r="C141" s="222"/>
      <c r="D141" s="205"/>
      <c r="E141" s="216"/>
      <c r="F141" s="216"/>
      <c r="G141" s="216"/>
      <c r="H141" s="205"/>
      <c r="I141" s="216"/>
      <c r="J141" s="205"/>
      <c r="K141" s="217"/>
      <c r="L141" s="205"/>
      <c r="M141" s="210"/>
      <c r="N141" s="205"/>
      <c r="O141" s="218"/>
      <c r="P141" s="218"/>
      <c r="Q141" s="218"/>
      <c r="R141" s="232"/>
      <c r="S141" s="218"/>
      <c r="T141" s="218"/>
      <c r="U141" s="233"/>
    </row>
    <row r="142" spans="1:21" ht="12.75">
      <c r="A142" s="210"/>
      <c r="B142" s="205"/>
      <c r="C142" s="222"/>
      <c r="D142" s="205"/>
      <c r="E142" s="216"/>
      <c r="F142" s="216"/>
      <c r="G142" s="216"/>
      <c r="H142" s="205"/>
      <c r="I142" s="216"/>
      <c r="J142" s="205"/>
      <c r="K142" s="217"/>
      <c r="L142" s="205"/>
      <c r="M142" s="210"/>
      <c r="N142" s="205"/>
      <c r="O142" s="218"/>
      <c r="P142" s="218"/>
      <c r="Q142" s="218"/>
      <c r="R142" s="218"/>
      <c r="S142" s="218"/>
      <c r="T142" s="218"/>
      <c r="U142" s="218"/>
    </row>
    <row r="143" spans="1:21" ht="12.75">
      <c r="A143" s="210"/>
      <c r="B143" s="205"/>
      <c r="C143" s="222"/>
      <c r="D143" s="205"/>
      <c r="E143" s="216"/>
      <c r="F143" s="216"/>
      <c r="G143" s="216"/>
      <c r="H143" s="205"/>
      <c r="I143" s="216"/>
      <c r="J143" s="205"/>
      <c r="K143" s="217"/>
      <c r="L143" s="205"/>
      <c r="M143" s="210"/>
      <c r="N143" s="205"/>
      <c r="O143" s="218"/>
      <c r="P143" s="218"/>
      <c r="Q143" s="218"/>
      <c r="R143" s="218"/>
      <c r="S143" s="218"/>
      <c r="T143" s="218"/>
      <c r="U143" s="218"/>
    </row>
    <row r="144" spans="1:21" ht="12.75">
      <c r="A144" s="210"/>
      <c r="B144" s="205"/>
      <c r="C144" s="222"/>
      <c r="D144" s="205"/>
      <c r="E144" s="216"/>
      <c r="F144" s="216"/>
      <c r="G144" s="216"/>
      <c r="H144" s="205"/>
      <c r="I144" s="216"/>
      <c r="J144" s="205"/>
      <c r="K144" s="217"/>
      <c r="L144" s="205"/>
      <c r="M144" s="210"/>
      <c r="N144" s="205"/>
      <c r="O144" s="218"/>
      <c r="P144" s="218"/>
      <c r="Q144" s="218"/>
      <c r="R144" s="218"/>
      <c r="S144" s="218"/>
      <c r="T144" s="218"/>
      <c r="U144" s="218"/>
    </row>
    <row r="145" spans="1:21" ht="12.75">
      <c r="A145" s="210"/>
      <c r="B145" s="205"/>
      <c r="C145" s="222"/>
      <c r="D145" s="205"/>
      <c r="E145" s="216"/>
      <c r="F145" s="216"/>
      <c r="G145" s="216"/>
      <c r="H145" s="205"/>
      <c r="I145" s="216"/>
      <c r="J145" s="205"/>
      <c r="K145" s="217"/>
      <c r="L145" s="205"/>
      <c r="M145" s="210"/>
      <c r="N145" s="205"/>
      <c r="O145" s="218"/>
      <c r="P145" s="218"/>
      <c r="Q145" s="218"/>
      <c r="R145" s="218"/>
      <c r="S145" s="218"/>
      <c r="T145" s="218"/>
      <c r="U145" s="218"/>
    </row>
    <row r="146" spans="1:21" ht="12.75">
      <c r="A146" s="210"/>
      <c r="B146" s="205"/>
      <c r="C146" s="222"/>
      <c r="D146" s="205"/>
      <c r="E146" s="216"/>
      <c r="F146" s="216"/>
      <c r="G146" s="216"/>
      <c r="H146" s="205"/>
      <c r="I146" s="216"/>
      <c r="J146" s="205"/>
      <c r="K146" s="217"/>
      <c r="L146" s="205"/>
      <c r="M146" s="210"/>
      <c r="N146" s="205"/>
      <c r="O146" s="218"/>
      <c r="P146" s="218"/>
      <c r="Q146" s="218"/>
      <c r="R146" s="218"/>
      <c r="S146" s="218"/>
      <c r="T146" s="218"/>
      <c r="U146" s="218"/>
    </row>
    <row r="147" spans="1:21" ht="12.75">
      <c r="A147" s="210"/>
      <c r="B147" s="205"/>
      <c r="C147" s="222"/>
      <c r="D147" s="205"/>
      <c r="E147" s="216"/>
      <c r="F147" s="216"/>
      <c r="G147" s="216"/>
      <c r="H147" s="205"/>
      <c r="I147" s="216"/>
      <c r="J147" s="205"/>
      <c r="K147" s="217"/>
      <c r="L147" s="205"/>
      <c r="M147" s="210"/>
      <c r="N147" s="205"/>
      <c r="O147" s="218"/>
      <c r="P147" s="218"/>
      <c r="Q147" s="218"/>
      <c r="R147" s="218"/>
      <c r="S147" s="218"/>
      <c r="T147" s="218"/>
      <c r="U147" s="218"/>
    </row>
    <row r="148" spans="1:21" ht="12.75">
      <c r="A148" s="210"/>
      <c r="B148" s="205"/>
      <c r="C148" s="222"/>
      <c r="D148" s="205"/>
      <c r="E148" s="216"/>
      <c r="F148" s="216"/>
      <c r="G148" s="216"/>
      <c r="H148" s="205"/>
      <c r="I148" s="216"/>
      <c r="J148" s="205"/>
      <c r="K148" s="217"/>
      <c r="L148" s="205"/>
      <c r="M148" s="210"/>
      <c r="N148" s="205"/>
      <c r="O148" s="218"/>
      <c r="P148" s="218"/>
      <c r="Q148" s="218"/>
      <c r="R148" s="218"/>
      <c r="S148" s="218"/>
      <c r="T148" s="218"/>
      <c r="U148" s="218"/>
    </row>
    <row r="149" spans="1:21" ht="12.75">
      <c r="A149" s="210"/>
      <c r="B149" s="205"/>
      <c r="C149" s="261"/>
      <c r="D149" s="205"/>
      <c r="E149" s="216"/>
      <c r="F149" s="216"/>
      <c r="G149" s="216"/>
      <c r="H149" s="205"/>
      <c r="I149" s="216"/>
      <c r="J149" s="205"/>
      <c r="K149" s="217"/>
      <c r="L149" s="205"/>
      <c r="M149" s="210"/>
      <c r="N149" s="205"/>
      <c r="O149" s="218"/>
      <c r="P149" s="218"/>
      <c r="Q149" s="218"/>
      <c r="R149" s="218"/>
      <c r="S149" s="218"/>
      <c r="T149" s="218"/>
      <c r="U149" s="218"/>
    </row>
    <row r="150" spans="1:21" ht="12.75">
      <c r="A150" s="210"/>
      <c r="B150" s="205"/>
      <c r="C150" s="261"/>
      <c r="D150" s="205"/>
      <c r="E150" s="216"/>
      <c r="F150" s="216"/>
      <c r="G150" s="216"/>
      <c r="H150" s="205"/>
      <c r="I150" s="216"/>
      <c r="J150" s="205"/>
      <c r="K150" s="217"/>
      <c r="L150" s="205"/>
      <c r="M150" s="210"/>
      <c r="N150" s="205"/>
      <c r="O150" s="218"/>
      <c r="P150" s="218"/>
      <c r="Q150" s="218"/>
      <c r="R150" s="218"/>
      <c r="S150" s="218"/>
      <c r="T150" s="218"/>
      <c r="U150" s="218"/>
    </row>
    <row r="151" spans="1:21" ht="12.75">
      <c r="A151" s="210"/>
      <c r="B151" s="205"/>
      <c r="C151" s="261"/>
      <c r="D151" s="205"/>
      <c r="E151" s="216"/>
      <c r="F151" s="216"/>
      <c r="G151" s="216"/>
      <c r="H151" s="205"/>
      <c r="I151" s="216"/>
      <c r="J151" s="205"/>
      <c r="K151" s="217"/>
      <c r="L151" s="205"/>
      <c r="M151" s="210"/>
      <c r="N151" s="205"/>
      <c r="O151" s="218"/>
      <c r="P151" s="218"/>
      <c r="Q151" s="234"/>
      <c r="R151" s="272"/>
      <c r="S151" s="272"/>
      <c r="T151" s="240"/>
      <c r="U151" s="240"/>
    </row>
    <row r="152" spans="1:21" ht="12.75">
      <c r="A152" s="214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6"/>
      <c r="N152" s="205"/>
      <c r="O152" s="218"/>
      <c r="P152" s="218"/>
      <c r="Q152" s="218"/>
      <c r="R152" s="272"/>
      <c r="S152" s="272"/>
      <c r="T152" s="218"/>
      <c r="U152" s="218"/>
    </row>
    <row r="153" spans="1:21" ht="12.75">
      <c r="A153" s="224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6"/>
      <c r="N153" s="205"/>
      <c r="O153" s="218"/>
      <c r="P153" s="218"/>
      <c r="Q153" s="218"/>
      <c r="R153" s="218"/>
      <c r="S153" s="234"/>
      <c r="T153" s="218"/>
      <c r="U153" s="218"/>
    </row>
    <row r="154" spans="1:21" ht="12.75">
      <c r="A154" s="22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6"/>
      <c r="N154" s="205"/>
      <c r="O154" s="218"/>
      <c r="P154" s="218"/>
      <c r="Q154" s="218"/>
      <c r="R154" s="232"/>
      <c r="S154" s="232"/>
      <c r="T154" s="232"/>
      <c r="U154" s="232"/>
    </row>
    <row r="155" spans="1:21" ht="12.75">
      <c r="A155" s="224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6"/>
      <c r="N155" s="205"/>
      <c r="O155" s="218"/>
      <c r="P155" s="218"/>
      <c r="Q155" s="218"/>
      <c r="R155" s="233"/>
      <c r="S155" s="233"/>
      <c r="T155" s="233"/>
      <c r="U155" s="233"/>
    </row>
    <row r="156" spans="1:21" ht="12.75">
      <c r="N156" s="205"/>
      <c r="O156" s="218"/>
      <c r="P156" s="218"/>
      <c r="Q156" s="218"/>
      <c r="R156" s="218"/>
      <c r="S156" s="218"/>
      <c r="T156" s="218"/>
      <c r="U156" s="218"/>
    </row>
    <row r="157" spans="1:21" ht="12.75">
      <c r="N157" s="205"/>
      <c r="O157" s="218"/>
      <c r="P157" s="218"/>
      <c r="Q157" s="218"/>
      <c r="R157" s="218"/>
      <c r="S157" s="218"/>
      <c r="T157" s="218"/>
      <c r="U157" s="218"/>
    </row>
    <row r="158" spans="1:21" ht="12.75">
      <c r="N158" s="205"/>
      <c r="O158" s="218"/>
      <c r="P158" s="218"/>
      <c r="Q158" s="218"/>
      <c r="R158" s="218"/>
      <c r="S158" s="218"/>
      <c r="T158" s="218"/>
      <c r="U158" s="218"/>
    </row>
    <row r="159" spans="1:21" ht="12.75">
      <c r="N159" s="205"/>
      <c r="O159" s="218"/>
      <c r="P159" s="218"/>
      <c r="Q159" s="218"/>
      <c r="R159" s="218"/>
      <c r="S159" s="218"/>
      <c r="T159" s="218"/>
      <c r="U159" s="218"/>
    </row>
    <row r="160" spans="1:21" ht="12.75">
      <c r="N160" s="205"/>
      <c r="O160" s="218"/>
      <c r="P160" s="218"/>
      <c r="Q160" s="218"/>
      <c r="R160" s="218"/>
      <c r="S160" s="218"/>
      <c r="T160" s="218"/>
      <c r="U160" s="218"/>
    </row>
    <row r="161" spans="14:21" ht="12.75">
      <c r="N161" s="205"/>
      <c r="O161" s="218"/>
      <c r="P161" s="218"/>
      <c r="Q161" s="218"/>
      <c r="R161" s="218"/>
      <c r="S161" s="218"/>
      <c r="T161" s="218"/>
      <c r="U161" s="218"/>
    </row>
    <row r="162" spans="14:21" ht="12.75">
      <c r="N162" s="205"/>
      <c r="O162" s="218"/>
      <c r="P162" s="218"/>
      <c r="Q162" s="218"/>
      <c r="R162" s="218"/>
      <c r="S162" s="218"/>
      <c r="T162" s="218"/>
      <c r="U162" s="218"/>
    </row>
    <row r="163" spans="14:21" ht="12.75">
      <c r="N163" s="205"/>
      <c r="O163" s="218"/>
      <c r="P163" s="218"/>
      <c r="Q163" s="218"/>
      <c r="R163" s="218"/>
      <c r="S163" s="218"/>
      <c r="T163" s="218"/>
      <c r="U163" s="218"/>
    </row>
    <row r="164" spans="14:21" ht="12.75">
      <c r="N164" s="205"/>
      <c r="O164" s="218"/>
      <c r="P164" s="218"/>
      <c r="Q164" s="218"/>
      <c r="R164" s="218"/>
      <c r="S164" s="218"/>
      <c r="T164" s="218"/>
      <c r="U164" s="218"/>
    </row>
    <row r="165" spans="14:21" ht="12.75">
      <c r="N165" s="205"/>
      <c r="O165" s="218"/>
      <c r="P165" s="218"/>
      <c r="Q165" s="218"/>
      <c r="R165" s="218"/>
      <c r="S165" s="218"/>
      <c r="T165" s="218"/>
      <c r="U165" s="218"/>
    </row>
    <row r="166" spans="14:21">
      <c r="O166" s="53"/>
      <c r="P166" s="53"/>
      <c r="Q166" s="53"/>
      <c r="R166" s="53"/>
      <c r="S166" s="53"/>
      <c r="T166" s="53"/>
      <c r="U166" s="53"/>
    </row>
    <row r="167" spans="14:21">
      <c r="O167" s="53"/>
      <c r="P167" s="53"/>
      <c r="Q167" s="53"/>
      <c r="R167" s="53"/>
      <c r="S167" s="53"/>
      <c r="T167" s="53"/>
      <c r="U167" s="53"/>
    </row>
    <row r="168" spans="14:21">
      <c r="O168" s="53"/>
      <c r="P168" s="53"/>
      <c r="Q168" s="53"/>
      <c r="R168" s="53"/>
      <c r="S168" s="53"/>
      <c r="T168" s="53"/>
      <c r="U168" s="53"/>
    </row>
    <row r="169" spans="14:21">
      <c r="O169" s="53"/>
      <c r="P169" s="53"/>
      <c r="Q169" s="53"/>
      <c r="R169" s="53"/>
      <c r="S169" s="53"/>
      <c r="T169" s="53"/>
      <c r="U169" s="53"/>
    </row>
    <row r="170" spans="14:21">
      <c r="O170" s="53"/>
      <c r="P170" s="53"/>
      <c r="Q170" s="53"/>
      <c r="R170" s="53"/>
      <c r="S170" s="53"/>
      <c r="T170" s="53"/>
      <c r="U170" s="53"/>
    </row>
    <row r="171" spans="14:21">
      <c r="O171" s="53"/>
      <c r="P171" s="53"/>
      <c r="Q171" s="53"/>
      <c r="R171" s="53"/>
      <c r="S171" s="53"/>
      <c r="T171" s="53"/>
      <c r="U171" s="53"/>
    </row>
    <row r="172" spans="14:21">
      <c r="O172" s="53"/>
      <c r="P172" s="53"/>
      <c r="Q172" s="53"/>
      <c r="R172" s="53"/>
      <c r="S172" s="53"/>
      <c r="T172" s="53"/>
      <c r="U172" s="53"/>
    </row>
    <row r="173" spans="14:21">
      <c r="O173" s="53"/>
      <c r="P173" s="53"/>
      <c r="Q173" s="53"/>
      <c r="R173" s="53"/>
      <c r="S173" s="53"/>
      <c r="T173" s="53"/>
      <c r="U173" s="53"/>
    </row>
    <row r="174" spans="14:21">
      <c r="O174" s="53"/>
      <c r="P174" s="53"/>
      <c r="Q174" s="53"/>
      <c r="R174" s="53"/>
      <c r="S174" s="53"/>
      <c r="T174" s="53"/>
      <c r="U174" s="53"/>
    </row>
    <row r="175" spans="14:21">
      <c r="O175" s="53"/>
      <c r="P175" s="53"/>
      <c r="Q175" s="53"/>
      <c r="R175" s="53"/>
      <c r="S175" s="53"/>
      <c r="T175" s="53"/>
      <c r="U175" s="53"/>
    </row>
    <row r="176" spans="14:21">
      <c r="O176" s="53"/>
      <c r="P176" s="53"/>
      <c r="Q176" s="53"/>
      <c r="R176" s="53"/>
      <c r="S176" s="53"/>
      <c r="T176" s="53"/>
      <c r="U176" s="53"/>
    </row>
    <row r="177" spans="15:21">
      <c r="O177" s="53"/>
      <c r="P177" s="53"/>
      <c r="Q177" s="53"/>
      <c r="R177" s="53"/>
      <c r="S177" s="53"/>
      <c r="T177" s="53"/>
      <c r="U177" s="53"/>
    </row>
    <row r="178" spans="15:21">
      <c r="O178" s="53"/>
      <c r="P178" s="53"/>
      <c r="Q178" s="53"/>
      <c r="R178" s="53"/>
      <c r="S178" s="53"/>
      <c r="T178" s="53"/>
      <c r="U178" s="53"/>
    </row>
    <row r="179" spans="15:21">
      <c r="O179" s="53"/>
      <c r="P179" s="53"/>
      <c r="Q179" s="53"/>
      <c r="R179" s="53"/>
      <c r="S179" s="53"/>
      <c r="T179" s="53"/>
      <c r="U179" s="53"/>
    </row>
    <row r="180" spans="15:21">
      <c r="O180" s="53"/>
      <c r="P180" s="53"/>
      <c r="Q180" s="53"/>
      <c r="R180" s="53"/>
      <c r="S180" s="53"/>
      <c r="T180" s="53"/>
      <c r="U180" s="53"/>
    </row>
    <row r="181" spans="15:21">
      <c r="O181" s="53"/>
      <c r="P181" s="53"/>
      <c r="Q181" s="53"/>
      <c r="R181" s="53"/>
      <c r="S181" s="53"/>
      <c r="T181" s="53"/>
      <c r="U181" s="53"/>
    </row>
    <row r="182" spans="15:21">
      <c r="O182" s="53"/>
      <c r="P182" s="53"/>
      <c r="Q182" s="53"/>
      <c r="R182" s="53"/>
      <c r="S182" s="53"/>
      <c r="T182" s="53"/>
      <c r="U182" s="53"/>
    </row>
    <row r="183" spans="15:21">
      <c r="O183" s="53"/>
      <c r="P183" s="53"/>
      <c r="Q183" s="53"/>
      <c r="R183" s="53"/>
      <c r="S183" s="53"/>
      <c r="T183" s="53"/>
      <c r="U183" s="53"/>
    </row>
    <row r="184" spans="15:21">
      <c r="O184" s="53"/>
      <c r="P184" s="53"/>
      <c r="Q184" s="53"/>
      <c r="R184" s="53"/>
      <c r="S184" s="53"/>
      <c r="T184" s="53"/>
      <c r="U184" s="53"/>
    </row>
    <row r="185" spans="15:21">
      <c r="O185" s="53"/>
      <c r="P185" s="53"/>
      <c r="Q185" s="53"/>
      <c r="R185" s="53"/>
      <c r="S185" s="53"/>
      <c r="T185" s="53"/>
      <c r="U185" s="53"/>
    </row>
    <row r="186" spans="15:21">
      <c r="O186" s="53"/>
      <c r="P186" s="53"/>
      <c r="Q186" s="53"/>
      <c r="R186" s="53"/>
      <c r="S186" s="53"/>
      <c r="T186" s="53"/>
      <c r="U186" s="53"/>
    </row>
    <row r="187" spans="15:21">
      <c r="O187" s="53"/>
      <c r="P187" s="53"/>
      <c r="Q187" s="53"/>
      <c r="R187" s="53"/>
      <c r="S187" s="53"/>
      <c r="T187" s="53"/>
      <c r="U187" s="53"/>
    </row>
    <row r="188" spans="15:21">
      <c r="O188" s="53"/>
      <c r="P188" s="53"/>
      <c r="Q188" s="53"/>
      <c r="R188" s="53"/>
      <c r="S188" s="53"/>
      <c r="T188" s="53"/>
      <c r="U188" s="53"/>
    </row>
    <row r="189" spans="15:21">
      <c r="O189" s="53"/>
      <c r="P189" s="53"/>
      <c r="Q189" s="53"/>
      <c r="R189" s="53"/>
      <c r="S189" s="53"/>
      <c r="T189" s="53"/>
      <c r="U189" s="53"/>
    </row>
    <row r="190" spans="15:21">
      <c r="O190" s="53"/>
      <c r="P190" s="53"/>
      <c r="Q190" s="53"/>
      <c r="R190" s="53"/>
      <c r="S190" s="53"/>
      <c r="T190" s="53"/>
      <c r="U190" s="53"/>
    </row>
    <row r="191" spans="15:21">
      <c r="O191" s="53"/>
      <c r="P191" s="53"/>
      <c r="Q191" s="53"/>
      <c r="R191" s="53"/>
      <c r="S191" s="53"/>
      <c r="T191" s="53"/>
      <c r="U191" s="53"/>
    </row>
    <row r="192" spans="15:21">
      <c r="O192" s="53"/>
      <c r="P192" s="53"/>
      <c r="Q192" s="53"/>
      <c r="R192" s="53"/>
      <c r="S192" s="53"/>
      <c r="T192" s="53"/>
      <c r="U192" s="53"/>
    </row>
    <row r="193" spans="15:21">
      <c r="O193" s="53"/>
      <c r="P193" s="53"/>
      <c r="Q193" s="53"/>
      <c r="R193" s="53"/>
      <c r="S193" s="53"/>
      <c r="T193" s="53"/>
      <c r="U193" s="53"/>
    </row>
    <row r="194" spans="15:21">
      <c r="O194" s="53"/>
      <c r="P194" s="53"/>
      <c r="Q194" s="53"/>
      <c r="R194" s="53"/>
      <c r="S194" s="53"/>
      <c r="T194" s="53"/>
      <c r="U194" s="53"/>
    </row>
    <row r="195" spans="15:21">
      <c r="O195" s="53"/>
      <c r="P195" s="53"/>
      <c r="Q195" s="53"/>
      <c r="R195" s="53"/>
      <c r="S195" s="53"/>
      <c r="T195" s="53"/>
      <c r="U195" s="53"/>
    </row>
    <row r="196" spans="15:21">
      <c r="O196" s="53"/>
      <c r="P196" s="53"/>
      <c r="Q196" s="53"/>
      <c r="R196" s="53"/>
      <c r="S196" s="53"/>
      <c r="T196" s="53"/>
      <c r="U196" s="53"/>
    </row>
    <row r="197" spans="15:21">
      <c r="O197" s="53"/>
      <c r="P197" s="53"/>
      <c r="Q197" s="53"/>
      <c r="R197" s="53"/>
      <c r="S197" s="53"/>
      <c r="T197" s="53"/>
      <c r="U197" s="53"/>
    </row>
    <row r="198" spans="15:21">
      <c r="O198" s="53"/>
      <c r="P198" s="53"/>
      <c r="Q198" s="53"/>
      <c r="R198" s="53"/>
      <c r="S198" s="53"/>
      <c r="T198" s="53"/>
      <c r="U198" s="53"/>
    </row>
    <row r="199" spans="15:21">
      <c r="O199" s="53"/>
      <c r="P199" s="53"/>
      <c r="Q199" s="53"/>
      <c r="R199" s="53"/>
      <c r="S199" s="53"/>
      <c r="T199" s="53"/>
      <c r="U199" s="53"/>
    </row>
    <row r="200" spans="15:21">
      <c r="O200" s="53"/>
      <c r="P200" s="53"/>
      <c r="Q200" s="53"/>
      <c r="R200" s="53"/>
      <c r="S200" s="53"/>
      <c r="T200" s="53"/>
      <c r="U200" s="53"/>
    </row>
    <row r="201" spans="15:21">
      <c r="O201" s="53"/>
      <c r="P201" s="53"/>
      <c r="Q201" s="53"/>
      <c r="R201" s="53"/>
      <c r="S201" s="53"/>
      <c r="T201" s="53"/>
      <c r="U201" s="53"/>
    </row>
    <row r="202" spans="15:21">
      <c r="O202" s="53"/>
      <c r="P202" s="53"/>
      <c r="Q202" s="53"/>
      <c r="R202" s="53"/>
      <c r="S202" s="53"/>
      <c r="T202" s="53"/>
      <c r="U202" s="53"/>
    </row>
    <row r="203" spans="15:21">
      <c r="O203" s="53"/>
      <c r="P203" s="53"/>
      <c r="Q203" s="53"/>
      <c r="R203" s="53"/>
      <c r="S203" s="53"/>
      <c r="T203" s="53"/>
      <c r="U203" s="53"/>
    </row>
    <row r="204" spans="15:21">
      <c r="O204" s="53"/>
      <c r="P204" s="53"/>
      <c r="Q204" s="53"/>
      <c r="R204" s="53"/>
      <c r="S204" s="53"/>
      <c r="T204" s="53"/>
      <c r="U204" s="53"/>
    </row>
    <row r="205" spans="15:21">
      <c r="O205" s="53"/>
      <c r="P205" s="53"/>
      <c r="Q205" s="53"/>
      <c r="R205" s="53"/>
      <c r="S205" s="53"/>
      <c r="T205" s="53"/>
      <c r="U205" s="53"/>
    </row>
  </sheetData>
  <printOptions horizontalCentered="1"/>
  <pageMargins left="0.41" right="0.25" top="0.36" bottom="0.5" header="0.28000000000000003" footer="0.32"/>
  <pageSetup scale="82" orientation="portrait" horizontalDpi="300" verticalDpi="300" r:id="rId1"/>
  <headerFooter alignWithMargins="0">
    <oddFooter>&amp;L&amp;F&amp;C&amp;A&amp;RSEMPRA ENERGY  -- 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1"/>
  <sheetViews>
    <sheetView workbookViewId="0">
      <selection activeCell="E17" sqref="E17"/>
    </sheetView>
  </sheetViews>
  <sheetFormatPr defaultRowHeight="11.25"/>
  <cols>
    <col min="1" max="1" width="16.83203125" style="33" customWidth="1"/>
    <col min="2" max="2" width="8.33203125" style="30" customWidth="1"/>
    <col min="3" max="3" width="16.83203125" style="30" customWidth="1"/>
    <col min="4" max="4" width="5.83203125" style="30" customWidth="1"/>
    <col min="5" max="5" width="16.83203125" style="30" customWidth="1"/>
    <col min="6" max="6" width="5.83203125" style="30" customWidth="1"/>
    <col min="7" max="7" width="16.83203125" style="30" customWidth="1"/>
    <col min="8" max="8" width="5.83203125" style="30" customWidth="1"/>
    <col min="9" max="9" width="16.83203125" style="30" customWidth="1"/>
    <col min="10" max="10" width="5.83203125" style="30" customWidth="1"/>
    <col min="11" max="11" width="16.83203125" style="30" customWidth="1"/>
    <col min="12" max="12" width="8.33203125" style="30" customWidth="1"/>
    <col min="13" max="13" width="16.83203125" style="33" customWidth="1"/>
    <col min="14" max="22" width="9.33203125" style="30"/>
    <col min="23" max="23" width="11.33203125" style="30" customWidth="1"/>
    <col min="24" max="24" width="9.33203125" style="30"/>
    <col min="25" max="25" width="13.5" style="30" customWidth="1"/>
    <col min="26" max="16384" width="9.33203125" style="30"/>
  </cols>
  <sheetData>
    <row r="1" spans="1:25" ht="12.75">
      <c r="M1" s="247" t="s">
        <v>265</v>
      </c>
    </row>
    <row r="2" spans="1:25" ht="12.75">
      <c r="A2" s="206"/>
      <c r="B2" s="205"/>
      <c r="C2" s="205"/>
      <c r="D2" s="205"/>
      <c r="E2" s="205"/>
      <c r="F2" s="205"/>
      <c r="G2" s="260"/>
      <c r="H2" s="205"/>
      <c r="I2" s="205"/>
      <c r="J2" s="205"/>
      <c r="K2" s="205"/>
      <c r="L2" s="205"/>
    </row>
    <row r="3" spans="1:25" ht="12.75">
      <c r="A3" s="210"/>
      <c r="B3" s="205"/>
      <c r="C3" s="205"/>
      <c r="D3" s="205"/>
      <c r="E3" s="205"/>
      <c r="F3" s="205"/>
      <c r="G3" s="262" t="str">
        <f>'RES. -TYPICAL BILL IMPACT'!G4</f>
        <v>SAN DIEGO GAS &amp; ELECTRIC COMPANY - ELECTRIC DEPARTMENT</v>
      </c>
      <c r="H3" s="205"/>
      <c r="I3" s="205"/>
      <c r="J3" s="205"/>
      <c r="K3" s="205"/>
      <c r="L3" s="205"/>
    </row>
    <row r="4" spans="1:25" ht="12.75">
      <c r="A4" s="206"/>
      <c r="B4" s="205"/>
      <c r="C4" s="205"/>
      <c r="D4" s="205"/>
      <c r="E4" s="205"/>
      <c r="F4" s="205"/>
      <c r="G4" s="262" t="str">
        <f>'RES. -TYPICAL BILL IMPACT'!G5</f>
        <v>FILING TO IMPLEMENT AN ELECTRIC RATE SURCHARGE TO MANAGE THE ENERGY RATE CEILING REVENUE SHORTFALL ACCOUNT</v>
      </c>
      <c r="H4" s="205"/>
      <c r="I4" s="205"/>
      <c r="J4" s="205"/>
      <c r="K4" s="205"/>
      <c r="L4" s="205"/>
      <c r="M4" s="206"/>
    </row>
    <row r="5" spans="1:25" ht="12.75">
      <c r="A5" s="206"/>
      <c r="B5" s="205"/>
      <c r="C5" s="205"/>
      <c r="D5" s="205"/>
      <c r="E5" s="261"/>
      <c r="F5" s="205"/>
      <c r="G5" s="262" t="str">
        <f>'RES. -TYPICAL BILL IMPACT'!G6</f>
        <v>EFFECTIVE RATES FOR CUSTOMERS UNDER 6.5 CENTS/KWH RATE CEILING PX PRICE (AB 265 AND D.00-09-040)</v>
      </c>
      <c r="H5" s="205"/>
      <c r="I5" s="205"/>
      <c r="J5" s="205"/>
      <c r="K5" s="205"/>
      <c r="L5" s="205"/>
      <c r="M5" s="206"/>
    </row>
    <row r="6" spans="1:25" ht="12.75">
      <c r="A6" s="206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6"/>
      <c r="Q6" s="33"/>
      <c r="V6" s="210" t="s">
        <v>296</v>
      </c>
    </row>
    <row r="7" spans="1:25" ht="12.75">
      <c r="A7" s="206"/>
      <c r="B7" s="205"/>
      <c r="C7" s="205"/>
      <c r="D7" s="205"/>
      <c r="E7" s="205"/>
      <c r="F7" s="205"/>
      <c r="G7" s="262" t="s">
        <v>297</v>
      </c>
      <c r="H7" s="205"/>
      <c r="I7" s="205"/>
      <c r="J7" s="205"/>
      <c r="K7" s="205"/>
      <c r="L7" s="205"/>
      <c r="M7" s="206"/>
      <c r="Q7" s="33"/>
      <c r="T7" s="254"/>
      <c r="U7" s="172"/>
      <c r="V7" s="172"/>
    </row>
    <row r="8" spans="1:25" ht="12.75">
      <c r="A8" s="206"/>
      <c r="B8" s="205"/>
      <c r="C8" s="205"/>
      <c r="D8" s="205"/>
      <c r="E8" s="205"/>
      <c r="F8" s="205"/>
      <c r="G8" s="262" t="s">
        <v>298</v>
      </c>
      <c r="H8" s="205"/>
      <c r="I8" s="205"/>
      <c r="J8" s="205"/>
      <c r="K8" s="205"/>
      <c r="L8" s="205"/>
      <c r="M8" s="206"/>
      <c r="Q8" s="33"/>
      <c r="S8" s="205"/>
      <c r="T8" s="248"/>
      <c r="U8" s="268"/>
      <c r="V8" s="268"/>
      <c r="W8" s="205"/>
    </row>
    <row r="9" spans="1:25" ht="12.75">
      <c r="A9" s="206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6"/>
      <c r="O9" s="266"/>
      <c r="Q9" s="33"/>
      <c r="S9" s="205"/>
      <c r="T9" s="205"/>
      <c r="U9" s="205"/>
      <c r="V9" s="205"/>
      <c r="W9" s="205"/>
    </row>
    <row r="10" spans="1:25" ht="12.75">
      <c r="A10" s="206"/>
      <c r="B10" s="205"/>
      <c r="C10" s="205"/>
      <c r="D10" s="205"/>
      <c r="E10" s="210" t="s">
        <v>5</v>
      </c>
      <c r="F10" s="205"/>
      <c r="G10" s="210" t="s">
        <v>6</v>
      </c>
      <c r="H10" s="205"/>
      <c r="I10" s="205"/>
      <c r="J10" s="205"/>
      <c r="K10" s="205"/>
      <c r="L10" s="205"/>
      <c r="M10" s="206"/>
      <c r="O10" s="266"/>
      <c r="Q10" s="33"/>
      <c r="S10" s="205"/>
      <c r="T10" s="205"/>
      <c r="W10" s="210" t="s">
        <v>274</v>
      </c>
      <c r="Y10" s="210" t="s">
        <v>6</v>
      </c>
    </row>
    <row r="11" spans="1:25" ht="12.75">
      <c r="A11" s="206"/>
      <c r="B11" s="205"/>
      <c r="C11" s="210" t="s">
        <v>269</v>
      </c>
      <c r="D11" s="205"/>
      <c r="E11" s="210" t="s">
        <v>270</v>
      </c>
      <c r="F11" s="205"/>
      <c r="G11" s="210" t="s">
        <v>270</v>
      </c>
      <c r="H11" s="205"/>
      <c r="I11" s="210" t="s">
        <v>8</v>
      </c>
      <c r="J11" s="205"/>
      <c r="K11" s="210" t="s">
        <v>8</v>
      </c>
      <c r="L11" s="205"/>
      <c r="M11" s="206"/>
      <c r="O11" s="266"/>
      <c r="Q11" s="250" t="s">
        <v>299</v>
      </c>
      <c r="R11" s="34"/>
      <c r="S11" s="34"/>
      <c r="T11" s="212"/>
      <c r="U11" s="34"/>
      <c r="V11" s="34"/>
      <c r="W11" s="251" t="s">
        <v>300</v>
      </c>
      <c r="X11" s="34"/>
      <c r="Y11" s="251" t="s">
        <v>300</v>
      </c>
    </row>
    <row r="12" spans="1:25" ht="12.75">
      <c r="A12" s="210" t="s">
        <v>9</v>
      </c>
      <c r="B12" s="205"/>
      <c r="C12" s="210" t="s">
        <v>271</v>
      </c>
      <c r="D12" s="205"/>
      <c r="E12" s="210" t="s">
        <v>272</v>
      </c>
      <c r="F12" s="205"/>
      <c r="G12" s="210" t="s">
        <v>272</v>
      </c>
      <c r="H12" s="205"/>
      <c r="I12" s="210" t="s">
        <v>272</v>
      </c>
      <c r="J12" s="205"/>
      <c r="K12" s="210" t="s">
        <v>273</v>
      </c>
      <c r="L12" s="205"/>
      <c r="M12" s="210" t="s">
        <v>9</v>
      </c>
      <c r="O12" s="266"/>
      <c r="Q12" s="213"/>
      <c r="T12" s="213"/>
      <c r="W12" s="213"/>
      <c r="Y12" s="213"/>
    </row>
    <row r="13" spans="1:25" ht="12.75">
      <c r="A13" s="231" t="s">
        <v>169</v>
      </c>
      <c r="B13" s="205"/>
      <c r="C13" s="231" t="s">
        <v>301</v>
      </c>
      <c r="D13" s="205"/>
      <c r="E13" s="231" t="s">
        <v>276</v>
      </c>
      <c r="F13" s="205"/>
      <c r="G13" s="231" t="s">
        <v>277</v>
      </c>
      <c r="H13" s="205"/>
      <c r="I13" s="231" t="s">
        <v>278</v>
      </c>
      <c r="J13" s="205"/>
      <c r="K13" s="231" t="s">
        <v>279</v>
      </c>
      <c r="L13" s="205"/>
      <c r="M13" s="231" t="s">
        <v>169</v>
      </c>
      <c r="O13" s="266"/>
      <c r="Q13" s="214" t="s">
        <v>302</v>
      </c>
      <c r="T13" s="205"/>
      <c r="W13" s="252">
        <f>'PRESENT &amp; PROPOSED UDC RATES'!G163</f>
        <v>8</v>
      </c>
      <c r="Y13" s="252">
        <f>'PRESENT &amp; PROPOSED UDC RATES'!I163</f>
        <v>8</v>
      </c>
    </row>
    <row r="14" spans="1:25" ht="12.75">
      <c r="A14" s="210"/>
      <c r="B14" s="205"/>
      <c r="C14" s="213"/>
      <c r="D14" s="205"/>
      <c r="E14" s="213"/>
      <c r="F14" s="205"/>
      <c r="G14" s="213"/>
      <c r="H14" s="205"/>
      <c r="I14" s="213"/>
      <c r="J14" s="205"/>
      <c r="K14" s="213"/>
      <c r="L14" s="205"/>
      <c r="M14" s="210"/>
      <c r="Q14" s="205"/>
      <c r="T14" s="205"/>
      <c r="W14" s="205"/>
      <c r="Y14" s="205"/>
    </row>
    <row r="15" spans="1:25" ht="12.75">
      <c r="A15" s="210">
        <v>1</v>
      </c>
      <c r="B15" s="205"/>
      <c r="C15" s="248">
        <v>0</v>
      </c>
      <c r="D15" s="205"/>
      <c r="E15" s="216">
        <f>ROUND(W$13+($C15*W$15)+($C15*0.00012),2)</f>
        <v>8</v>
      </c>
      <c r="F15" s="216"/>
      <c r="G15" s="216">
        <f>ROUND(Y$13+($C15*Y$15)+($C15*0.00012),2)</f>
        <v>8</v>
      </c>
      <c r="H15" s="216"/>
      <c r="I15" s="216">
        <f>G15-E15</f>
        <v>0</v>
      </c>
      <c r="J15" s="205"/>
      <c r="K15" s="217">
        <f>(G15/E15)-1</f>
        <v>0</v>
      </c>
      <c r="L15" s="205"/>
      <c r="M15" s="210">
        <v>1</v>
      </c>
      <c r="P15" s="205"/>
      <c r="Q15" s="214" t="s">
        <v>303</v>
      </c>
      <c r="T15" s="248"/>
      <c r="W15" s="223">
        <f>'PRESENT &amp; PROPOSED UDC RATES'!G166</f>
        <v>0.13481000000000001</v>
      </c>
      <c r="Y15" s="223">
        <f>'PRESENT &amp; PROPOSED UDC RATES'!I166</f>
        <v>0.15775</v>
      </c>
    </row>
    <row r="16" spans="1:25" ht="12.75">
      <c r="A16" s="210">
        <f t="shared" ref="A16:A49" si="0">1+A15</f>
        <v>2</v>
      </c>
      <c r="B16" s="205"/>
      <c r="C16" s="248"/>
      <c r="D16" s="205"/>
      <c r="E16" s="216"/>
      <c r="F16" s="216"/>
      <c r="G16" s="216"/>
      <c r="H16" s="216"/>
      <c r="I16" s="216"/>
      <c r="J16" s="205"/>
      <c r="K16" s="217"/>
      <c r="L16" s="205"/>
      <c r="M16" s="210">
        <f t="shared" ref="M16:M49" si="1">1+M15</f>
        <v>2</v>
      </c>
      <c r="O16" s="267"/>
      <c r="P16" s="205"/>
    </row>
    <row r="17" spans="1:16" ht="12.75">
      <c r="A17" s="210">
        <f t="shared" si="0"/>
        <v>3</v>
      </c>
      <c r="B17" s="205"/>
      <c r="C17" s="248">
        <v>100</v>
      </c>
      <c r="D17" s="205"/>
      <c r="E17" s="216">
        <f>ROUND(W$13+($C17*W$15)+($C17*0.00012),2)</f>
        <v>21.49</v>
      </c>
      <c r="F17" s="216"/>
      <c r="G17" s="216">
        <f>ROUND(Y$13+($C17*Y$15)+($C17*0.00012),2)</f>
        <v>23.79</v>
      </c>
      <c r="H17" s="216"/>
      <c r="I17" s="216">
        <f>G17-E17</f>
        <v>2.3000000000000007</v>
      </c>
      <c r="J17" s="205"/>
      <c r="K17" s="217">
        <f>(G17/E17)-1</f>
        <v>0.10702652396463486</v>
      </c>
      <c r="L17" s="205"/>
      <c r="M17" s="210">
        <f t="shared" si="1"/>
        <v>3</v>
      </c>
      <c r="O17" s="266"/>
      <c r="P17" s="205"/>
    </row>
    <row r="18" spans="1:16" ht="12.75">
      <c r="A18" s="210">
        <f t="shared" si="0"/>
        <v>4</v>
      </c>
      <c r="B18" s="216"/>
      <c r="C18" s="248"/>
      <c r="D18" s="205"/>
      <c r="E18" s="216"/>
      <c r="F18" s="216"/>
      <c r="G18" s="216"/>
      <c r="H18" s="216"/>
      <c r="I18" s="216"/>
      <c r="J18" s="205"/>
      <c r="K18" s="217"/>
      <c r="L18" s="205"/>
      <c r="M18" s="210">
        <f t="shared" si="1"/>
        <v>4</v>
      </c>
      <c r="O18" s="266"/>
      <c r="P18" s="205"/>
    </row>
    <row r="19" spans="1:16" ht="12.75">
      <c r="A19" s="210">
        <f t="shared" si="0"/>
        <v>5</v>
      </c>
      <c r="B19" s="205"/>
      <c r="C19" s="248">
        <v>200</v>
      </c>
      <c r="D19" s="205"/>
      <c r="E19" s="216">
        <f>ROUND(W$13+($C19*W$15)+($C19*0.00012),2)</f>
        <v>34.99</v>
      </c>
      <c r="F19" s="216"/>
      <c r="G19" s="216">
        <f>ROUND(Y$13+($C19*Y$15)+($C19*0.00012),2)</f>
        <v>39.57</v>
      </c>
      <c r="H19" s="216"/>
      <c r="I19" s="216">
        <f>G19-E19</f>
        <v>4.5799999999999983</v>
      </c>
      <c r="J19" s="205"/>
      <c r="K19" s="217">
        <f>(G19/E19)-1</f>
        <v>0.13089454129751354</v>
      </c>
      <c r="L19" s="205"/>
      <c r="M19" s="210">
        <f t="shared" si="1"/>
        <v>5</v>
      </c>
      <c r="O19" s="267"/>
      <c r="P19" s="205"/>
    </row>
    <row r="20" spans="1:16" ht="12.75">
      <c r="A20" s="210">
        <f t="shared" si="0"/>
        <v>6</v>
      </c>
      <c r="B20" s="205"/>
      <c r="C20" s="248"/>
      <c r="D20" s="205"/>
      <c r="E20" s="216"/>
      <c r="F20" s="216"/>
      <c r="G20" s="216"/>
      <c r="H20" s="216"/>
      <c r="I20" s="216"/>
      <c r="J20" s="205"/>
      <c r="K20" s="217"/>
      <c r="L20" s="205"/>
      <c r="M20" s="210">
        <f t="shared" si="1"/>
        <v>6</v>
      </c>
      <c r="P20" s="205"/>
    </row>
    <row r="21" spans="1:16" ht="12.75">
      <c r="A21" s="210">
        <f t="shared" si="0"/>
        <v>7</v>
      </c>
      <c r="B21" s="205"/>
      <c r="C21" s="248">
        <v>300</v>
      </c>
      <c r="D21" s="205"/>
      <c r="E21" s="216">
        <f>ROUND(W$13+($C21*W$15)+($C21*0.00012),2)</f>
        <v>48.48</v>
      </c>
      <c r="F21" s="216"/>
      <c r="G21" s="216">
        <f>ROUND(Y$13+($C21*Y$15)+($C21*0.00012),2)</f>
        <v>55.36</v>
      </c>
      <c r="H21" s="216"/>
      <c r="I21" s="216">
        <f>G21-E21</f>
        <v>6.8800000000000026</v>
      </c>
      <c r="J21" s="205"/>
      <c r="K21" s="217">
        <f>(G21/E21)-1</f>
        <v>0.14191419141914197</v>
      </c>
      <c r="L21" s="205"/>
      <c r="M21" s="210">
        <f t="shared" si="1"/>
        <v>7</v>
      </c>
      <c r="P21" s="205"/>
    </row>
    <row r="22" spans="1:16" ht="12.75">
      <c r="A22" s="210">
        <f t="shared" si="0"/>
        <v>8</v>
      </c>
      <c r="B22" s="205"/>
      <c r="C22" s="248"/>
      <c r="D22" s="205"/>
      <c r="E22" s="216"/>
      <c r="F22" s="216"/>
      <c r="G22" s="216"/>
      <c r="H22" s="216"/>
      <c r="I22" s="216"/>
      <c r="J22" s="205"/>
      <c r="K22" s="217"/>
      <c r="L22" s="205"/>
      <c r="M22" s="210">
        <f t="shared" si="1"/>
        <v>8</v>
      </c>
      <c r="P22" s="205"/>
    </row>
    <row r="23" spans="1:16" ht="12.75">
      <c r="A23" s="210">
        <f t="shared" si="0"/>
        <v>9</v>
      </c>
      <c r="B23" s="205"/>
      <c r="C23" s="248">
        <v>400</v>
      </c>
      <c r="D23" s="205"/>
      <c r="E23" s="216">
        <f>ROUND(W$13+($C23*W$15)+($C23*0.00012),2)</f>
        <v>61.97</v>
      </c>
      <c r="F23" s="216"/>
      <c r="G23" s="216">
        <f>ROUND(Y$13+($C23*Y$15)+($C23*0.00012),2)</f>
        <v>71.150000000000006</v>
      </c>
      <c r="H23" s="216"/>
      <c r="I23" s="216">
        <f>G23-E23</f>
        <v>9.1800000000000068</v>
      </c>
      <c r="J23" s="205"/>
      <c r="K23" s="217">
        <f>(G23/E23)-1</f>
        <v>0.14813619493303221</v>
      </c>
      <c r="L23" s="205"/>
      <c r="M23" s="210">
        <f t="shared" si="1"/>
        <v>9</v>
      </c>
      <c r="P23" s="205"/>
    </row>
    <row r="24" spans="1:16" ht="12.75">
      <c r="A24" s="210">
        <f t="shared" si="0"/>
        <v>10</v>
      </c>
      <c r="B24" s="205"/>
      <c r="C24" s="248"/>
      <c r="D24" s="205"/>
      <c r="E24" s="216"/>
      <c r="F24" s="216"/>
      <c r="G24" s="216"/>
      <c r="H24" s="216"/>
      <c r="I24" s="216"/>
      <c r="J24" s="205"/>
      <c r="K24" s="217"/>
      <c r="L24" s="205"/>
      <c r="M24" s="210">
        <f t="shared" si="1"/>
        <v>10</v>
      </c>
      <c r="P24" s="205"/>
    </row>
    <row r="25" spans="1:16" ht="12.75">
      <c r="A25" s="210">
        <f t="shared" si="0"/>
        <v>11</v>
      </c>
      <c r="B25" s="205"/>
      <c r="C25" s="248">
        <v>500</v>
      </c>
      <c r="D25" s="205"/>
      <c r="E25" s="216">
        <f>ROUND(W$13+($C25*W$15)+($C25*0.00012),2)</f>
        <v>75.47</v>
      </c>
      <c r="F25" s="216"/>
      <c r="G25" s="216">
        <f>ROUND(Y$13+($C25*Y$15)+($C25*0.00012),2)</f>
        <v>86.94</v>
      </c>
      <c r="H25" s="216"/>
      <c r="I25" s="216">
        <f>G25-E25</f>
        <v>11.469999999999999</v>
      </c>
      <c r="J25" s="205"/>
      <c r="K25" s="217">
        <f>(G25/E25)-1</f>
        <v>0.15198091957069026</v>
      </c>
      <c r="L25" s="205"/>
      <c r="M25" s="210">
        <f t="shared" si="1"/>
        <v>11</v>
      </c>
    </row>
    <row r="26" spans="1:16" ht="12.75">
      <c r="A26" s="210">
        <f t="shared" si="0"/>
        <v>12</v>
      </c>
      <c r="B26" s="205"/>
      <c r="C26" s="248"/>
      <c r="D26" s="205"/>
      <c r="E26" s="216"/>
      <c r="F26" s="216"/>
      <c r="G26" s="216"/>
      <c r="H26" s="216"/>
      <c r="I26" s="216"/>
      <c r="J26" s="205"/>
      <c r="K26" s="217"/>
      <c r="L26" s="205"/>
      <c r="M26" s="210">
        <f t="shared" si="1"/>
        <v>12</v>
      </c>
    </row>
    <row r="27" spans="1:16" ht="12.75">
      <c r="A27" s="210">
        <f t="shared" si="0"/>
        <v>13</v>
      </c>
      <c r="B27" s="205"/>
      <c r="C27" s="248">
        <v>750</v>
      </c>
      <c r="D27" s="205"/>
      <c r="E27" s="216">
        <f>ROUND(W$13+($C27*W$15)+($C27*0.00012),2)</f>
        <v>109.2</v>
      </c>
      <c r="F27" s="216"/>
      <c r="G27" s="216">
        <f>ROUND(Y$13+($C27*Y$15)+($C27*0.00012),2)</f>
        <v>126.4</v>
      </c>
      <c r="H27" s="216"/>
      <c r="I27" s="216">
        <f>G27-E27</f>
        <v>17.200000000000003</v>
      </c>
      <c r="J27" s="205"/>
      <c r="K27" s="217">
        <f>(G27/E27)-1</f>
        <v>0.15750915750915762</v>
      </c>
      <c r="L27" s="205"/>
      <c r="M27" s="210">
        <f t="shared" si="1"/>
        <v>13</v>
      </c>
    </row>
    <row r="28" spans="1:16" ht="12.75">
      <c r="A28" s="210">
        <f t="shared" si="0"/>
        <v>14</v>
      </c>
      <c r="B28" s="205"/>
      <c r="C28" s="248"/>
      <c r="D28" s="205"/>
      <c r="E28" s="216"/>
      <c r="F28" s="216"/>
      <c r="G28" s="216"/>
      <c r="H28" s="216"/>
      <c r="I28" s="216"/>
      <c r="J28" s="205"/>
      <c r="K28" s="217"/>
      <c r="L28" s="205"/>
      <c r="M28" s="210">
        <f t="shared" si="1"/>
        <v>14</v>
      </c>
    </row>
    <row r="29" spans="1:16" ht="12.75">
      <c r="A29" s="210">
        <f t="shared" si="0"/>
        <v>15</v>
      </c>
      <c r="B29" s="205"/>
      <c r="C29" s="248">
        <v>1000</v>
      </c>
      <c r="D29" s="205"/>
      <c r="E29" s="216">
        <f>ROUND(W$13+($C29*W$15)+($C29*0.00012),2)</f>
        <v>142.93</v>
      </c>
      <c r="F29" s="216"/>
      <c r="G29" s="216">
        <f>ROUND(Y$13+($C29*Y$15)+($C29*0.00012),2)</f>
        <v>165.87</v>
      </c>
      <c r="H29" s="216"/>
      <c r="I29" s="216">
        <f>G29-E29</f>
        <v>22.939999999999998</v>
      </c>
      <c r="J29" s="205"/>
      <c r="K29" s="217">
        <f>(G29/E29)-1</f>
        <v>0.16049814594556766</v>
      </c>
      <c r="L29" s="205"/>
      <c r="M29" s="210">
        <f t="shared" si="1"/>
        <v>15</v>
      </c>
    </row>
    <row r="30" spans="1:16" ht="12.75">
      <c r="A30" s="210">
        <f t="shared" si="0"/>
        <v>16</v>
      </c>
      <c r="B30" s="205"/>
      <c r="C30" s="248"/>
      <c r="D30" s="205"/>
      <c r="E30" s="216"/>
      <c r="F30" s="216"/>
      <c r="G30" s="216"/>
      <c r="H30" s="216"/>
      <c r="I30" s="216"/>
      <c r="J30" s="205"/>
      <c r="K30" s="217"/>
      <c r="L30" s="205"/>
      <c r="M30" s="210">
        <f t="shared" si="1"/>
        <v>16</v>
      </c>
    </row>
    <row r="31" spans="1:16" ht="12.75">
      <c r="A31" s="210">
        <f t="shared" si="0"/>
        <v>17</v>
      </c>
      <c r="B31" s="205"/>
      <c r="C31" s="248">
        <v>1500</v>
      </c>
      <c r="D31" s="205"/>
      <c r="E31" s="216">
        <f>ROUND(W$13+($C31*W$15)+($C31*0.00012),2)</f>
        <v>210.4</v>
      </c>
      <c r="F31" s="216"/>
      <c r="G31" s="216">
        <f>ROUND(Y$13+($C31*Y$15)+($C31*0.00012),2)</f>
        <v>244.81</v>
      </c>
      <c r="H31" s="216"/>
      <c r="I31" s="216">
        <f>G31-E31</f>
        <v>34.409999999999997</v>
      </c>
      <c r="J31" s="205"/>
      <c r="K31" s="217">
        <f>(G31/E31)-1</f>
        <v>0.16354562737642575</v>
      </c>
      <c r="L31" s="205"/>
      <c r="M31" s="210">
        <f t="shared" si="1"/>
        <v>17</v>
      </c>
    </row>
    <row r="32" spans="1:16" ht="12.75">
      <c r="A32" s="210">
        <f t="shared" si="0"/>
        <v>18</v>
      </c>
      <c r="B32" s="205"/>
      <c r="C32" s="248"/>
      <c r="D32" s="205"/>
      <c r="E32" s="216"/>
      <c r="F32" s="216"/>
      <c r="G32" s="216"/>
      <c r="H32" s="216"/>
      <c r="I32" s="216"/>
      <c r="J32" s="205"/>
      <c r="K32" s="217"/>
      <c r="L32" s="205"/>
      <c r="M32" s="210">
        <f t="shared" si="1"/>
        <v>18</v>
      </c>
    </row>
    <row r="33" spans="1:13" ht="12.75">
      <c r="A33" s="210">
        <f t="shared" si="0"/>
        <v>19</v>
      </c>
      <c r="B33" s="205"/>
      <c r="C33" s="248">
        <v>2000</v>
      </c>
      <c r="D33" s="205"/>
      <c r="E33" s="216">
        <f>ROUND(W$13+($C33*W$15)+($C33*0.00012),2)</f>
        <v>277.86</v>
      </c>
      <c r="F33" s="216"/>
      <c r="G33" s="216">
        <f>ROUND(Y$13+($C33*Y$15)+($C33*0.00012),2)</f>
        <v>323.74</v>
      </c>
      <c r="H33" s="216"/>
      <c r="I33" s="216">
        <f>G33-E33</f>
        <v>45.879999999999995</v>
      </c>
      <c r="J33" s="205"/>
      <c r="K33" s="217">
        <f>(G33/E33)-1</f>
        <v>0.16511912473907731</v>
      </c>
      <c r="L33" s="205"/>
      <c r="M33" s="210">
        <f t="shared" si="1"/>
        <v>19</v>
      </c>
    </row>
    <row r="34" spans="1:13" ht="12.75">
      <c r="A34" s="210">
        <f t="shared" si="0"/>
        <v>20</v>
      </c>
      <c r="B34" s="205"/>
      <c r="C34" s="248"/>
      <c r="D34" s="205"/>
      <c r="E34" s="216"/>
      <c r="F34" s="216"/>
      <c r="G34" s="216"/>
      <c r="H34" s="216"/>
      <c r="I34" s="216"/>
      <c r="J34" s="205"/>
      <c r="K34" s="217"/>
      <c r="L34" s="205"/>
      <c r="M34" s="210">
        <f t="shared" si="1"/>
        <v>20</v>
      </c>
    </row>
    <row r="35" spans="1:13" ht="12.75">
      <c r="A35" s="210">
        <f t="shared" si="0"/>
        <v>21</v>
      </c>
      <c r="B35" s="205"/>
      <c r="C35" s="248">
        <v>3000</v>
      </c>
      <c r="D35" s="205"/>
      <c r="E35" s="216">
        <f>ROUND(W$13+($C35*W$15)+($C35*0.00012),2)</f>
        <v>412.79</v>
      </c>
      <c r="F35" s="216"/>
      <c r="G35" s="216">
        <f>ROUND(Y$13+($C35*Y$15)+($C35*0.00012),2)</f>
        <v>481.61</v>
      </c>
      <c r="H35" s="216"/>
      <c r="I35" s="216">
        <f>G35-E35</f>
        <v>68.819999999999993</v>
      </c>
      <c r="J35" s="205"/>
      <c r="K35" s="217">
        <f>(G35/E35)-1</f>
        <v>0.16671915501829004</v>
      </c>
      <c r="L35" s="205"/>
      <c r="M35" s="210">
        <f t="shared" si="1"/>
        <v>21</v>
      </c>
    </row>
    <row r="36" spans="1:13" ht="12.75">
      <c r="A36" s="210">
        <f t="shared" si="0"/>
        <v>22</v>
      </c>
      <c r="B36" s="205"/>
      <c r="C36" s="248"/>
      <c r="D36" s="205"/>
      <c r="E36" s="216"/>
      <c r="F36" s="216"/>
      <c r="G36" s="216"/>
      <c r="H36" s="216"/>
      <c r="I36" s="216"/>
      <c r="J36" s="205"/>
      <c r="K36" s="217"/>
      <c r="L36" s="205"/>
      <c r="M36" s="210">
        <f t="shared" si="1"/>
        <v>22</v>
      </c>
    </row>
    <row r="37" spans="1:13" ht="12.75">
      <c r="A37" s="210">
        <f t="shared" si="0"/>
        <v>23</v>
      </c>
      <c r="B37" s="205"/>
      <c r="C37" s="248">
        <v>4000</v>
      </c>
      <c r="D37" s="205"/>
      <c r="E37" s="216">
        <f>ROUND(W$13+($C37*W$15)+($C37*0.00012),2)</f>
        <v>547.72</v>
      </c>
      <c r="F37" s="216"/>
      <c r="G37" s="216">
        <f>ROUND(Y$13+($C37*Y$15)+($C37*0.00012),2)</f>
        <v>639.48</v>
      </c>
      <c r="H37" s="216"/>
      <c r="I37" s="216">
        <f>G37-E37</f>
        <v>91.759999999999991</v>
      </c>
      <c r="J37" s="205"/>
      <c r="K37" s="217">
        <f>(G37/E37)-1</f>
        <v>0.16753085518147959</v>
      </c>
      <c r="L37" s="205"/>
      <c r="M37" s="210">
        <f t="shared" si="1"/>
        <v>23</v>
      </c>
    </row>
    <row r="38" spans="1:13" ht="12.75">
      <c r="A38" s="210">
        <f t="shared" si="0"/>
        <v>24</v>
      </c>
      <c r="B38" s="205"/>
      <c r="C38" s="248"/>
      <c r="D38" s="205"/>
      <c r="E38" s="216"/>
      <c r="F38" s="216"/>
      <c r="G38" s="216"/>
      <c r="H38" s="216"/>
      <c r="I38" s="216"/>
      <c r="J38" s="205"/>
      <c r="K38" s="217"/>
      <c r="L38" s="205"/>
      <c r="M38" s="210">
        <f t="shared" si="1"/>
        <v>24</v>
      </c>
    </row>
    <row r="39" spans="1:13" ht="12.75">
      <c r="A39" s="210">
        <f t="shared" si="0"/>
        <v>25</v>
      </c>
      <c r="B39" s="205"/>
      <c r="C39" s="248">
        <v>5000</v>
      </c>
      <c r="D39" s="205"/>
      <c r="E39" s="216">
        <f>ROUND(W$13+($C39*W$15)+($C39*0.00012),2)</f>
        <v>682.65</v>
      </c>
      <c r="F39" s="216"/>
      <c r="G39" s="216">
        <f>ROUND(Y$13+($C39*Y$15)+($C39*0.00012),2)</f>
        <v>797.35</v>
      </c>
      <c r="H39" s="216"/>
      <c r="I39" s="216">
        <f>G39-E39</f>
        <v>114.70000000000005</v>
      </c>
      <c r="J39" s="205"/>
      <c r="K39" s="217">
        <f>(G39/E39)-1</f>
        <v>0.16802168021680219</v>
      </c>
      <c r="L39" s="205"/>
      <c r="M39" s="210">
        <f t="shared" si="1"/>
        <v>25</v>
      </c>
    </row>
    <row r="40" spans="1:13" ht="12.75">
      <c r="A40" s="210">
        <f t="shared" si="0"/>
        <v>26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10">
        <f t="shared" si="1"/>
        <v>26</v>
      </c>
    </row>
    <row r="41" spans="1:13" ht="12.75">
      <c r="A41" s="210">
        <f t="shared" si="0"/>
        <v>27</v>
      </c>
      <c r="B41" s="205"/>
      <c r="C41" s="248">
        <v>6000</v>
      </c>
      <c r="D41" s="205"/>
      <c r="E41" s="216">
        <f>ROUND(W$13+($C41*W$15)+($C41*0.00012),2)</f>
        <v>817.58</v>
      </c>
      <c r="F41" s="216"/>
      <c r="G41" s="216">
        <f>ROUND(Y$13+($C41*Y$15)+($C41*0.00012),2)</f>
        <v>955.22</v>
      </c>
      <c r="H41" s="216"/>
      <c r="I41" s="216">
        <f>G41-E41</f>
        <v>137.63999999999999</v>
      </c>
      <c r="J41" s="205"/>
      <c r="K41" s="217">
        <f>(G41/E41)-1</f>
        <v>0.16835049781061184</v>
      </c>
      <c r="L41" s="205"/>
      <c r="M41" s="210">
        <f t="shared" si="1"/>
        <v>27</v>
      </c>
    </row>
    <row r="42" spans="1:13" ht="12.75">
      <c r="A42" s="210">
        <f t="shared" si="0"/>
        <v>28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10">
        <f t="shared" si="1"/>
        <v>28</v>
      </c>
    </row>
    <row r="43" spans="1:13" ht="12.75">
      <c r="A43" s="210">
        <f t="shared" si="0"/>
        <v>29</v>
      </c>
      <c r="B43" s="205"/>
      <c r="C43" s="248">
        <v>7000</v>
      </c>
      <c r="D43" s="205"/>
      <c r="E43" s="216">
        <f>ROUND(W$13+($C43*W$15)+($C43*0.00012),2)</f>
        <v>952.51</v>
      </c>
      <c r="F43" s="216"/>
      <c r="G43" s="216">
        <f>ROUND(Y$13+($C43*Y$15)+($C43*0.00012),2)</f>
        <v>1113.0899999999999</v>
      </c>
      <c r="H43" s="216"/>
      <c r="I43" s="216">
        <f>G43-E43</f>
        <v>160.57999999999993</v>
      </c>
      <c r="J43" s="205"/>
      <c r="K43" s="217">
        <f>(G43/E43)-1</f>
        <v>0.1685861565757838</v>
      </c>
      <c r="L43" s="205"/>
      <c r="M43" s="210">
        <f t="shared" si="1"/>
        <v>29</v>
      </c>
    </row>
    <row r="44" spans="1:13" ht="12.75">
      <c r="A44" s="210">
        <f t="shared" si="0"/>
        <v>30</v>
      </c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10">
        <f t="shared" si="1"/>
        <v>30</v>
      </c>
    </row>
    <row r="45" spans="1:13" ht="12.75">
      <c r="A45" s="210">
        <f t="shared" si="0"/>
        <v>31</v>
      </c>
      <c r="B45" s="205"/>
      <c r="C45" s="248">
        <v>8000</v>
      </c>
      <c r="D45" s="205"/>
      <c r="E45" s="216">
        <f>ROUND(W$13+($C45*W$15)+($C45*0.00012),2)</f>
        <v>1087.44</v>
      </c>
      <c r="F45" s="216"/>
      <c r="G45" s="216">
        <f>ROUND(Y$13+($C45*Y$15)+($C45*0.00012),2)</f>
        <v>1270.96</v>
      </c>
      <c r="H45" s="216"/>
      <c r="I45" s="216">
        <f>G45-E45</f>
        <v>183.51999999999998</v>
      </c>
      <c r="J45" s="205"/>
      <c r="K45" s="217">
        <f>(G45/E45)-1</f>
        <v>0.16876333406900601</v>
      </c>
      <c r="L45" s="205"/>
      <c r="M45" s="210">
        <f t="shared" si="1"/>
        <v>31</v>
      </c>
    </row>
    <row r="46" spans="1:13" ht="12.75">
      <c r="A46" s="210">
        <f t="shared" si="0"/>
        <v>32</v>
      </c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10">
        <f t="shared" si="1"/>
        <v>32</v>
      </c>
    </row>
    <row r="47" spans="1:13" ht="12.75">
      <c r="A47" s="210">
        <f t="shared" si="0"/>
        <v>33</v>
      </c>
      <c r="B47" s="205"/>
      <c r="C47" s="248">
        <v>9000</v>
      </c>
      <c r="D47" s="205"/>
      <c r="E47" s="216">
        <f>ROUND(W$13+($C47*W$15)+($C47*0.00012),2)</f>
        <v>1222.3699999999999</v>
      </c>
      <c r="F47" s="216"/>
      <c r="G47" s="216">
        <f>ROUND(Y$13+($C47*Y$15)+($C47*0.00012),2)</f>
        <v>1428.83</v>
      </c>
      <c r="H47" s="216"/>
      <c r="I47" s="216">
        <f>G47-E47</f>
        <v>206.46000000000004</v>
      </c>
      <c r="J47" s="205"/>
      <c r="K47" s="217">
        <f>(G47/E47)-1</f>
        <v>0.16890139646751812</v>
      </c>
      <c r="L47" s="205"/>
      <c r="M47" s="210">
        <f t="shared" si="1"/>
        <v>33</v>
      </c>
    </row>
    <row r="48" spans="1:13" ht="12.75">
      <c r="A48" s="210">
        <f t="shared" si="0"/>
        <v>34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10">
        <f t="shared" si="1"/>
        <v>34</v>
      </c>
    </row>
    <row r="49" spans="1:13" ht="12.75">
      <c r="A49" s="210">
        <f t="shared" si="0"/>
        <v>35</v>
      </c>
      <c r="B49" s="205"/>
      <c r="C49" s="248">
        <v>10000</v>
      </c>
      <c r="D49" s="205"/>
      <c r="E49" s="216">
        <f>ROUND(W$13+($C49*W$15)+($C49*0.00012),2)</f>
        <v>1357.3</v>
      </c>
      <c r="F49" s="216"/>
      <c r="G49" s="216">
        <f>ROUND(Y$13+($C49*Y$15)+($C49*0.00012),2)</f>
        <v>1586.7</v>
      </c>
      <c r="H49" s="216"/>
      <c r="I49" s="216">
        <f>G49-E49</f>
        <v>229.40000000000009</v>
      </c>
      <c r="J49" s="205"/>
      <c r="K49" s="217">
        <f>(G49/E49)-1</f>
        <v>0.16901200913578429</v>
      </c>
      <c r="L49" s="205"/>
      <c r="M49" s="210">
        <f t="shared" si="1"/>
        <v>35</v>
      </c>
    </row>
    <row r="50" spans="1:13" ht="12.75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6"/>
    </row>
    <row r="51" spans="1:13" ht="12.75">
      <c r="A51" s="249" t="s">
        <v>129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6"/>
    </row>
    <row r="52" spans="1:13" ht="12.75">
      <c r="A52" s="249" t="s">
        <v>304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6"/>
    </row>
    <row r="53" spans="1:13" ht="12.75">
      <c r="A53" s="249" t="s">
        <v>294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6"/>
    </row>
    <row r="54" spans="1:13" ht="12.75">
      <c r="A54" s="249" t="s">
        <v>305</v>
      </c>
    </row>
    <row r="58" spans="1:13" ht="12.75">
      <c r="C58" s="253"/>
      <c r="F58" s="206"/>
    </row>
    <row r="59" spans="1:13" ht="12.75">
      <c r="C59" s="253"/>
      <c r="F59" s="206"/>
    </row>
    <row r="60" spans="1:13" ht="12.75">
      <c r="C60" s="254"/>
      <c r="F60" s="205"/>
    </row>
    <row r="71" spans="1:9" ht="12.75">
      <c r="A71" s="214"/>
      <c r="D71" s="248"/>
      <c r="G71" s="223"/>
      <c r="I71" s="223"/>
    </row>
  </sheetData>
  <printOptions horizontalCentered="1"/>
  <pageMargins left="0.46" right="0.4" top="0.59" bottom="0.73" header="0.5" footer="0.5"/>
  <pageSetup scale="80" orientation="portrait" horizontalDpi="300" verticalDpi="300" r:id="rId1"/>
  <headerFooter alignWithMargins="0">
    <oddFooter>&amp;L&amp;F&amp;C&amp;A&amp;RSEMPRA ENERGY -- 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35"/>
  <sheetViews>
    <sheetView topLeftCell="D1" workbookViewId="0">
      <selection activeCell="H2" sqref="H2"/>
    </sheetView>
  </sheetViews>
  <sheetFormatPr defaultRowHeight="12.75"/>
  <cols>
    <col min="1" max="1" width="16.83203125" style="205" customWidth="1"/>
    <col min="2" max="2" width="8.33203125" style="205" customWidth="1"/>
    <col min="3" max="3" width="16.83203125" style="205" customWidth="1"/>
    <col min="4" max="4" width="5.83203125" style="205" customWidth="1"/>
    <col min="5" max="5" width="16.83203125" style="205" customWidth="1"/>
    <col min="6" max="6" width="5.83203125" style="205" customWidth="1"/>
    <col min="7" max="7" width="16.83203125" style="205" customWidth="1"/>
    <col min="8" max="8" width="5.83203125" style="205" customWidth="1"/>
    <col min="9" max="9" width="16.83203125" style="205" customWidth="1"/>
    <col min="10" max="10" width="5.83203125" style="205" customWidth="1"/>
    <col min="11" max="11" width="16.83203125" style="205" customWidth="1"/>
    <col min="12" max="12" width="5.83203125" style="205" customWidth="1"/>
    <col min="13" max="13" width="16.83203125" style="205" customWidth="1"/>
    <col min="14" max="14" width="8.33203125" style="205" customWidth="1"/>
    <col min="15" max="15" width="16.83203125" style="205" customWidth="1"/>
    <col min="16" max="16" width="4" style="205" customWidth="1"/>
    <col min="17" max="18" width="9.33203125" style="205"/>
    <col min="19" max="19" width="14.83203125" style="205" customWidth="1"/>
    <col min="20" max="20" width="4.5" style="205" customWidth="1"/>
    <col min="21" max="21" width="14.6640625" style="205" customWidth="1"/>
    <col min="22" max="22" width="18.83203125" style="205" customWidth="1"/>
    <col min="23" max="23" width="16.1640625" style="205" customWidth="1"/>
    <col min="24" max="24" width="4" style="205" customWidth="1"/>
    <col min="25" max="25" width="12.83203125" style="205" customWidth="1"/>
    <col min="26" max="26" width="5.83203125" style="205" customWidth="1"/>
    <col min="27" max="27" width="13" style="205" customWidth="1"/>
    <col min="28" max="28" width="6.1640625" style="205" customWidth="1"/>
    <col min="29" max="29" width="6.33203125" style="205" customWidth="1"/>
    <col min="30" max="32" width="9.33203125" style="205"/>
    <col min="33" max="33" width="15.6640625" style="205" customWidth="1"/>
    <col min="34" max="16384" width="9.33203125" style="205"/>
  </cols>
  <sheetData>
    <row r="1" spans="1:33">
      <c r="A1" s="214"/>
      <c r="C1" s="248"/>
      <c r="D1" s="248"/>
      <c r="E1" s="248"/>
      <c r="G1" s="216"/>
      <c r="H1" s="216"/>
      <c r="I1" s="216"/>
      <c r="J1" s="216"/>
      <c r="K1" s="216"/>
      <c r="M1" s="217"/>
      <c r="S1" s="248"/>
    </row>
    <row r="2" spans="1:33">
      <c r="C2" s="248"/>
      <c r="D2" s="248"/>
      <c r="E2" s="248"/>
      <c r="G2" s="216"/>
      <c r="H2" s="216"/>
      <c r="I2" s="216"/>
      <c r="J2" s="216"/>
      <c r="K2" s="216"/>
      <c r="M2" s="217"/>
      <c r="O2" s="247" t="s">
        <v>306</v>
      </c>
    </row>
    <row r="4" spans="1:33">
      <c r="H4" s="260" t="str">
        <f>'SCHEDULE A-TYPICAL BILL'!G3</f>
        <v>SAN DIEGO GAS &amp; ELECTRIC COMPANY - ELECTRIC DEPARTMENT</v>
      </c>
      <c r="W4" s="206"/>
    </row>
    <row r="5" spans="1:33">
      <c r="H5" s="260" t="str">
        <f>'SCHEDULE A-TYPICAL BILL'!G4</f>
        <v>FILING TO IMPLEMENT AN ELECTRIC RATE SURCHARGE TO MANAGE THE ENERGY RATE CEILING REVENUE SHORTFALL ACCOUNT</v>
      </c>
    </row>
    <row r="6" spans="1:33">
      <c r="H6" s="246" t="str">
        <f>'SCHEDULE A-TYPICAL BILL'!G5</f>
        <v>EFFECTIVE RATES FOR CUSTOMERS UNDER 6.5 CENTS/KWH RATE CEILING PX PRICE (AB 265 AND D.00-09-040)</v>
      </c>
    </row>
    <row r="7" spans="1:33">
      <c r="H7" s="210"/>
      <c r="W7" s="210" t="s">
        <v>307</v>
      </c>
    </row>
    <row r="8" spans="1:33">
      <c r="H8" s="260" t="s">
        <v>308</v>
      </c>
    </row>
    <row r="9" spans="1:33">
      <c r="D9" s="261"/>
      <c r="H9" s="262" t="s">
        <v>298</v>
      </c>
    </row>
    <row r="10" spans="1:33">
      <c r="S10" s="33"/>
      <c r="T10" s="30"/>
      <c r="U10" s="30"/>
      <c r="V10" s="30"/>
      <c r="W10" s="30"/>
      <c r="X10" s="30"/>
      <c r="Y10" s="10" t="s">
        <v>309</v>
      </c>
      <c r="Z10" s="10"/>
      <c r="AA10" s="10" t="s">
        <v>6</v>
      </c>
    </row>
    <row r="11" spans="1:33">
      <c r="G11" s="210" t="s">
        <v>5</v>
      </c>
      <c r="I11" s="210" t="s">
        <v>6</v>
      </c>
      <c r="Q11" s="210" t="s">
        <v>310</v>
      </c>
      <c r="S11" s="33"/>
      <c r="T11" s="30"/>
      <c r="U11" s="30"/>
      <c r="V11" s="30"/>
      <c r="W11" s="30"/>
      <c r="X11" s="30"/>
      <c r="Y11" s="10" t="s">
        <v>7</v>
      </c>
      <c r="Z11" s="10"/>
      <c r="AA11" s="10" t="s">
        <v>7</v>
      </c>
    </row>
    <row r="12" spans="1:33">
      <c r="C12" s="210" t="s">
        <v>311</v>
      </c>
      <c r="E12" s="210" t="s">
        <v>269</v>
      </c>
      <c r="G12" s="210" t="s">
        <v>270</v>
      </c>
      <c r="I12" s="210" t="s">
        <v>270</v>
      </c>
      <c r="K12" s="210" t="s">
        <v>8</v>
      </c>
      <c r="M12" s="210" t="s">
        <v>8</v>
      </c>
      <c r="O12" s="206"/>
      <c r="Q12" s="210" t="s">
        <v>312</v>
      </c>
      <c r="S12" s="10" t="s">
        <v>9</v>
      </c>
      <c r="T12" s="10"/>
      <c r="U12" s="10" t="s">
        <v>10</v>
      </c>
      <c r="V12" s="10"/>
      <c r="W12" s="10" t="s">
        <v>11</v>
      </c>
      <c r="X12" s="30"/>
      <c r="Y12" s="10" t="s">
        <v>12</v>
      </c>
      <c r="Z12" s="10"/>
      <c r="AA12" s="10" t="s">
        <v>12</v>
      </c>
    </row>
    <row r="13" spans="1:33">
      <c r="A13" s="210" t="s">
        <v>9</v>
      </c>
      <c r="C13" s="210" t="s">
        <v>313</v>
      </c>
      <c r="E13" s="210" t="s">
        <v>271</v>
      </c>
      <c r="G13" s="210" t="s">
        <v>272</v>
      </c>
      <c r="I13" s="210" t="s">
        <v>272</v>
      </c>
      <c r="K13" s="210" t="s">
        <v>272</v>
      </c>
      <c r="M13" s="210" t="s">
        <v>273</v>
      </c>
      <c r="O13" s="210" t="s">
        <v>9</v>
      </c>
      <c r="Q13" s="210" t="s">
        <v>273</v>
      </c>
      <c r="S13" s="16" t="s">
        <v>15</v>
      </c>
      <c r="T13" s="30"/>
      <c r="U13" s="36" t="s">
        <v>16</v>
      </c>
      <c r="V13" s="30"/>
      <c r="W13" s="36" t="s">
        <v>17</v>
      </c>
      <c r="X13" s="30"/>
      <c r="Y13" s="38" t="s">
        <v>18</v>
      </c>
      <c r="Z13" s="38"/>
      <c r="AA13" s="38" t="s">
        <v>19</v>
      </c>
    </row>
    <row r="14" spans="1:33">
      <c r="A14" s="258" t="s">
        <v>15</v>
      </c>
      <c r="C14" s="258" t="s">
        <v>16</v>
      </c>
      <c r="E14" s="258" t="s">
        <v>17</v>
      </c>
      <c r="G14" s="258" t="s">
        <v>18</v>
      </c>
      <c r="I14" s="258" t="s">
        <v>19</v>
      </c>
      <c r="K14" s="258" t="s">
        <v>20</v>
      </c>
      <c r="M14" s="258" t="s">
        <v>21</v>
      </c>
      <c r="O14" s="258" t="s">
        <v>15</v>
      </c>
      <c r="Q14" s="210" t="s">
        <v>17</v>
      </c>
      <c r="S14" s="31"/>
      <c r="T14" s="30"/>
      <c r="U14" s="30"/>
      <c r="V14" s="30"/>
      <c r="W14" s="30"/>
      <c r="X14" s="30"/>
      <c r="Y14" s="30"/>
      <c r="Z14" s="30"/>
      <c r="AA14" s="30"/>
      <c r="AG14" s="34" t="s">
        <v>314</v>
      </c>
    </row>
    <row r="15" spans="1:33">
      <c r="A15" s="213"/>
      <c r="C15" s="213"/>
      <c r="E15" s="213"/>
      <c r="G15" s="213"/>
      <c r="I15" s="213"/>
      <c r="K15" s="213"/>
      <c r="M15" s="213"/>
      <c r="O15" s="213"/>
      <c r="Q15" s="213"/>
      <c r="S15" s="31">
        <v>1</v>
      </c>
      <c r="T15" s="30"/>
      <c r="U15" s="263" t="s">
        <v>96</v>
      </c>
      <c r="V15" s="25"/>
      <c r="W15" s="30"/>
      <c r="X15" s="30"/>
      <c r="Y15" s="30"/>
      <c r="Z15" s="30"/>
      <c r="AA15" s="30"/>
      <c r="AD15" s="253" t="s">
        <v>315</v>
      </c>
      <c r="AE15" s="30"/>
    </row>
    <row r="16" spans="1:33">
      <c r="A16" s="210">
        <v>1</v>
      </c>
      <c r="C16" s="248">
        <v>20</v>
      </c>
      <c r="D16" s="248"/>
      <c r="E16" s="248">
        <f t="shared" ref="E16:E21" si="0">ROUND(C16*Q16*$AG$27/12,-2)</f>
        <v>1500</v>
      </c>
      <c r="G16" s="248">
        <f t="shared" ref="G16:G21" si="1">ROUND(((Y$18*12)+($C16*((Y$37*12)+(Y$43*5)+(Y$49*7)+($Q16*((Y$61*$AG$16)+(Y$79*$AG$17)+(Y$67*$AG$20)+(Y$85*$AG$21)+(Y$73*$AG$24)+(Y$91*$AG$25))))))/12+($E16*0.00012),0)</f>
        <v>394</v>
      </c>
      <c r="H16" s="248"/>
      <c r="I16" s="248">
        <f t="shared" ref="I16:I21" si="2">ROUND(((AA$18*12)+($C16*((AA$37*12)+(AA$43*5)+(AA$49*7)+($Q16*((AA$61*$AG$16)+(AA$79*$AG$17)+(AA$67*$AG$20)+(AA$85*$AG$21)+(AA$73*$AG$24)+(AA$91*$AG$25))))))/12+($E16*0.00012),0)</f>
        <v>427</v>
      </c>
      <c r="J16" s="248"/>
      <c r="K16" s="248">
        <f t="shared" ref="K16:K21" si="3">I16-G16</f>
        <v>33</v>
      </c>
      <c r="M16" s="217">
        <f t="shared" ref="M16:M21" si="4">(I16/G16)-1</f>
        <v>8.3756345177665059E-2</v>
      </c>
      <c r="O16" s="210">
        <v>1</v>
      </c>
      <c r="Q16" s="264">
        <v>0.1</v>
      </c>
      <c r="S16" s="31">
        <f t="shared" ref="S16:S51" si="5">S15+1</f>
        <v>2</v>
      </c>
      <c r="T16" s="30"/>
      <c r="U16" s="225" t="s">
        <v>50</v>
      </c>
      <c r="V16" s="30"/>
      <c r="W16" s="133"/>
      <c r="X16" s="30"/>
      <c r="Y16" s="30"/>
      <c r="Z16" s="30"/>
      <c r="AA16" s="30"/>
      <c r="AD16" s="253" t="s">
        <v>316</v>
      </c>
      <c r="AG16" s="254">
        <v>760</v>
      </c>
    </row>
    <row r="17" spans="1:33">
      <c r="A17" s="210">
        <f t="shared" ref="A17:A56" si="6">1+A16</f>
        <v>2</v>
      </c>
      <c r="C17" s="248">
        <v>20</v>
      </c>
      <c r="D17" s="248"/>
      <c r="E17" s="248">
        <f t="shared" si="0"/>
        <v>2900</v>
      </c>
      <c r="G17" s="248">
        <f t="shared" si="1"/>
        <v>506</v>
      </c>
      <c r="H17" s="248"/>
      <c r="I17" s="248">
        <f t="shared" si="2"/>
        <v>572</v>
      </c>
      <c r="J17" s="248"/>
      <c r="K17" s="248">
        <f t="shared" si="3"/>
        <v>66</v>
      </c>
      <c r="M17" s="217">
        <f t="shared" si="4"/>
        <v>0.13043478260869557</v>
      </c>
      <c r="O17" s="210">
        <f t="shared" ref="O17:O56" si="7">1+O16</f>
        <v>2</v>
      </c>
      <c r="Q17" s="264">
        <v>0.2</v>
      </c>
      <c r="S17" s="31">
        <f t="shared" si="5"/>
        <v>3</v>
      </c>
      <c r="T17" s="30"/>
      <c r="U17" s="225" t="s">
        <v>97</v>
      </c>
      <c r="V17" s="30"/>
      <c r="W17" s="253"/>
      <c r="X17" s="30"/>
      <c r="Y17" s="30"/>
      <c r="Z17" s="30"/>
      <c r="AA17" s="30"/>
      <c r="AD17" s="253" t="s">
        <v>317</v>
      </c>
      <c r="AG17" s="254">
        <v>456</v>
      </c>
    </row>
    <row r="18" spans="1:33">
      <c r="A18" s="210">
        <f t="shared" si="6"/>
        <v>3</v>
      </c>
      <c r="C18" s="248">
        <v>20</v>
      </c>
      <c r="D18" s="248"/>
      <c r="E18" s="248">
        <f t="shared" si="0"/>
        <v>5800</v>
      </c>
      <c r="G18" s="248">
        <f t="shared" si="1"/>
        <v>729</v>
      </c>
      <c r="H18" s="248"/>
      <c r="I18" s="248">
        <f t="shared" si="2"/>
        <v>862</v>
      </c>
      <c r="J18" s="248"/>
      <c r="K18" s="248">
        <f t="shared" si="3"/>
        <v>133</v>
      </c>
      <c r="M18" s="217">
        <f t="shared" si="4"/>
        <v>0.1824417009602195</v>
      </c>
      <c r="O18" s="210">
        <f t="shared" si="7"/>
        <v>3</v>
      </c>
      <c r="Q18" s="264">
        <v>0.4</v>
      </c>
      <c r="S18" s="31">
        <f t="shared" si="5"/>
        <v>4</v>
      </c>
      <c r="T18" s="30"/>
      <c r="U18" s="225" t="s">
        <v>91</v>
      </c>
      <c r="V18" s="30"/>
      <c r="W18" s="225" t="s">
        <v>24</v>
      </c>
      <c r="X18" s="30"/>
      <c r="Y18" s="104">
        <f>'PRESENT &amp; PROPOSED UDC RATES'!G212</f>
        <v>44.79</v>
      </c>
      <c r="Z18" s="104"/>
      <c r="AA18" s="104">
        <f>'PRESENT &amp; PROPOSED UDC RATES'!I212</f>
        <v>44.79</v>
      </c>
      <c r="AD18" s="254"/>
      <c r="AG18" s="30"/>
    </row>
    <row r="19" spans="1:33">
      <c r="A19" s="210">
        <f t="shared" si="6"/>
        <v>4</v>
      </c>
      <c r="C19" s="248">
        <f>C18</f>
        <v>20</v>
      </c>
      <c r="D19" s="248"/>
      <c r="E19" s="248">
        <f t="shared" si="0"/>
        <v>8800</v>
      </c>
      <c r="G19" s="248">
        <f t="shared" si="1"/>
        <v>952</v>
      </c>
      <c r="H19" s="248"/>
      <c r="I19" s="248">
        <f t="shared" si="2"/>
        <v>1153</v>
      </c>
      <c r="J19" s="248"/>
      <c r="K19" s="248">
        <f t="shared" si="3"/>
        <v>201</v>
      </c>
      <c r="M19" s="217">
        <f t="shared" si="4"/>
        <v>0.21113445378151252</v>
      </c>
      <c r="O19" s="210">
        <f t="shared" si="7"/>
        <v>4</v>
      </c>
      <c r="Q19" s="264">
        <v>0.6</v>
      </c>
      <c r="S19" s="31">
        <f t="shared" si="5"/>
        <v>5</v>
      </c>
      <c r="T19" s="30"/>
      <c r="U19" s="225" t="s">
        <v>92</v>
      </c>
      <c r="V19" s="30"/>
      <c r="W19" s="225" t="s">
        <v>24</v>
      </c>
      <c r="X19" s="30"/>
      <c r="Y19" s="104">
        <f>'PRESENT &amp; PROPOSED UDC RATES'!G213</f>
        <v>44.79</v>
      </c>
      <c r="Z19" s="104"/>
      <c r="AA19" s="104">
        <f>'PRESENT &amp; PROPOSED UDC RATES'!I213</f>
        <v>44.79</v>
      </c>
      <c r="AD19" s="253" t="s">
        <v>318</v>
      </c>
      <c r="AG19" s="30"/>
    </row>
    <row r="20" spans="1:33">
      <c r="A20" s="210">
        <f t="shared" si="6"/>
        <v>5</v>
      </c>
      <c r="C20" s="248">
        <f>C19</f>
        <v>20</v>
      </c>
      <c r="D20" s="248"/>
      <c r="E20" s="248">
        <f t="shared" si="0"/>
        <v>11700</v>
      </c>
      <c r="G20" s="248">
        <f t="shared" si="1"/>
        <v>1175</v>
      </c>
      <c r="H20" s="248"/>
      <c r="I20" s="248">
        <f t="shared" si="2"/>
        <v>1443</v>
      </c>
      <c r="J20" s="248"/>
      <c r="K20" s="248">
        <f t="shared" si="3"/>
        <v>268</v>
      </c>
      <c r="M20" s="217">
        <f t="shared" si="4"/>
        <v>0.22808510638297874</v>
      </c>
      <c r="O20" s="210">
        <f t="shared" si="7"/>
        <v>5</v>
      </c>
      <c r="Q20" s="264">
        <v>0.8</v>
      </c>
      <c r="S20" s="31">
        <f t="shared" si="5"/>
        <v>6</v>
      </c>
      <c r="T20" s="30"/>
      <c r="U20" s="225" t="s">
        <v>98</v>
      </c>
      <c r="V20" s="30"/>
      <c r="W20" s="225" t="s">
        <v>24</v>
      </c>
      <c r="X20" s="30"/>
      <c r="Y20" s="104">
        <f>'PRESENT &amp; PROPOSED UDC RATES'!G214</f>
        <v>12795.32</v>
      </c>
      <c r="Z20" s="104"/>
      <c r="AA20" s="104">
        <f>'PRESENT &amp; PROPOSED UDC RATES'!I214</f>
        <v>12795.32</v>
      </c>
      <c r="AD20" s="253" t="s">
        <v>316</v>
      </c>
      <c r="AG20" s="254">
        <v>978</v>
      </c>
    </row>
    <row r="21" spans="1:33">
      <c r="A21" s="210">
        <f t="shared" si="6"/>
        <v>6</v>
      </c>
      <c r="C21" s="248">
        <f>C20</f>
        <v>20</v>
      </c>
      <c r="D21" s="248"/>
      <c r="E21" s="248">
        <f t="shared" si="0"/>
        <v>13100</v>
      </c>
      <c r="G21" s="248">
        <f t="shared" si="1"/>
        <v>1286</v>
      </c>
      <c r="H21" s="248"/>
      <c r="I21" s="248">
        <f t="shared" si="2"/>
        <v>1588</v>
      </c>
      <c r="J21" s="248"/>
      <c r="K21" s="248">
        <f t="shared" si="3"/>
        <v>302</v>
      </c>
      <c r="M21" s="217">
        <f t="shared" si="4"/>
        <v>0.234836702954899</v>
      </c>
      <c r="O21" s="210">
        <f t="shared" si="7"/>
        <v>6</v>
      </c>
      <c r="Q21" s="264">
        <v>0.9</v>
      </c>
      <c r="S21" s="31">
        <f t="shared" si="5"/>
        <v>7</v>
      </c>
      <c r="T21" s="30"/>
      <c r="U21" s="225" t="s">
        <v>99</v>
      </c>
      <c r="V21" s="30"/>
      <c r="W21" s="225" t="s">
        <v>24</v>
      </c>
      <c r="X21" s="30"/>
      <c r="Y21" s="104">
        <f>'PRESENT &amp; PROPOSED UDC RATES'!G215</f>
        <v>12795.32</v>
      </c>
      <c r="Z21" s="104"/>
      <c r="AA21" s="104">
        <f>'PRESENT &amp; PROPOSED UDC RATES'!I215</f>
        <v>12795.32</v>
      </c>
      <c r="AD21" s="253" t="s">
        <v>317</v>
      </c>
      <c r="AG21" s="254">
        <v>1977</v>
      </c>
    </row>
    <row r="22" spans="1:33">
      <c r="A22" s="210">
        <f t="shared" si="6"/>
        <v>7</v>
      </c>
      <c r="O22" s="210">
        <f t="shared" si="7"/>
        <v>7</v>
      </c>
      <c r="S22" s="31">
        <f t="shared" si="5"/>
        <v>8</v>
      </c>
      <c r="T22" s="30"/>
      <c r="U22" s="225" t="s">
        <v>100</v>
      </c>
      <c r="V22" s="30"/>
      <c r="W22" s="225" t="s">
        <v>24</v>
      </c>
      <c r="X22" s="30"/>
      <c r="Y22" s="104">
        <f>'PRESENT &amp; PROPOSED UDC RATES'!G216</f>
        <v>44.79</v>
      </c>
      <c r="Z22" s="104"/>
      <c r="AA22" s="104">
        <f>'PRESENT &amp; PROPOSED UDC RATES'!I216</f>
        <v>44.79</v>
      </c>
      <c r="AD22" s="30"/>
      <c r="AG22" s="30"/>
    </row>
    <row r="23" spans="1:33">
      <c r="A23" s="210">
        <f t="shared" si="6"/>
        <v>8</v>
      </c>
      <c r="C23" s="248">
        <v>50</v>
      </c>
      <c r="D23" s="248"/>
      <c r="E23" s="248">
        <f t="shared" ref="E23:E28" si="8">ROUND(C23*Q23*$AG$27/12,-2)</f>
        <v>3700</v>
      </c>
      <c r="G23" s="248">
        <f t="shared" ref="G23:G28" si="9">ROUND(((Y$18*12)+($C23*((Y$37*12)+(Y$43*5)+(Y$49*7)+($Q23*((Y$61*$AG$16)+(Y$79*$AG$17)+(Y$67*$AG$20)+(Y$85*$AG$21)+(Y$73*$AG$24)+(Y$91*$AG$25))))))/12+($E23*0.00012),0)</f>
        <v>918</v>
      </c>
      <c r="H23" s="248"/>
      <c r="I23" s="248">
        <f t="shared" ref="I23:I28" si="10">ROUND(((AA$18*12)+($C23*((AA$37*12)+(AA$43*5)+(AA$49*7)+($Q23*((AA$61*$AG$16)+(AA$79*$AG$17)+(AA$67*$AG$20)+(AA$85*$AG$21)+(AA$73*$AG$24)+(AA$91*$AG$25))))))/12+($E23*0.00012),0)</f>
        <v>1002</v>
      </c>
      <c r="J23" s="248"/>
      <c r="K23" s="248">
        <f t="shared" ref="K23:K28" si="11">I23-G23</f>
        <v>84</v>
      </c>
      <c r="M23" s="217">
        <f t="shared" ref="M23:M28" si="12">(I23/G23)-1</f>
        <v>9.1503267973856106E-2</v>
      </c>
      <c r="O23" s="210">
        <f t="shared" si="7"/>
        <v>8</v>
      </c>
      <c r="Q23" s="255">
        <f t="shared" ref="Q23:Q28" si="13">Q16</f>
        <v>0.1</v>
      </c>
      <c r="S23" s="31">
        <f t="shared" si="5"/>
        <v>9</v>
      </c>
      <c r="T23" s="30"/>
      <c r="U23" s="225" t="s">
        <v>101</v>
      </c>
      <c r="V23" s="30"/>
      <c r="W23" s="253"/>
      <c r="X23" s="30"/>
      <c r="Y23" s="104"/>
      <c r="Z23" s="104"/>
      <c r="AA23" s="104"/>
      <c r="AD23" s="253" t="s">
        <v>319</v>
      </c>
      <c r="AG23" s="30"/>
    </row>
    <row r="24" spans="1:33">
      <c r="A24" s="210">
        <f t="shared" si="6"/>
        <v>9</v>
      </c>
      <c r="C24" s="248">
        <v>50</v>
      </c>
      <c r="D24" s="248"/>
      <c r="E24" s="248">
        <f t="shared" si="8"/>
        <v>7300</v>
      </c>
      <c r="G24" s="248">
        <f t="shared" si="9"/>
        <v>1197</v>
      </c>
      <c r="H24" s="248"/>
      <c r="I24" s="248">
        <f t="shared" si="10"/>
        <v>1364</v>
      </c>
      <c r="J24" s="248"/>
      <c r="K24" s="248">
        <f t="shared" si="11"/>
        <v>167</v>
      </c>
      <c r="M24" s="217">
        <f t="shared" si="12"/>
        <v>0.13951545530492893</v>
      </c>
      <c r="O24" s="210">
        <f t="shared" si="7"/>
        <v>9</v>
      </c>
      <c r="Q24" s="255">
        <f t="shared" si="13"/>
        <v>0.2</v>
      </c>
      <c r="S24" s="31">
        <f t="shared" si="5"/>
        <v>10</v>
      </c>
      <c r="T24" s="30"/>
      <c r="U24" s="225" t="s">
        <v>91</v>
      </c>
      <c r="V24" s="30"/>
      <c r="W24" s="225" t="s">
        <v>24</v>
      </c>
      <c r="X24" s="30"/>
      <c r="Y24" s="104">
        <f>'PRESENT &amp; PROPOSED UDC RATES'!G218</f>
        <v>179.17</v>
      </c>
      <c r="Z24" s="104"/>
      <c r="AA24" s="104">
        <f>'PRESENT &amp; PROPOSED UDC RATES'!I218</f>
        <v>179.17</v>
      </c>
      <c r="AD24" s="253" t="s">
        <v>316</v>
      </c>
      <c r="AG24" s="254">
        <f>1151+760</f>
        <v>1911</v>
      </c>
    </row>
    <row r="25" spans="1:33">
      <c r="A25" s="210">
        <f t="shared" si="6"/>
        <v>10</v>
      </c>
      <c r="C25" s="248">
        <v>50</v>
      </c>
      <c r="D25" s="248"/>
      <c r="E25" s="248">
        <f t="shared" si="8"/>
        <v>14600</v>
      </c>
      <c r="G25" s="248">
        <f t="shared" si="9"/>
        <v>1754</v>
      </c>
      <c r="H25" s="248"/>
      <c r="I25" s="248">
        <f t="shared" si="10"/>
        <v>2089</v>
      </c>
      <c r="J25" s="248"/>
      <c r="K25" s="248">
        <f t="shared" si="11"/>
        <v>335</v>
      </c>
      <c r="M25" s="217">
        <f t="shared" si="12"/>
        <v>0.19099201824401368</v>
      </c>
      <c r="O25" s="210">
        <f t="shared" si="7"/>
        <v>10</v>
      </c>
      <c r="Q25" s="255">
        <f t="shared" si="13"/>
        <v>0.4</v>
      </c>
      <c r="S25" s="31">
        <f t="shared" si="5"/>
        <v>11</v>
      </c>
      <c r="T25" s="30"/>
      <c r="U25" s="225" t="s">
        <v>92</v>
      </c>
      <c r="V25" s="30"/>
      <c r="W25" s="225" t="s">
        <v>24</v>
      </c>
      <c r="X25" s="30"/>
      <c r="Y25" s="104">
        <f>'PRESENT &amp; PROPOSED UDC RATES'!G219</f>
        <v>179.17</v>
      </c>
      <c r="Z25" s="104"/>
      <c r="AA25" s="104">
        <f>'PRESENT &amp; PROPOSED UDC RATES'!I219</f>
        <v>179.17</v>
      </c>
      <c r="AD25" s="253" t="s">
        <v>317</v>
      </c>
      <c r="AG25" s="254">
        <f>1612+1066</f>
        <v>2678</v>
      </c>
    </row>
    <row r="26" spans="1:33">
      <c r="A26" s="210">
        <f t="shared" si="6"/>
        <v>11</v>
      </c>
      <c r="B26" s="216"/>
      <c r="C26" s="248">
        <v>50</v>
      </c>
      <c r="D26" s="248"/>
      <c r="E26" s="248">
        <f t="shared" si="8"/>
        <v>21900</v>
      </c>
      <c r="G26" s="248">
        <f t="shared" si="9"/>
        <v>2312</v>
      </c>
      <c r="H26" s="248"/>
      <c r="I26" s="248">
        <f t="shared" si="10"/>
        <v>2814</v>
      </c>
      <c r="J26" s="248"/>
      <c r="K26" s="248">
        <f t="shared" si="11"/>
        <v>502</v>
      </c>
      <c r="M26" s="217">
        <f t="shared" si="12"/>
        <v>0.21712802768166095</v>
      </c>
      <c r="O26" s="210">
        <f t="shared" si="7"/>
        <v>11</v>
      </c>
      <c r="Q26" s="255">
        <f t="shared" si="13"/>
        <v>0.6</v>
      </c>
      <c r="S26" s="31">
        <f t="shared" si="5"/>
        <v>12</v>
      </c>
      <c r="T26" s="30"/>
      <c r="U26" s="225" t="s">
        <v>98</v>
      </c>
      <c r="V26" s="30"/>
      <c r="W26" s="225" t="s">
        <v>24</v>
      </c>
      <c r="X26" s="30"/>
      <c r="Y26" s="104">
        <f>'PRESENT &amp; PROPOSED UDC RATES'!G220</f>
        <v>12795.32</v>
      </c>
      <c r="Z26" s="104"/>
      <c r="AA26" s="104">
        <f>'PRESENT &amp; PROPOSED UDC RATES'!I220</f>
        <v>12795.32</v>
      </c>
      <c r="AD26" s="254"/>
      <c r="AG26" s="256" t="s">
        <v>280</v>
      </c>
    </row>
    <row r="27" spans="1:33">
      <c r="A27" s="210">
        <f t="shared" si="6"/>
        <v>12</v>
      </c>
      <c r="C27" s="248">
        <v>50</v>
      </c>
      <c r="D27" s="248"/>
      <c r="E27" s="248">
        <f t="shared" si="8"/>
        <v>29200</v>
      </c>
      <c r="G27" s="248">
        <f t="shared" si="9"/>
        <v>2869</v>
      </c>
      <c r="H27" s="248"/>
      <c r="I27" s="248">
        <f t="shared" si="10"/>
        <v>3539</v>
      </c>
      <c r="J27" s="248"/>
      <c r="K27" s="248">
        <f t="shared" si="11"/>
        <v>670</v>
      </c>
      <c r="M27" s="217">
        <f t="shared" si="12"/>
        <v>0.23353084698501214</v>
      </c>
      <c r="O27" s="210">
        <f t="shared" si="7"/>
        <v>12</v>
      </c>
      <c r="Q27" s="255">
        <f t="shared" si="13"/>
        <v>0.8</v>
      </c>
      <c r="S27" s="31">
        <f t="shared" si="5"/>
        <v>13</v>
      </c>
      <c r="T27" s="30"/>
      <c r="U27" s="225" t="s">
        <v>99</v>
      </c>
      <c r="V27" s="30"/>
      <c r="W27" s="225" t="s">
        <v>24</v>
      </c>
      <c r="X27" s="30"/>
      <c r="Y27" s="104">
        <f>'PRESENT &amp; PROPOSED UDC RATES'!G221</f>
        <v>12795.32</v>
      </c>
      <c r="Z27" s="104"/>
      <c r="AA27" s="104">
        <f>'PRESENT &amp; PROPOSED UDC RATES'!I221</f>
        <v>12795.32</v>
      </c>
      <c r="AD27" s="254"/>
      <c r="AG27" s="254">
        <f>SUM(AG16:AG25)</f>
        <v>8760</v>
      </c>
    </row>
    <row r="28" spans="1:33">
      <c r="A28" s="210">
        <f t="shared" si="6"/>
        <v>13</v>
      </c>
      <c r="C28" s="248">
        <v>50</v>
      </c>
      <c r="D28" s="248"/>
      <c r="E28" s="248">
        <f t="shared" si="8"/>
        <v>32900</v>
      </c>
      <c r="G28" s="248">
        <f t="shared" si="9"/>
        <v>3148</v>
      </c>
      <c r="H28" s="248"/>
      <c r="I28" s="248">
        <f t="shared" si="10"/>
        <v>3902</v>
      </c>
      <c r="J28" s="248"/>
      <c r="K28" s="248">
        <f t="shared" si="11"/>
        <v>754</v>
      </c>
      <c r="M28" s="217">
        <f t="shared" si="12"/>
        <v>0.23951715374841176</v>
      </c>
      <c r="O28" s="210">
        <f t="shared" si="7"/>
        <v>13</v>
      </c>
      <c r="Q28" s="255">
        <f t="shared" si="13"/>
        <v>0.9</v>
      </c>
      <c r="S28" s="31">
        <f t="shared" si="5"/>
        <v>14</v>
      </c>
      <c r="T28" s="30"/>
      <c r="U28" s="225" t="s">
        <v>100</v>
      </c>
      <c r="V28" s="30"/>
      <c r="W28" s="225" t="s">
        <v>24</v>
      </c>
      <c r="X28" s="30"/>
      <c r="Y28" s="104">
        <f>'PRESENT &amp; PROPOSED UDC RATES'!G222</f>
        <v>179.17</v>
      </c>
      <c r="Z28" s="104"/>
      <c r="AA28" s="104">
        <f>'PRESENT &amp; PROPOSED UDC RATES'!I222</f>
        <v>179.17</v>
      </c>
    </row>
    <row r="29" spans="1:33">
      <c r="A29" s="210">
        <f t="shared" si="6"/>
        <v>14</v>
      </c>
      <c r="C29" s="248"/>
      <c r="D29" s="248"/>
      <c r="E29" s="248"/>
      <c r="G29" s="248"/>
      <c r="H29" s="248"/>
      <c r="I29" s="248"/>
      <c r="J29" s="248"/>
      <c r="K29" s="248"/>
      <c r="M29" s="217"/>
      <c r="O29" s="210">
        <f t="shared" si="7"/>
        <v>14</v>
      </c>
      <c r="Q29" s="255"/>
      <c r="S29" s="31">
        <f t="shared" si="5"/>
        <v>15</v>
      </c>
      <c r="T29" s="30"/>
      <c r="U29" s="265" t="s">
        <v>102</v>
      </c>
      <c r="V29" s="30"/>
      <c r="W29" s="225"/>
      <c r="X29" s="30"/>
      <c r="Y29" s="104"/>
      <c r="Z29" s="104"/>
      <c r="AA29" s="104"/>
    </row>
    <row r="30" spans="1:33">
      <c r="A30" s="210">
        <f t="shared" si="6"/>
        <v>15</v>
      </c>
      <c r="C30" s="248">
        <v>250</v>
      </c>
      <c r="D30" s="248"/>
      <c r="E30" s="248">
        <f t="shared" ref="E30:E35" si="14">ROUND(C30*Q30*$AG$27/12,-2)</f>
        <v>18300</v>
      </c>
      <c r="G30" s="248">
        <f t="shared" ref="G30:G35" si="15">ROUND(((Y$18*12)+($C30*((Y$37*12)+(Y$43*5)+(Y$49*7)+($Q30*((Y$61*$AG$16)+(Y$79*$AG$17)+(Y$67*$AG$20)+(Y$85*$AG$21)+(Y$73*$AG$24)+(Y$91*$AG$25))))))/12+($E30*0.00012),0)</f>
        <v>4410</v>
      </c>
      <c r="H30" s="248"/>
      <c r="I30" s="248">
        <f t="shared" ref="I30:I35" si="16">ROUND(((AA$18*12)+($C30*((AA$37*12)+(AA$43*5)+(AA$49*7)+($Q30*((AA$61*$AG$16)+(AA$79*$AG$17)+(AA$67*$AG$20)+(AA$85*$AG$21)+(AA$73*$AG$24)+(AA$91*$AG$25))))))/12+($E30*0.00012),0)</f>
        <v>4828</v>
      </c>
      <c r="J30" s="248"/>
      <c r="K30" s="248">
        <f t="shared" ref="K30:K35" si="17">I30-G30</f>
        <v>418</v>
      </c>
      <c r="M30" s="217">
        <f t="shared" ref="M30:M35" si="18">(I30/G30)-1</f>
        <v>9.4784580498866289E-2</v>
      </c>
      <c r="O30" s="210">
        <f t="shared" si="7"/>
        <v>15</v>
      </c>
      <c r="Q30" s="255">
        <f t="shared" ref="Q30:Q35" si="19">Q23</f>
        <v>0.1</v>
      </c>
      <c r="S30" s="31">
        <f t="shared" si="5"/>
        <v>16</v>
      </c>
      <c r="T30" s="30"/>
      <c r="U30" s="225" t="s">
        <v>98</v>
      </c>
      <c r="V30" s="30"/>
      <c r="W30" s="225" t="s">
        <v>24</v>
      </c>
      <c r="X30" s="30"/>
      <c r="Y30" s="104">
        <f>'PRESENT &amp; PROPOSED UDC RATES'!G224</f>
        <v>20146.96</v>
      </c>
      <c r="Z30" s="104"/>
      <c r="AA30" s="104">
        <f>'PRESENT &amp; PROPOSED UDC RATES'!I224</f>
        <v>20146.96</v>
      </c>
    </row>
    <row r="31" spans="1:33">
      <c r="A31" s="210">
        <f t="shared" si="6"/>
        <v>16</v>
      </c>
      <c r="C31" s="248">
        <f>C30</f>
        <v>250</v>
      </c>
      <c r="D31" s="248"/>
      <c r="E31" s="248">
        <f t="shared" si="14"/>
        <v>36500</v>
      </c>
      <c r="G31" s="248">
        <f t="shared" si="15"/>
        <v>5804</v>
      </c>
      <c r="H31" s="248"/>
      <c r="I31" s="248">
        <f t="shared" si="16"/>
        <v>6641</v>
      </c>
      <c r="J31" s="248"/>
      <c r="K31" s="248">
        <f t="shared" si="17"/>
        <v>837</v>
      </c>
      <c r="M31" s="217">
        <f t="shared" si="18"/>
        <v>0.14421088904203994</v>
      </c>
      <c r="O31" s="210">
        <f t="shared" si="7"/>
        <v>16</v>
      </c>
      <c r="Q31" s="255">
        <f t="shared" si="19"/>
        <v>0.2</v>
      </c>
      <c r="S31" s="31">
        <f t="shared" si="5"/>
        <v>17</v>
      </c>
      <c r="T31" s="30"/>
      <c r="U31" s="225" t="s">
        <v>99</v>
      </c>
      <c r="V31" s="30"/>
      <c r="W31" s="225" t="s">
        <v>24</v>
      </c>
      <c r="X31" s="30"/>
      <c r="Y31" s="104">
        <f>'PRESENT &amp; PROPOSED UDC RATES'!G225</f>
        <v>20146.96</v>
      </c>
      <c r="Z31" s="104"/>
      <c r="AA31" s="104">
        <f>'PRESENT &amp; PROPOSED UDC RATES'!I225</f>
        <v>20146.96</v>
      </c>
    </row>
    <row r="32" spans="1:33">
      <c r="A32" s="210">
        <f t="shared" si="6"/>
        <v>17</v>
      </c>
      <c r="C32" s="248">
        <f>C31</f>
        <v>250</v>
      </c>
      <c r="D32" s="248"/>
      <c r="E32" s="248">
        <f t="shared" si="14"/>
        <v>73000</v>
      </c>
      <c r="G32" s="248">
        <f t="shared" si="15"/>
        <v>8592</v>
      </c>
      <c r="H32" s="248"/>
      <c r="I32" s="248">
        <f t="shared" si="16"/>
        <v>10266</v>
      </c>
      <c r="J32" s="248"/>
      <c r="K32" s="248">
        <f t="shared" si="17"/>
        <v>1674</v>
      </c>
      <c r="M32" s="217">
        <f t="shared" si="18"/>
        <v>0.19483240223463683</v>
      </c>
      <c r="O32" s="210">
        <f t="shared" si="7"/>
        <v>17</v>
      </c>
      <c r="Q32" s="255">
        <f t="shared" si="19"/>
        <v>0.4</v>
      </c>
      <c r="S32" s="31">
        <f t="shared" si="5"/>
        <v>18</v>
      </c>
      <c r="U32" s="30" t="s">
        <v>103</v>
      </c>
      <c r="Y32" s="104">
        <f>'PRESENT &amp; PROPOSED UDC RATES'!G226</f>
        <v>1.1399999999999999</v>
      </c>
      <c r="Z32" s="104"/>
      <c r="AA32" s="104">
        <f>'PRESENT &amp; PROPOSED UDC RATES'!I226</f>
        <v>1.1399999999999999</v>
      </c>
    </row>
    <row r="33" spans="1:27">
      <c r="A33" s="210">
        <f t="shared" si="6"/>
        <v>18</v>
      </c>
      <c r="C33" s="248">
        <f>C32</f>
        <v>250</v>
      </c>
      <c r="D33" s="248"/>
      <c r="E33" s="248">
        <f t="shared" si="14"/>
        <v>109500</v>
      </c>
      <c r="G33" s="248">
        <f t="shared" si="15"/>
        <v>11379</v>
      </c>
      <c r="H33" s="248"/>
      <c r="I33" s="248">
        <f t="shared" si="16"/>
        <v>13891</v>
      </c>
      <c r="J33" s="248"/>
      <c r="K33" s="248">
        <f t="shared" si="17"/>
        <v>2512</v>
      </c>
      <c r="M33" s="217">
        <f t="shared" si="18"/>
        <v>0.22075753581158275</v>
      </c>
      <c r="O33" s="210">
        <f t="shared" si="7"/>
        <v>18</v>
      </c>
      <c r="Q33" s="255">
        <f t="shared" si="19"/>
        <v>0.6</v>
      </c>
      <c r="S33" s="31">
        <f t="shared" si="5"/>
        <v>19</v>
      </c>
      <c r="U33" s="30" t="s">
        <v>105</v>
      </c>
      <c r="Y33" s="104">
        <f>'PRESENT &amp; PROPOSED UDC RATES'!G227</f>
        <v>2.93</v>
      </c>
      <c r="Z33" s="104"/>
      <c r="AA33" s="104">
        <f>'PRESENT &amp; PROPOSED UDC RATES'!I227</f>
        <v>2.93</v>
      </c>
    </row>
    <row r="34" spans="1:27">
      <c r="A34" s="210">
        <f t="shared" si="6"/>
        <v>19</v>
      </c>
      <c r="C34" s="248">
        <f>C33</f>
        <v>250</v>
      </c>
      <c r="D34" s="248"/>
      <c r="E34" s="248">
        <f t="shared" si="14"/>
        <v>146000</v>
      </c>
      <c r="G34" s="248">
        <f t="shared" si="15"/>
        <v>14167</v>
      </c>
      <c r="H34" s="248"/>
      <c r="I34" s="248">
        <f t="shared" si="16"/>
        <v>17517</v>
      </c>
      <c r="J34" s="248"/>
      <c r="K34" s="248">
        <f t="shared" si="17"/>
        <v>3350</v>
      </c>
      <c r="M34" s="217">
        <f t="shared" si="18"/>
        <v>0.23646502435236827</v>
      </c>
      <c r="O34" s="210">
        <f t="shared" si="7"/>
        <v>19</v>
      </c>
      <c r="Q34" s="255">
        <f t="shared" si="19"/>
        <v>0.8</v>
      </c>
      <c r="S34" s="31">
        <f t="shared" si="5"/>
        <v>20</v>
      </c>
      <c r="T34" s="30"/>
      <c r="U34" s="30" t="s">
        <v>106</v>
      </c>
      <c r="V34" s="30"/>
      <c r="W34" s="225" t="s">
        <v>104</v>
      </c>
      <c r="X34" s="30"/>
      <c r="Y34" s="104">
        <f>'PRESENT &amp; PROPOSED UDC RATES'!G228</f>
        <v>1.1299999999999999</v>
      </c>
      <c r="Z34" s="104"/>
      <c r="AA34" s="104">
        <f>'PRESENT &amp; PROPOSED UDC RATES'!I228</f>
        <v>1.1299999999999999</v>
      </c>
    </row>
    <row r="35" spans="1:27">
      <c r="A35" s="210">
        <f t="shared" si="6"/>
        <v>20</v>
      </c>
      <c r="C35" s="248">
        <f>C34</f>
        <v>250</v>
      </c>
      <c r="D35" s="248"/>
      <c r="E35" s="248">
        <f t="shared" si="14"/>
        <v>164300</v>
      </c>
      <c r="G35" s="248">
        <f t="shared" si="15"/>
        <v>15561</v>
      </c>
      <c r="H35" s="248"/>
      <c r="I35" s="248">
        <f t="shared" si="16"/>
        <v>19329</v>
      </c>
      <c r="J35" s="248"/>
      <c r="K35" s="248">
        <f t="shared" si="17"/>
        <v>3768</v>
      </c>
      <c r="M35" s="217">
        <f t="shared" si="18"/>
        <v>0.24214382109118948</v>
      </c>
      <c r="O35" s="210">
        <f t="shared" si="7"/>
        <v>20</v>
      </c>
      <c r="Q35" s="255">
        <f t="shared" si="19"/>
        <v>0.9</v>
      </c>
      <c r="S35" s="31">
        <f t="shared" si="5"/>
        <v>21</v>
      </c>
      <c r="T35" s="30"/>
      <c r="U35" s="30" t="s">
        <v>107</v>
      </c>
      <c r="V35" s="30"/>
      <c r="W35" s="225" t="s">
        <v>104</v>
      </c>
      <c r="X35" s="30"/>
      <c r="Y35" s="104">
        <f>'PRESENT &amp; PROPOSED UDC RATES'!G229</f>
        <v>2.89</v>
      </c>
      <c r="Z35" s="104"/>
      <c r="AA35" s="104">
        <f>'PRESENT &amp; PROPOSED UDC RATES'!I229</f>
        <v>2.89</v>
      </c>
    </row>
    <row r="36" spans="1:27">
      <c r="A36" s="210">
        <f t="shared" si="6"/>
        <v>21</v>
      </c>
      <c r="C36" s="248"/>
      <c r="D36" s="248"/>
      <c r="E36" s="248"/>
      <c r="G36" s="248"/>
      <c r="H36" s="248"/>
      <c r="I36" s="248"/>
      <c r="J36" s="248"/>
      <c r="K36" s="248"/>
      <c r="M36" s="217"/>
      <c r="O36" s="210">
        <f t="shared" si="7"/>
        <v>21</v>
      </c>
      <c r="Q36" s="255"/>
      <c r="S36" s="31">
        <f t="shared" si="5"/>
        <v>22</v>
      </c>
      <c r="T36" s="30"/>
      <c r="U36" s="253" t="s">
        <v>108</v>
      </c>
      <c r="V36" s="30"/>
      <c r="W36" s="30"/>
      <c r="X36" s="30"/>
      <c r="Y36" s="104"/>
      <c r="Z36" s="104"/>
      <c r="AA36" s="104"/>
    </row>
    <row r="37" spans="1:27">
      <c r="A37" s="210">
        <f t="shared" si="6"/>
        <v>22</v>
      </c>
      <c r="C37" s="248">
        <v>500</v>
      </c>
      <c r="D37" s="248"/>
      <c r="E37" s="248">
        <f t="shared" ref="E37:E42" si="20">ROUND(C37*Q37*$AG$27/12,-2)</f>
        <v>36500</v>
      </c>
      <c r="G37" s="248">
        <f t="shared" ref="G37:G42" si="21">ROUND(((Y$24*12)+($C37*((Y$37*12)+(Y$43*5)+(Y$49*7)+($Q37*((Y$61*$AG$16)+(Y$79*$AG$17)+(Y$67*$AG$20)+(Y$85*$AG$21)+(Y$73*$AG$24)+(Y$91*$AG$25))))))/12+($E37*0.00012),0)</f>
        <v>8909</v>
      </c>
      <c r="H37" s="248"/>
      <c r="I37" s="248">
        <f t="shared" ref="I37:I42" si="22">ROUND(((AA$24*12)+($C37*((AA$37*12)+(AA$43*5)+(AA$49*7)+($Q37*((AA$61*$AG$16)+(AA$79*$AG$17)+(AA$67*$AG$20)+(AA$85*$AG$21)+(AA$73*$AG$24)+(AA$91*$AG$25))))))/12+($E37*0.00012),0)</f>
        <v>9746</v>
      </c>
      <c r="J37" s="248"/>
      <c r="K37" s="248">
        <f t="shared" ref="K37:K42" si="23">I37-G37</f>
        <v>837</v>
      </c>
      <c r="M37" s="217">
        <f t="shared" ref="M37:M42" si="24">(I37/G37)-1</f>
        <v>9.3949938264676236E-2</v>
      </c>
      <c r="O37" s="210">
        <f t="shared" si="7"/>
        <v>22</v>
      </c>
      <c r="Q37" s="255">
        <f t="shared" ref="Q37:Q42" si="25">Q30</f>
        <v>0.1</v>
      </c>
      <c r="S37" s="31">
        <f t="shared" si="5"/>
        <v>23</v>
      </c>
      <c r="T37" s="30"/>
      <c r="U37" s="253" t="s">
        <v>109</v>
      </c>
      <c r="V37" s="30"/>
      <c r="W37" s="225" t="s">
        <v>52</v>
      </c>
      <c r="X37" s="30"/>
      <c r="Y37" s="104">
        <f>'PRESENT &amp; PROPOSED UDC RATES'!G231</f>
        <v>5.8</v>
      </c>
      <c r="Z37" s="104"/>
      <c r="AA37" s="104">
        <f>'PRESENT &amp; PROPOSED UDC RATES'!I231</f>
        <v>5.8</v>
      </c>
    </row>
    <row r="38" spans="1:27">
      <c r="A38" s="210">
        <f t="shared" si="6"/>
        <v>23</v>
      </c>
      <c r="C38" s="248">
        <f>C37</f>
        <v>500</v>
      </c>
      <c r="D38" s="248"/>
      <c r="E38" s="248">
        <f t="shared" si="20"/>
        <v>73000</v>
      </c>
      <c r="G38" s="248">
        <f t="shared" si="21"/>
        <v>11697</v>
      </c>
      <c r="H38" s="248"/>
      <c r="I38" s="248">
        <f t="shared" si="22"/>
        <v>13372</v>
      </c>
      <c r="J38" s="248"/>
      <c r="K38" s="248">
        <f t="shared" si="23"/>
        <v>1675</v>
      </c>
      <c r="M38" s="217">
        <f t="shared" si="24"/>
        <v>0.14319911088313253</v>
      </c>
      <c r="O38" s="210">
        <f t="shared" si="7"/>
        <v>23</v>
      </c>
      <c r="Q38" s="255">
        <f t="shared" si="25"/>
        <v>0.2</v>
      </c>
      <c r="S38" s="31">
        <f t="shared" si="5"/>
        <v>24</v>
      </c>
      <c r="T38" s="30"/>
      <c r="U38" s="253" t="s">
        <v>110</v>
      </c>
      <c r="V38" s="30"/>
      <c r="W38" s="225" t="s">
        <v>52</v>
      </c>
      <c r="X38" s="30"/>
      <c r="Y38" s="104">
        <f>'PRESENT &amp; PROPOSED UDC RATES'!G232</f>
        <v>5.65</v>
      </c>
      <c r="Z38" s="104"/>
      <c r="AA38" s="104">
        <f>'PRESENT &amp; PROPOSED UDC RATES'!I232</f>
        <v>5.65</v>
      </c>
    </row>
    <row r="39" spans="1:27">
      <c r="A39" s="210">
        <f t="shared" si="6"/>
        <v>24</v>
      </c>
      <c r="C39" s="248">
        <f>C38</f>
        <v>500</v>
      </c>
      <c r="D39" s="248"/>
      <c r="E39" s="248">
        <f t="shared" si="20"/>
        <v>146000</v>
      </c>
      <c r="G39" s="248">
        <f t="shared" si="21"/>
        <v>17273</v>
      </c>
      <c r="H39" s="248"/>
      <c r="I39" s="248">
        <f t="shared" si="22"/>
        <v>20622</v>
      </c>
      <c r="J39" s="248"/>
      <c r="K39" s="248">
        <f t="shared" si="23"/>
        <v>3349</v>
      </c>
      <c r="M39" s="217">
        <f t="shared" si="24"/>
        <v>0.19388641231980541</v>
      </c>
      <c r="O39" s="210">
        <f t="shared" si="7"/>
        <v>24</v>
      </c>
      <c r="Q39" s="255">
        <f t="shared" si="25"/>
        <v>0.4</v>
      </c>
      <c r="S39" s="31">
        <f t="shared" si="5"/>
        <v>25</v>
      </c>
      <c r="T39" s="30"/>
      <c r="U39" s="225" t="s">
        <v>111</v>
      </c>
      <c r="V39" s="30"/>
      <c r="W39" s="225" t="s">
        <v>52</v>
      </c>
      <c r="X39" s="30"/>
      <c r="Y39" s="104">
        <f>'PRESENT &amp; PROPOSED UDC RATES'!G233</f>
        <v>0.82</v>
      </c>
      <c r="Z39" s="104"/>
      <c r="AA39" s="104">
        <f>'PRESENT &amp; PROPOSED UDC RATES'!I233</f>
        <v>0.82</v>
      </c>
    </row>
    <row r="40" spans="1:27">
      <c r="A40" s="210">
        <f t="shared" si="6"/>
        <v>25</v>
      </c>
      <c r="C40" s="248">
        <f>C39</f>
        <v>500</v>
      </c>
      <c r="D40" s="248"/>
      <c r="E40" s="248">
        <f t="shared" si="20"/>
        <v>219000</v>
      </c>
      <c r="G40" s="248">
        <f t="shared" si="21"/>
        <v>22849</v>
      </c>
      <c r="H40" s="248"/>
      <c r="I40" s="248">
        <f t="shared" si="22"/>
        <v>27872</v>
      </c>
      <c r="J40" s="248"/>
      <c r="K40" s="248">
        <f t="shared" si="23"/>
        <v>5023</v>
      </c>
      <c r="M40" s="217">
        <f t="shared" si="24"/>
        <v>0.2198345660641603</v>
      </c>
      <c r="O40" s="210">
        <f t="shared" si="7"/>
        <v>25</v>
      </c>
      <c r="Q40" s="255">
        <f t="shared" si="25"/>
        <v>0.6</v>
      </c>
      <c r="S40" s="31">
        <f t="shared" si="5"/>
        <v>26</v>
      </c>
      <c r="T40" s="30"/>
      <c r="U40" s="225" t="s">
        <v>112</v>
      </c>
      <c r="V40" s="30"/>
      <c r="W40" s="225" t="s">
        <v>52</v>
      </c>
      <c r="X40" s="30"/>
      <c r="Y40" s="104">
        <f>'PRESENT &amp; PROPOSED UDC RATES'!G234</f>
        <v>0.43</v>
      </c>
      <c r="Z40" s="104"/>
      <c r="AA40" s="104">
        <f>'PRESENT &amp; PROPOSED UDC RATES'!I234</f>
        <v>0.43</v>
      </c>
    </row>
    <row r="41" spans="1:27">
      <c r="A41" s="210">
        <f t="shared" si="6"/>
        <v>26</v>
      </c>
      <c r="C41" s="248">
        <f>C40</f>
        <v>500</v>
      </c>
      <c r="D41" s="248"/>
      <c r="E41" s="248">
        <f t="shared" si="20"/>
        <v>292000</v>
      </c>
      <c r="G41" s="248">
        <f t="shared" si="21"/>
        <v>28424</v>
      </c>
      <c r="H41" s="248"/>
      <c r="I41" s="248">
        <f t="shared" si="22"/>
        <v>35123</v>
      </c>
      <c r="J41" s="248"/>
      <c r="K41" s="248">
        <f t="shared" si="23"/>
        <v>6699</v>
      </c>
      <c r="M41" s="217">
        <f t="shared" si="24"/>
        <v>0.23568111455108354</v>
      </c>
      <c r="O41" s="210">
        <f t="shared" si="7"/>
        <v>26</v>
      </c>
      <c r="Q41" s="255">
        <f t="shared" si="25"/>
        <v>0.8</v>
      </c>
      <c r="S41" s="31">
        <f t="shared" si="5"/>
        <v>27</v>
      </c>
      <c r="T41" s="30"/>
      <c r="U41" s="253" t="s">
        <v>113</v>
      </c>
      <c r="V41" s="30"/>
      <c r="W41" s="225" t="s">
        <v>52</v>
      </c>
      <c r="X41" s="30"/>
      <c r="Y41" s="104">
        <f>'PRESENT &amp; PROPOSED UDC RATES'!G235</f>
        <v>0.42</v>
      </c>
      <c r="Z41" s="104"/>
      <c r="AA41" s="104">
        <f>'PRESENT &amp; PROPOSED UDC RATES'!I235</f>
        <v>0.42</v>
      </c>
    </row>
    <row r="42" spans="1:27">
      <c r="A42" s="210">
        <f t="shared" si="6"/>
        <v>27</v>
      </c>
      <c r="C42" s="248">
        <f>C41</f>
        <v>500</v>
      </c>
      <c r="D42" s="248"/>
      <c r="E42" s="248">
        <f t="shared" si="20"/>
        <v>328500</v>
      </c>
      <c r="G42" s="248">
        <f t="shared" si="21"/>
        <v>31212</v>
      </c>
      <c r="H42" s="248"/>
      <c r="I42" s="248">
        <f t="shared" si="22"/>
        <v>38748</v>
      </c>
      <c r="J42" s="248"/>
      <c r="K42" s="248">
        <f t="shared" si="23"/>
        <v>7536</v>
      </c>
      <c r="M42" s="217">
        <f t="shared" si="24"/>
        <v>0.24144559784698183</v>
      </c>
      <c r="O42" s="210">
        <f t="shared" si="7"/>
        <v>27</v>
      </c>
      <c r="Q42" s="255">
        <f t="shared" si="25"/>
        <v>0.9</v>
      </c>
      <c r="S42" s="31">
        <f t="shared" si="5"/>
        <v>28</v>
      </c>
      <c r="T42" s="30"/>
      <c r="U42" s="225" t="s">
        <v>114</v>
      </c>
      <c r="V42" s="30"/>
      <c r="W42" s="30"/>
      <c r="X42" s="30"/>
      <c r="Y42" s="104"/>
      <c r="Z42" s="104"/>
      <c r="AA42" s="104"/>
    </row>
    <row r="43" spans="1:27">
      <c r="A43" s="210">
        <f t="shared" si="6"/>
        <v>28</v>
      </c>
      <c r="C43" s="248"/>
      <c r="D43" s="248"/>
      <c r="E43" s="248"/>
      <c r="G43" s="248"/>
      <c r="H43" s="248"/>
      <c r="I43" s="248"/>
      <c r="J43" s="248"/>
      <c r="K43" s="248"/>
      <c r="M43" s="217"/>
      <c r="O43" s="210">
        <f t="shared" si="7"/>
        <v>28</v>
      </c>
      <c r="Q43" s="255"/>
      <c r="S43" s="31">
        <f t="shared" si="5"/>
        <v>29</v>
      </c>
      <c r="T43" s="30"/>
      <c r="U43" s="253" t="s">
        <v>109</v>
      </c>
      <c r="V43" s="30"/>
      <c r="W43" s="225" t="s">
        <v>52</v>
      </c>
      <c r="X43" s="30"/>
      <c r="Y43" s="104">
        <f>'PRESENT &amp; PROPOSED UDC RATES'!G237</f>
        <v>8.82</v>
      </c>
      <c r="Z43" s="104"/>
      <c r="AA43" s="104">
        <f>'PRESENT &amp; PROPOSED UDC RATES'!I237</f>
        <v>8.8199999999999985</v>
      </c>
    </row>
    <row r="44" spans="1:27">
      <c r="A44" s="210">
        <f t="shared" si="6"/>
        <v>29</v>
      </c>
      <c r="C44" s="248">
        <v>1000</v>
      </c>
      <c r="D44" s="248"/>
      <c r="E44" s="248">
        <f t="shared" ref="E44:E49" si="26">ROUND(C44*Q44*$AG$27/12,-2)</f>
        <v>73000</v>
      </c>
      <c r="G44" s="248">
        <f t="shared" ref="G44:G49" si="27">ROUND(((Y$24*12)+($C44*((Y$37*12)+(Y$43*5)+(Y$49*7)+($Q44*((Y$61*$AG$16)+(Y$79*$AG$17)+(Y$67*$AG$20)+(Y$85*$AG$21)+(Y$73*$AG$24)+(Y$91*$AG$25))))))/12+($E44*0.00012),0)</f>
        <v>17639</v>
      </c>
      <c r="H44" s="248"/>
      <c r="I44" s="248">
        <f t="shared" ref="I44:I49" si="28">ROUND(((AA$24*12)+($C44*((AA$37*12)+(AA$43*5)+(AA$49*7)+($Q44*((AA$61*$AG$16)+(AA$79*$AG$17)+(AA$67*$AG$20)+(AA$85*$AG$21)+(AA$73*$AG$24)+(AA$91*$AG$25))))))/12+($E44*0.00012),0)</f>
        <v>19314</v>
      </c>
      <c r="J44" s="248"/>
      <c r="K44" s="248">
        <f t="shared" ref="K44:K49" si="29">I44-G44</f>
        <v>1675</v>
      </c>
      <c r="M44" s="217">
        <f t="shared" ref="M44:M49" si="30">(I44/G44)-1</f>
        <v>9.4960031747831408E-2</v>
      </c>
      <c r="O44" s="210">
        <f t="shared" si="7"/>
        <v>29</v>
      </c>
      <c r="Q44" s="255">
        <f t="shared" ref="Q44:Q49" si="31">Q37</f>
        <v>0.1</v>
      </c>
      <c r="S44" s="31">
        <f t="shared" si="5"/>
        <v>30</v>
      </c>
      <c r="T44" s="30"/>
      <c r="U44" s="253" t="s">
        <v>110</v>
      </c>
      <c r="V44" s="30"/>
      <c r="W44" s="225" t="s">
        <v>52</v>
      </c>
      <c r="X44" s="30"/>
      <c r="Y44" s="104">
        <f>'PRESENT &amp; PROPOSED UDC RATES'!G238</f>
        <v>8.51</v>
      </c>
      <c r="Z44" s="104"/>
      <c r="AA44" s="104">
        <f>'PRESENT &amp; PROPOSED UDC RATES'!I238</f>
        <v>8.51</v>
      </c>
    </row>
    <row r="45" spans="1:27">
      <c r="A45" s="210">
        <f t="shared" si="6"/>
        <v>30</v>
      </c>
      <c r="C45" s="248">
        <f>C44</f>
        <v>1000</v>
      </c>
      <c r="D45" s="248"/>
      <c r="E45" s="248">
        <f t="shared" si="26"/>
        <v>146000</v>
      </c>
      <c r="G45" s="248">
        <f t="shared" si="27"/>
        <v>23215</v>
      </c>
      <c r="H45" s="248"/>
      <c r="I45" s="248">
        <f t="shared" si="28"/>
        <v>26564</v>
      </c>
      <c r="J45" s="248"/>
      <c r="K45" s="248">
        <f t="shared" si="29"/>
        <v>3349</v>
      </c>
      <c r="M45" s="217">
        <f t="shared" si="30"/>
        <v>0.1442601766099505</v>
      </c>
      <c r="O45" s="210">
        <f t="shared" si="7"/>
        <v>30</v>
      </c>
      <c r="Q45" s="255">
        <f t="shared" si="31"/>
        <v>0.2</v>
      </c>
      <c r="S45" s="31">
        <f t="shared" si="5"/>
        <v>31</v>
      </c>
      <c r="T45" s="30"/>
      <c r="U45" s="225" t="s">
        <v>111</v>
      </c>
      <c r="V45" s="30"/>
      <c r="W45" s="225" t="s">
        <v>52</v>
      </c>
      <c r="X45" s="30"/>
      <c r="Y45" s="104">
        <f>'PRESENT &amp; PROPOSED UDC RATES'!G239</f>
        <v>5.55</v>
      </c>
      <c r="Z45" s="104"/>
      <c r="AA45" s="104">
        <f>'PRESENT &amp; PROPOSED UDC RATES'!I239</f>
        <v>5.5499999999999989</v>
      </c>
    </row>
    <row r="46" spans="1:27">
      <c r="A46" s="210">
        <f t="shared" si="6"/>
        <v>31</v>
      </c>
      <c r="C46" s="248">
        <f>C45</f>
        <v>1000</v>
      </c>
      <c r="D46" s="248"/>
      <c r="E46" s="248">
        <f t="shared" si="26"/>
        <v>292000</v>
      </c>
      <c r="G46" s="248">
        <f t="shared" si="27"/>
        <v>34366</v>
      </c>
      <c r="H46" s="248"/>
      <c r="I46" s="248">
        <f t="shared" si="28"/>
        <v>41065</v>
      </c>
      <c r="J46" s="248"/>
      <c r="K46" s="248">
        <f t="shared" si="29"/>
        <v>6699</v>
      </c>
      <c r="M46" s="217">
        <f t="shared" si="30"/>
        <v>0.19493103648955357</v>
      </c>
      <c r="O46" s="210">
        <f t="shared" si="7"/>
        <v>31</v>
      </c>
      <c r="Q46" s="255">
        <f t="shared" si="31"/>
        <v>0.4</v>
      </c>
      <c r="S46" s="31">
        <f t="shared" si="5"/>
        <v>32</v>
      </c>
      <c r="T46" s="30"/>
      <c r="U46" s="225" t="s">
        <v>112</v>
      </c>
      <c r="V46" s="30"/>
      <c r="W46" s="225" t="s">
        <v>52</v>
      </c>
      <c r="X46" s="30"/>
      <c r="Y46" s="104">
        <f>'PRESENT &amp; PROPOSED UDC RATES'!G240</f>
        <v>4.83</v>
      </c>
      <c r="Z46" s="104"/>
      <c r="AA46" s="104">
        <f>'PRESENT &amp; PROPOSED UDC RATES'!I240</f>
        <v>4.83</v>
      </c>
    </row>
    <row r="47" spans="1:27">
      <c r="A47" s="210">
        <f t="shared" si="6"/>
        <v>32</v>
      </c>
      <c r="C47" s="248">
        <f>C46</f>
        <v>1000</v>
      </c>
      <c r="D47" s="248"/>
      <c r="E47" s="248">
        <f t="shared" si="26"/>
        <v>438000</v>
      </c>
      <c r="G47" s="248">
        <f t="shared" si="27"/>
        <v>45518</v>
      </c>
      <c r="H47" s="248"/>
      <c r="I47" s="248">
        <f t="shared" si="28"/>
        <v>55566</v>
      </c>
      <c r="J47" s="248"/>
      <c r="K47" s="248">
        <f t="shared" si="29"/>
        <v>10048</v>
      </c>
      <c r="M47" s="217">
        <f t="shared" si="30"/>
        <v>0.22074783602091474</v>
      </c>
      <c r="O47" s="210">
        <f t="shared" si="7"/>
        <v>32</v>
      </c>
      <c r="Q47" s="255">
        <f t="shared" si="31"/>
        <v>0.6</v>
      </c>
      <c r="S47" s="31">
        <f t="shared" si="5"/>
        <v>33</v>
      </c>
      <c r="T47" s="30"/>
      <c r="U47" s="253" t="s">
        <v>113</v>
      </c>
      <c r="V47" s="30"/>
      <c r="W47" s="225" t="s">
        <v>52</v>
      </c>
      <c r="X47" s="30"/>
      <c r="Y47" s="104">
        <f>'PRESENT &amp; PROPOSED UDC RATES'!G241</f>
        <v>4.8</v>
      </c>
      <c r="Z47" s="104"/>
      <c r="AA47" s="104">
        <f>'PRESENT &amp; PROPOSED UDC RATES'!I241</f>
        <v>4.8000000000000007</v>
      </c>
    </row>
    <row r="48" spans="1:27">
      <c r="A48" s="210">
        <f t="shared" si="6"/>
        <v>33</v>
      </c>
      <c r="C48" s="248">
        <f>C47</f>
        <v>1000</v>
      </c>
      <c r="D48" s="248"/>
      <c r="E48" s="248">
        <f t="shared" si="26"/>
        <v>584000</v>
      </c>
      <c r="G48" s="248">
        <f t="shared" si="27"/>
        <v>56669</v>
      </c>
      <c r="H48" s="248"/>
      <c r="I48" s="248">
        <f t="shared" si="28"/>
        <v>70066</v>
      </c>
      <c r="J48" s="248"/>
      <c r="K48" s="248">
        <f t="shared" si="29"/>
        <v>13397</v>
      </c>
      <c r="M48" s="217">
        <f t="shared" si="30"/>
        <v>0.23640791261536287</v>
      </c>
      <c r="O48" s="210">
        <f t="shared" si="7"/>
        <v>33</v>
      </c>
      <c r="Q48" s="255">
        <f t="shared" si="31"/>
        <v>0.8</v>
      </c>
      <c r="S48" s="31">
        <f t="shared" si="5"/>
        <v>34</v>
      </c>
      <c r="T48" s="30"/>
      <c r="U48" s="225" t="s">
        <v>115</v>
      </c>
      <c r="V48" s="30"/>
      <c r="W48" s="30"/>
      <c r="X48" s="30"/>
      <c r="Y48" s="104"/>
      <c r="Z48" s="104"/>
      <c r="AA48" s="104"/>
    </row>
    <row r="49" spans="1:32">
      <c r="A49" s="210">
        <f t="shared" si="6"/>
        <v>34</v>
      </c>
      <c r="C49" s="248">
        <f>C48</f>
        <v>1000</v>
      </c>
      <c r="D49" s="248"/>
      <c r="E49" s="248">
        <f t="shared" si="26"/>
        <v>657000</v>
      </c>
      <c r="G49" s="248">
        <f t="shared" si="27"/>
        <v>62245</v>
      </c>
      <c r="H49" s="248"/>
      <c r="I49" s="248">
        <f t="shared" si="28"/>
        <v>77317</v>
      </c>
      <c r="J49" s="248"/>
      <c r="K49" s="248">
        <f t="shared" si="29"/>
        <v>15072</v>
      </c>
      <c r="M49" s="217">
        <f t="shared" si="30"/>
        <v>0.24213993091814601</v>
      </c>
      <c r="O49" s="210">
        <f t="shared" si="7"/>
        <v>34</v>
      </c>
      <c r="Q49" s="255">
        <f t="shared" si="31"/>
        <v>0.9</v>
      </c>
      <c r="S49" s="31">
        <f t="shared" si="5"/>
        <v>35</v>
      </c>
      <c r="T49" s="30"/>
      <c r="U49" s="253" t="s">
        <v>109</v>
      </c>
      <c r="V49" s="30"/>
      <c r="W49" s="225" t="s">
        <v>52</v>
      </c>
      <c r="X49" s="30"/>
      <c r="Y49" s="104">
        <f>'PRESENT &amp; PROPOSED UDC RATES'!G243</f>
        <v>4.13</v>
      </c>
      <c r="Z49" s="104"/>
      <c r="AA49" s="104">
        <f>'PRESENT &amp; PROPOSED UDC RATES'!I243</f>
        <v>4.13</v>
      </c>
    </row>
    <row r="50" spans="1:32">
      <c r="A50" s="210">
        <f t="shared" si="6"/>
        <v>35</v>
      </c>
      <c r="C50" s="248"/>
      <c r="D50" s="248"/>
      <c r="E50" s="248"/>
      <c r="G50" s="248"/>
      <c r="H50" s="248"/>
      <c r="I50" s="248"/>
      <c r="J50" s="248"/>
      <c r="K50" s="248"/>
      <c r="M50" s="217"/>
      <c r="O50" s="210">
        <f t="shared" si="7"/>
        <v>35</v>
      </c>
      <c r="Q50" s="255"/>
      <c r="S50" s="31">
        <f t="shared" si="5"/>
        <v>36</v>
      </c>
      <c r="T50" s="30"/>
      <c r="U50" s="253" t="s">
        <v>110</v>
      </c>
      <c r="V50" s="30"/>
      <c r="W50" s="225" t="s">
        <v>52</v>
      </c>
      <c r="X50" s="30"/>
      <c r="Y50" s="104">
        <f>'PRESENT &amp; PROPOSED UDC RATES'!G244</f>
        <v>4.07</v>
      </c>
      <c r="Z50" s="104"/>
      <c r="AA50" s="104">
        <f>'PRESENT &amp; PROPOSED UDC RATES'!I244</f>
        <v>4.0699999999999994</v>
      </c>
    </row>
    <row r="51" spans="1:32">
      <c r="A51" s="210">
        <f t="shared" si="6"/>
        <v>36</v>
      </c>
      <c r="C51" s="248">
        <v>2500</v>
      </c>
      <c r="D51" s="248"/>
      <c r="E51" s="248">
        <f t="shared" ref="E51:E56" si="32">ROUND(C51*Q51*$AG$27/12,-2)</f>
        <v>182500</v>
      </c>
      <c r="G51" s="248">
        <f t="shared" ref="G51:G56" si="33">ROUND(((Y$24*12)+($C51*((Y$37*12)+(Y$43*5)+(Y$49*7)+($Q51*((Y$61*$AG$16)+(Y$79*$AG$17)+(Y$67*$AG$20)+(Y$85*$AG$21)+(Y$73*$AG$24)+(Y$91*$AG$25))))))/12+($E51*0.00012),0)</f>
        <v>43829</v>
      </c>
      <c r="H51" s="248"/>
      <c r="I51" s="248">
        <f t="shared" ref="I51:I56" si="34">ROUND(((AA$24*12)+($C51*((AA$37*12)+(AA$43*5)+(AA$49*7)+($Q51*((AA$61*$AG$16)+(AA$79*$AG$17)+(AA$67*$AG$20)+(AA$85*$AG$21)+(AA$73*$AG$24)+(AA$91*$AG$25))))))/12+($E51*0.00012),0)</f>
        <v>48016</v>
      </c>
      <c r="J51" s="248"/>
      <c r="K51" s="248">
        <f t="shared" ref="K51:K56" si="35">I51-G51</f>
        <v>4187</v>
      </c>
      <c r="M51" s="217">
        <f t="shared" ref="M51:M56" si="36">(I51/G51)-1</f>
        <v>9.5530356613201306E-2</v>
      </c>
      <c r="O51" s="210">
        <f t="shared" si="7"/>
        <v>36</v>
      </c>
      <c r="Q51" s="255">
        <f t="shared" ref="Q51:Q56" si="37">Q44</f>
        <v>0.1</v>
      </c>
      <c r="S51" s="31">
        <f t="shared" si="5"/>
        <v>37</v>
      </c>
      <c r="T51" s="30"/>
      <c r="U51" s="225" t="s">
        <v>111</v>
      </c>
      <c r="V51" s="30"/>
      <c r="W51" s="225" t="s">
        <v>52</v>
      </c>
      <c r="X51" s="30"/>
      <c r="Y51" s="104">
        <f>'PRESENT &amp; PROPOSED UDC RATES'!G245</f>
        <v>1.34</v>
      </c>
      <c r="Z51" s="104"/>
      <c r="AA51" s="104">
        <f>'PRESENT &amp; PROPOSED UDC RATES'!I245</f>
        <v>1.3399999999999999</v>
      </c>
      <c r="AB51" s="7"/>
      <c r="AC51" s="30"/>
      <c r="AD51" s="6"/>
      <c r="AE51" s="7"/>
      <c r="AF51" s="7"/>
    </row>
    <row r="52" spans="1:32">
      <c r="A52" s="210">
        <f t="shared" si="6"/>
        <v>37</v>
      </c>
      <c r="C52" s="248">
        <f>C51</f>
        <v>2500</v>
      </c>
      <c r="D52" s="248"/>
      <c r="E52" s="248">
        <f t="shared" si="32"/>
        <v>365000</v>
      </c>
      <c r="G52" s="248">
        <f t="shared" si="33"/>
        <v>57768</v>
      </c>
      <c r="H52" s="248"/>
      <c r="I52" s="248">
        <f t="shared" si="34"/>
        <v>66142</v>
      </c>
      <c r="J52" s="248"/>
      <c r="K52" s="248">
        <f t="shared" si="35"/>
        <v>8374</v>
      </c>
      <c r="M52" s="217">
        <f t="shared" si="36"/>
        <v>0.14495914693255774</v>
      </c>
      <c r="O52" s="210">
        <f t="shared" si="7"/>
        <v>37</v>
      </c>
      <c r="Q52" s="255">
        <f t="shared" si="37"/>
        <v>0.2</v>
      </c>
      <c r="S52" s="31">
        <f>+S51+1</f>
        <v>38</v>
      </c>
      <c r="T52" s="30"/>
      <c r="U52" s="225" t="s">
        <v>112</v>
      </c>
      <c r="V52" s="30"/>
      <c r="W52" s="225" t="s">
        <v>52</v>
      </c>
      <c r="X52" s="30"/>
      <c r="Y52" s="104">
        <f>'PRESENT &amp; PROPOSED UDC RATES'!G246</f>
        <v>1.1299999999999999</v>
      </c>
      <c r="Z52" s="104"/>
      <c r="AA52" s="104">
        <f>'PRESENT &amp; PROPOSED UDC RATES'!I246</f>
        <v>1.1299999999999999</v>
      </c>
      <c r="AC52" s="30"/>
    </row>
    <row r="53" spans="1:32">
      <c r="A53" s="210">
        <f t="shared" si="6"/>
        <v>38</v>
      </c>
      <c r="C53" s="248">
        <f>C52</f>
        <v>2500</v>
      </c>
      <c r="D53" s="248"/>
      <c r="E53" s="248">
        <f t="shared" si="32"/>
        <v>730000</v>
      </c>
      <c r="G53" s="248">
        <f t="shared" si="33"/>
        <v>85647</v>
      </c>
      <c r="H53" s="248"/>
      <c r="I53" s="248">
        <f t="shared" si="34"/>
        <v>102393</v>
      </c>
      <c r="J53" s="248"/>
      <c r="K53" s="248">
        <f t="shared" si="35"/>
        <v>16746</v>
      </c>
      <c r="M53" s="217">
        <f t="shared" si="36"/>
        <v>0.19552348593646007</v>
      </c>
      <c r="O53" s="210">
        <f t="shared" si="7"/>
        <v>38</v>
      </c>
      <c r="Q53" s="255">
        <f t="shared" si="37"/>
        <v>0.4</v>
      </c>
      <c r="S53" s="31">
        <f t="shared" ref="S53:S110" si="38">S52+1</f>
        <v>39</v>
      </c>
      <c r="T53" s="30"/>
      <c r="U53" s="253" t="s">
        <v>113</v>
      </c>
      <c r="V53" s="30"/>
      <c r="W53" s="225" t="s">
        <v>52</v>
      </c>
      <c r="X53" s="30"/>
      <c r="Y53" s="104">
        <f>'PRESENT &amp; PROPOSED UDC RATES'!G247</f>
        <v>1.1259999999999999</v>
      </c>
      <c r="Z53" s="104"/>
      <c r="AA53" s="104">
        <f>'PRESENT &amp; PROPOSED UDC RATES'!I247</f>
        <v>1.1299999999999999</v>
      </c>
      <c r="AC53" s="30"/>
    </row>
    <row r="54" spans="1:32">
      <c r="A54" s="210">
        <f t="shared" si="6"/>
        <v>39</v>
      </c>
      <c r="C54" s="248">
        <f>C53</f>
        <v>2500</v>
      </c>
      <c r="D54" s="248"/>
      <c r="E54" s="248">
        <f t="shared" si="32"/>
        <v>1095000</v>
      </c>
      <c r="G54" s="248">
        <f t="shared" si="33"/>
        <v>113526</v>
      </c>
      <c r="H54" s="248"/>
      <c r="I54" s="248">
        <f t="shared" si="34"/>
        <v>138645</v>
      </c>
      <c r="J54" s="248"/>
      <c r="K54" s="248">
        <f t="shared" si="35"/>
        <v>25119</v>
      </c>
      <c r="M54" s="217">
        <f t="shared" si="36"/>
        <v>0.22126208974155692</v>
      </c>
      <c r="O54" s="210">
        <f t="shared" si="7"/>
        <v>39</v>
      </c>
      <c r="Q54" s="255">
        <f t="shared" si="37"/>
        <v>0.6</v>
      </c>
      <c r="S54" s="31">
        <f t="shared" si="38"/>
        <v>40</v>
      </c>
      <c r="T54" s="30"/>
      <c r="U54" s="225" t="s">
        <v>93</v>
      </c>
      <c r="V54" s="30"/>
      <c r="W54" s="30"/>
      <c r="X54" s="30"/>
      <c r="Y54" s="104"/>
      <c r="Z54" s="104"/>
      <c r="AA54" s="104"/>
      <c r="AC54" s="30"/>
    </row>
    <row r="55" spans="1:32">
      <c r="A55" s="210">
        <f t="shared" si="6"/>
        <v>40</v>
      </c>
      <c r="C55" s="248">
        <f>C54</f>
        <v>2500</v>
      </c>
      <c r="D55" s="248"/>
      <c r="E55" s="248">
        <f t="shared" si="32"/>
        <v>1460000</v>
      </c>
      <c r="G55" s="248">
        <f t="shared" si="33"/>
        <v>141405</v>
      </c>
      <c r="H55" s="248"/>
      <c r="I55" s="248">
        <f t="shared" si="34"/>
        <v>174897</v>
      </c>
      <c r="J55" s="248"/>
      <c r="K55" s="248">
        <f t="shared" si="35"/>
        <v>33492</v>
      </c>
      <c r="M55" s="217">
        <f t="shared" si="36"/>
        <v>0.23685159647820098</v>
      </c>
      <c r="O55" s="210">
        <f t="shared" si="7"/>
        <v>40</v>
      </c>
      <c r="Q55" s="255">
        <f t="shared" si="37"/>
        <v>0.8</v>
      </c>
      <c r="S55" s="31">
        <f t="shared" si="38"/>
        <v>41</v>
      </c>
      <c r="T55" s="30"/>
      <c r="U55" s="253" t="s">
        <v>109</v>
      </c>
      <c r="V55" s="30"/>
      <c r="W55" s="225" t="s">
        <v>94</v>
      </c>
      <c r="X55" s="30"/>
      <c r="Y55" s="104">
        <f>'PRESENT &amp; PROPOSED UDC RATES'!G249</f>
        <v>0.23</v>
      </c>
      <c r="Z55" s="104"/>
      <c r="AA55" s="104">
        <f>'PRESENT &amp; PROPOSED UDC RATES'!I249</f>
        <v>0.23</v>
      </c>
      <c r="AC55" s="30"/>
    </row>
    <row r="56" spans="1:32">
      <c r="A56" s="210">
        <f t="shared" si="6"/>
        <v>41</v>
      </c>
      <c r="C56" s="248">
        <f>C55</f>
        <v>2500</v>
      </c>
      <c r="D56" s="248"/>
      <c r="E56" s="248">
        <f t="shared" si="32"/>
        <v>1642500</v>
      </c>
      <c r="G56" s="248">
        <f t="shared" si="33"/>
        <v>155344</v>
      </c>
      <c r="H56" s="248"/>
      <c r="I56" s="248">
        <f t="shared" si="34"/>
        <v>193023</v>
      </c>
      <c r="J56" s="248"/>
      <c r="K56" s="248">
        <f t="shared" si="35"/>
        <v>37679</v>
      </c>
      <c r="M56" s="217">
        <f t="shared" si="36"/>
        <v>0.24255201359563294</v>
      </c>
      <c r="O56" s="210">
        <f t="shared" si="7"/>
        <v>41</v>
      </c>
      <c r="Q56" s="255">
        <f t="shared" si="37"/>
        <v>0.9</v>
      </c>
      <c r="S56" s="31">
        <f t="shared" si="38"/>
        <v>42</v>
      </c>
      <c r="T56" s="30"/>
      <c r="U56" s="253" t="s">
        <v>110</v>
      </c>
      <c r="V56" s="30"/>
      <c r="W56" s="225" t="s">
        <v>94</v>
      </c>
      <c r="X56" s="30"/>
      <c r="Y56" s="104">
        <f>'PRESENT &amp; PROPOSED UDC RATES'!G250</f>
        <v>0.23</v>
      </c>
      <c r="Z56" s="104"/>
      <c r="AA56" s="104">
        <f>'PRESENT &amp; PROPOSED UDC RATES'!I250</f>
        <v>0.23</v>
      </c>
      <c r="AC56" s="30"/>
    </row>
    <row r="57" spans="1:32">
      <c r="O57" s="206"/>
      <c r="S57" s="31">
        <f t="shared" si="38"/>
        <v>43</v>
      </c>
      <c r="T57" s="30"/>
      <c r="U57" s="225" t="s">
        <v>111</v>
      </c>
      <c r="V57" s="30"/>
      <c r="W57" s="225" t="s">
        <v>94</v>
      </c>
      <c r="X57" s="30"/>
      <c r="Y57" s="104">
        <f>'PRESENT &amp; PROPOSED UDC RATES'!G251</f>
        <v>0.23</v>
      </c>
      <c r="Z57" s="104"/>
      <c r="AA57" s="104">
        <f>'PRESENT &amp; PROPOSED UDC RATES'!I251</f>
        <v>0.23</v>
      </c>
      <c r="AC57" s="30"/>
    </row>
    <row r="58" spans="1:32">
      <c r="A58" s="214" t="s">
        <v>320</v>
      </c>
      <c r="C58" s="248"/>
      <c r="D58" s="248"/>
      <c r="E58" s="248"/>
      <c r="G58" s="216"/>
      <c r="H58" s="216"/>
      <c r="I58" s="216"/>
      <c r="O58" s="206"/>
      <c r="S58" s="31">
        <f t="shared" si="38"/>
        <v>44</v>
      </c>
      <c r="T58" s="30"/>
      <c r="U58" s="225" t="s">
        <v>112</v>
      </c>
      <c r="V58" s="30"/>
      <c r="W58" s="225" t="s">
        <v>94</v>
      </c>
      <c r="X58" s="30"/>
      <c r="Y58" s="104">
        <f>'PRESENT &amp; PROPOSED UDC RATES'!G252</f>
        <v>0.23</v>
      </c>
      <c r="Z58" s="104"/>
      <c r="AA58" s="104">
        <f>'PRESENT &amp; PROPOSED UDC RATES'!I252</f>
        <v>0.23</v>
      </c>
      <c r="AC58" s="30"/>
    </row>
    <row r="59" spans="1:32">
      <c r="A59" s="214" t="s">
        <v>304</v>
      </c>
      <c r="C59" s="248"/>
      <c r="D59" s="248"/>
      <c r="E59" s="248"/>
      <c r="G59" s="216"/>
      <c r="H59" s="216"/>
      <c r="I59" s="216"/>
      <c r="O59" s="206"/>
      <c r="S59" s="31">
        <f t="shared" si="38"/>
        <v>45</v>
      </c>
      <c r="T59" s="30"/>
      <c r="U59" s="253" t="s">
        <v>113</v>
      </c>
      <c r="V59" s="30"/>
      <c r="W59" s="225" t="s">
        <v>94</v>
      </c>
      <c r="X59" s="30"/>
      <c r="Y59" s="104">
        <f>'PRESENT &amp; PROPOSED UDC RATES'!G253</f>
        <v>0</v>
      </c>
      <c r="Z59" s="104"/>
      <c r="AA59" s="104">
        <f>'PRESENT &amp; PROPOSED UDC RATES'!I253</f>
        <v>0</v>
      </c>
      <c r="AC59" s="30"/>
    </row>
    <row r="60" spans="1:32">
      <c r="A60" s="214" t="s">
        <v>321</v>
      </c>
      <c r="C60" s="248"/>
      <c r="D60" s="248"/>
      <c r="E60" s="248"/>
      <c r="G60" s="216"/>
      <c r="H60" s="216"/>
      <c r="I60" s="216"/>
      <c r="O60" s="206"/>
      <c r="S60" s="31">
        <f t="shared" si="38"/>
        <v>46</v>
      </c>
      <c r="T60" s="30"/>
      <c r="U60" s="225" t="s">
        <v>116</v>
      </c>
      <c r="V60" s="30"/>
      <c r="W60" s="30"/>
      <c r="X60" s="30"/>
      <c r="Y60" s="259"/>
      <c r="Z60" s="259"/>
      <c r="AA60" s="259"/>
      <c r="AC60" s="30"/>
    </row>
    <row r="61" spans="1:32">
      <c r="A61" s="249" t="s">
        <v>294</v>
      </c>
      <c r="O61" s="206"/>
      <c r="S61" s="31">
        <f t="shared" si="38"/>
        <v>47</v>
      </c>
      <c r="T61" s="30"/>
      <c r="U61" s="253" t="s">
        <v>109</v>
      </c>
      <c r="V61" s="30"/>
      <c r="W61" s="225" t="s">
        <v>27</v>
      </c>
      <c r="X61" s="30"/>
      <c r="Y61" s="109">
        <f>'PRESENT &amp; PROPOSED UDC RATES'!G255</f>
        <v>8.0380000000000007E-2</v>
      </c>
      <c r="Z61" s="109"/>
      <c r="AA61" s="109">
        <f>'PRESENT &amp; PROPOSED UDC RATES'!I255</f>
        <v>0.10332</v>
      </c>
      <c r="AC61" s="277"/>
    </row>
    <row r="62" spans="1:32">
      <c r="O62" s="206"/>
      <c r="S62" s="31">
        <f t="shared" si="38"/>
        <v>48</v>
      </c>
      <c r="T62" s="30"/>
      <c r="U62" s="253" t="s">
        <v>110</v>
      </c>
      <c r="V62" s="30"/>
      <c r="W62" s="225" t="s">
        <v>27</v>
      </c>
      <c r="X62" s="30"/>
      <c r="Y62" s="109">
        <f>'PRESENT &amp; PROPOSED UDC RATES'!G256</f>
        <v>7.9990000000000006E-2</v>
      </c>
      <c r="Z62" s="109"/>
      <c r="AA62" s="109">
        <f>'PRESENT &amp; PROPOSED UDC RATES'!I256</f>
        <v>0.10292999999999999</v>
      </c>
      <c r="AC62" s="277"/>
    </row>
    <row r="63" spans="1:32">
      <c r="C63" s="248"/>
      <c r="D63" s="248"/>
      <c r="E63" s="248"/>
      <c r="G63" s="216"/>
      <c r="H63" s="216"/>
      <c r="I63" s="216"/>
      <c r="J63" s="216"/>
      <c r="K63" s="216"/>
      <c r="M63" s="217"/>
      <c r="O63" s="247" t="s">
        <v>322</v>
      </c>
      <c r="S63" s="31">
        <f t="shared" si="38"/>
        <v>49</v>
      </c>
      <c r="T63" s="30"/>
      <c r="U63" s="225" t="s">
        <v>111</v>
      </c>
      <c r="V63" s="30"/>
      <c r="W63" s="225" t="s">
        <v>27</v>
      </c>
      <c r="X63" s="30"/>
      <c r="Y63" s="109">
        <f>'PRESENT &amp; PROPOSED UDC RATES'!G257</f>
        <v>7.5650000000000009E-2</v>
      </c>
      <c r="Z63" s="109"/>
      <c r="AA63" s="109">
        <f>'PRESENT &amp; PROPOSED UDC RATES'!I257</f>
        <v>9.8590000000000011E-2</v>
      </c>
      <c r="AC63" s="277"/>
    </row>
    <row r="64" spans="1:32">
      <c r="S64" s="31">
        <f t="shared" si="38"/>
        <v>50</v>
      </c>
      <c r="T64" s="30"/>
      <c r="U64" s="225" t="s">
        <v>112</v>
      </c>
      <c r="V64" s="30"/>
      <c r="W64" s="225" t="s">
        <v>27</v>
      </c>
      <c r="X64" s="30"/>
      <c r="Y64" s="109">
        <f>'PRESENT &amp; PROPOSED UDC RATES'!G258</f>
        <v>7.5209999999999999E-2</v>
      </c>
      <c r="Z64" s="109"/>
      <c r="AA64" s="109">
        <f>'PRESENT &amp; PROPOSED UDC RATES'!I258</f>
        <v>9.8150000000000001E-2</v>
      </c>
      <c r="AC64" s="277"/>
    </row>
    <row r="65" spans="1:29">
      <c r="H65" s="246" t="str">
        <f>H4</f>
        <v>SAN DIEGO GAS &amp; ELECTRIC COMPANY - ELECTRIC DEPARTMENT</v>
      </c>
      <c r="I65" s="229"/>
      <c r="S65" s="31">
        <f t="shared" si="38"/>
        <v>51</v>
      </c>
      <c r="T65" s="30"/>
      <c r="U65" s="253" t="s">
        <v>113</v>
      </c>
      <c r="V65" s="30"/>
      <c r="W65" s="225" t="s">
        <v>27</v>
      </c>
      <c r="X65" s="30"/>
      <c r="Y65" s="109">
        <f>'PRESENT &amp; PROPOSED UDC RATES'!G259</f>
        <v>7.5170000000000001E-2</v>
      </c>
      <c r="Z65" s="109"/>
      <c r="AA65" s="109">
        <f>'PRESENT &amp; PROPOSED UDC RATES'!I259</f>
        <v>9.8110000000000003E-2</v>
      </c>
      <c r="AC65" s="277"/>
    </row>
    <row r="66" spans="1:29">
      <c r="H66" s="246" t="str">
        <f>H5</f>
        <v>FILING TO IMPLEMENT AN ELECTRIC RATE SURCHARGE TO MANAGE THE ENERGY RATE CEILING REVENUE SHORTFALL ACCOUNT</v>
      </c>
      <c r="I66" s="229"/>
      <c r="S66" s="31">
        <f t="shared" si="38"/>
        <v>52</v>
      </c>
      <c r="U66" s="225" t="s">
        <v>323</v>
      </c>
      <c r="AA66" s="109"/>
      <c r="AC66" s="277"/>
    </row>
    <row r="67" spans="1:29">
      <c r="H67" s="262" t="str">
        <f>H6</f>
        <v>EFFECTIVE RATES FOR CUSTOMERS UNDER 6.5 CENTS/KWH RATE CEILING PX PRICE (AB 265 AND D.00-09-040)</v>
      </c>
      <c r="I67" s="229"/>
      <c r="S67" s="31">
        <f t="shared" si="38"/>
        <v>53</v>
      </c>
      <c r="T67" s="30"/>
      <c r="U67" s="253" t="s">
        <v>109</v>
      </c>
      <c r="V67" s="30"/>
      <c r="W67" s="225" t="s">
        <v>27</v>
      </c>
      <c r="X67" s="30"/>
      <c r="Y67" s="109">
        <f>'PRESENT &amp; PROPOSED UDC RATES'!G261</f>
        <v>7.7620000000000008E-2</v>
      </c>
      <c r="Z67" s="109"/>
      <c r="AA67" s="109">
        <f>'PRESENT &amp; PROPOSED UDC RATES'!I261</f>
        <v>0.10056000000000001</v>
      </c>
      <c r="AC67" s="277"/>
    </row>
    <row r="68" spans="1:29">
      <c r="H68" s="228"/>
      <c r="I68" s="229"/>
      <c r="S68" s="31">
        <f t="shared" si="38"/>
        <v>54</v>
      </c>
      <c r="T68" s="30"/>
      <c r="U68" s="253" t="s">
        <v>110</v>
      </c>
      <c r="V68" s="30"/>
      <c r="W68" s="225" t="s">
        <v>27</v>
      </c>
      <c r="X68" s="30"/>
      <c r="Y68" s="109">
        <f>'PRESENT &amp; PROPOSED UDC RATES'!G262</f>
        <v>7.733000000000001E-2</v>
      </c>
      <c r="Z68" s="109"/>
      <c r="AA68" s="109">
        <f>'PRESENT &amp; PROPOSED UDC RATES'!I262</f>
        <v>0.10027</v>
      </c>
      <c r="AC68" s="277"/>
    </row>
    <row r="69" spans="1:29">
      <c r="H69" s="260" t="s">
        <v>324</v>
      </c>
      <c r="I69" s="229"/>
      <c r="S69" s="31">
        <f t="shared" si="38"/>
        <v>55</v>
      </c>
      <c r="T69" s="30"/>
      <c r="U69" s="225" t="s">
        <v>111</v>
      </c>
      <c r="V69" s="30"/>
      <c r="W69" s="225" t="s">
        <v>27</v>
      </c>
      <c r="X69" s="30"/>
      <c r="Y69" s="109">
        <f>'PRESENT &amp; PROPOSED UDC RATES'!G263</f>
        <v>7.2889999999999996E-2</v>
      </c>
      <c r="Z69" s="109"/>
      <c r="AA69" s="109">
        <f>'PRESENT &amp; PROPOSED UDC RATES'!I263</f>
        <v>9.5829999999999999E-2</v>
      </c>
      <c r="AC69" s="277"/>
    </row>
    <row r="70" spans="1:29">
      <c r="D70" s="261"/>
      <c r="H70" s="262" t="str">
        <f>H9</f>
        <v>TYPICAL MONTHLY ELECTRIC BILLS AT PRESENT AND PROPOSED RATES</v>
      </c>
      <c r="I70" s="229"/>
      <c r="S70" s="31">
        <f t="shared" si="38"/>
        <v>56</v>
      </c>
      <c r="T70" s="30"/>
      <c r="U70" s="225" t="s">
        <v>112</v>
      </c>
      <c r="V70" s="30"/>
      <c r="W70" s="225" t="s">
        <v>27</v>
      </c>
      <c r="X70" s="30"/>
      <c r="Y70" s="109">
        <f>'PRESENT &amp; PROPOSED UDC RATES'!G264</f>
        <v>7.2660000000000002E-2</v>
      </c>
      <c r="Z70" s="109"/>
      <c r="AA70" s="109">
        <f>'PRESENT &amp; PROPOSED UDC RATES'!I264</f>
        <v>9.5600000000000004E-2</v>
      </c>
      <c r="AC70" s="277"/>
    </row>
    <row r="71" spans="1:29">
      <c r="O71" s="206"/>
      <c r="S71" s="31">
        <f t="shared" si="38"/>
        <v>57</v>
      </c>
      <c r="T71" s="30"/>
      <c r="U71" s="253" t="s">
        <v>113</v>
      </c>
      <c r="V71" s="30"/>
      <c r="W71" s="225" t="s">
        <v>27</v>
      </c>
      <c r="X71" s="30"/>
      <c r="Y71" s="109">
        <f>'PRESENT &amp; PROPOSED UDC RATES'!G265</f>
        <v>7.263E-2</v>
      </c>
      <c r="Z71" s="109"/>
      <c r="AA71" s="109">
        <f>'PRESENT &amp; PROPOSED UDC RATES'!I265</f>
        <v>9.5570000000000002E-2</v>
      </c>
      <c r="AC71" s="277"/>
    </row>
    <row r="72" spans="1:29">
      <c r="G72" s="210" t="s">
        <v>5</v>
      </c>
      <c r="I72" s="210" t="s">
        <v>6</v>
      </c>
      <c r="O72" s="206"/>
      <c r="Q72" s="210" t="s">
        <v>310</v>
      </c>
      <c r="S72" s="31">
        <f t="shared" si="38"/>
        <v>58</v>
      </c>
      <c r="T72" s="30"/>
      <c r="U72" s="253" t="s">
        <v>118</v>
      </c>
      <c r="V72" s="30"/>
      <c r="W72" s="30"/>
      <c r="X72" s="30"/>
      <c r="Y72" s="109"/>
      <c r="Z72" s="109"/>
      <c r="AA72" s="109"/>
      <c r="AC72" s="277"/>
    </row>
    <row r="73" spans="1:29">
      <c r="A73" s="206"/>
      <c r="C73" s="210" t="s">
        <v>311</v>
      </c>
      <c r="E73" s="210" t="s">
        <v>269</v>
      </c>
      <c r="G73" s="210" t="s">
        <v>270</v>
      </c>
      <c r="I73" s="210" t="s">
        <v>270</v>
      </c>
      <c r="K73" s="210" t="s">
        <v>8</v>
      </c>
      <c r="M73" s="210" t="s">
        <v>8</v>
      </c>
      <c r="O73" s="206"/>
      <c r="Q73" s="210" t="s">
        <v>312</v>
      </c>
      <c r="S73" s="31">
        <f t="shared" si="38"/>
        <v>59</v>
      </c>
      <c r="T73" s="30"/>
      <c r="U73" s="253" t="s">
        <v>109</v>
      </c>
      <c r="V73" s="30"/>
      <c r="W73" s="225" t="s">
        <v>27</v>
      </c>
      <c r="X73" s="30"/>
      <c r="Y73" s="109">
        <f>'PRESENT &amp; PROPOSED UDC RATES'!G267</f>
        <v>7.4840000000000004E-2</v>
      </c>
      <c r="Z73" s="109"/>
      <c r="AA73" s="109">
        <f>'PRESENT &amp; PROPOSED UDC RATES'!I267</f>
        <v>9.7780000000000006E-2</v>
      </c>
      <c r="AC73" s="277"/>
    </row>
    <row r="74" spans="1:29">
      <c r="A74" s="210" t="s">
        <v>9</v>
      </c>
      <c r="C74" s="210" t="s">
        <v>313</v>
      </c>
      <c r="E74" s="210" t="s">
        <v>271</v>
      </c>
      <c r="G74" s="210" t="s">
        <v>272</v>
      </c>
      <c r="I74" s="210" t="s">
        <v>272</v>
      </c>
      <c r="K74" s="210" t="s">
        <v>272</v>
      </c>
      <c r="M74" s="210" t="s">
        <v>273</v>
      </c>
      <c r="O74" s="210" t="s">
        <v>9</v>
      </c>
      <c r="Q74" s="210" t="s">
        <v>273</v>
      </c>
      <c r="S74" s="31">
        <f t="shared" si="38"/>
        <v>60</v>
      </c>
      <c r="T74" s="30"/>
      <c r="U74" s="253" t="s">
        <v>110</v>
      </c>
      <c r="V74" s="30"/>
      <c r="W74" s="225" t="s">
        <v>27</v>
      </c>
      <c r="X74" s="30"/>
      <c r="Y74" s="109">
        <f>'PRESENT &amp; PROPOSED UDC RATES'!G268</f>
        <v>7.4720000000000009E-2</v>
      </c>
      <c r="Z74" s="109"/>
      <c r="AA74" s="109">
        <f>'PRESENT &amp; PROPOSED UDC RATES'!I268</f>
        <v>9.7659999999999997E-2</v>
      </c>
      <c r="AC74" s="277"/>
    </row>
    <row r="75" spans="1:29">
      <c r="A75" s="258" t="s">
        <v>15</v>
      </c>
      <c r="C75" s="258" t="s">
        <v>16</v>
      </c>
      <c r="E75" s="258" t="s">
        <v>17</v>
      </c>
      <c r="G75" s="258" t="s">
        <v>18</v>
      </c>
      <c r="I75" s="258" t="s">
        <v>19</v>
      </c>
      <c r="K75" s="258" t="s">
        <v>20</v>
      </c>
      <c r="M75" s="258" t="s">
        <v>21</v>
      </c>
      <c r="O75" s="258" t="s">
        <v>15</v>
      </c>
      <c r="Q75" s="258" t="s">
        <v>17</v>
      </c>
      <c r="S75" s="31">
        <f t="shared" si="38"/>
        <v>61</v>
      </c>
      <c r="T75" s="30"/>
      <c r="U75" s="225" t="s">
        <v>111</v>
      </c>
      <c r="V75" s="30"/>
      <c r="W75" s="225" t="s">
        <v>27</v>
      </c>
      <c r="X75" s="30"/>
      <c r="Y75" s="109">
        <f>'PRESENT &amp; PROPOSED UDC RATES'!G269</f>
        <v>7.2069999999999995E-2</v>
      </c>
      <c r="Z75" s="109"/>
      <c r="AA75" s="109">
        <f>'PRESENT &amp; PROPOSED UDC RATES'!I269</f>
        <v>9.5009999999999997E-2</v>
      </c>
      <c r="AC75" s="277"/>
    </row>
    <row r="76" spans="1:29">
      <c r="A76" s="213"/>
      <c r="C76" s="213"/>
      <c r="E76" s="213"/>
      <c r="G76" s="213"/>
      <c r="I76" s="213"/>
      <c r="K76" s="213"/>
      <c r="M76" s="213"/>
      <c r="O76" s="213"/>
      <c r="Q76" s="213"/>
      <c r="S76" s="31">
        <f t="shared" si="38"/>
        <v>62</v>
      </c>
      <c r="T76" s="30"/>
      <c r="U76" s="225" t="s">
        <v>112</v>
      </c>
      <c r="V76" s="30"/>
      <c r="W76" s="225" t="s">
        <v>27</v>
      </c>
      <c r="X76" s="30"/>
      <c r="Y76" s="109">
        <f>'PRESENT &amp; PROPOSED UDC RATES'!G270</f>
        <v>7.1930000000000008E-2</v>
      </c>
      <c r="Z76" s="109"/>
      <c r="AA76" s="109">
        <f>'PRESENT &amp; PROPOSED UDC RATES'!I270</f>
        <v>9.4869999999999996E-2</v>
      </c>
      <c r="AC76" s="277"/>
    </row>
    <row r="77" spans="1:29">
      <c r="A77" s="210">
        <v>1</v>
      </c>
      <c r="C77" s="248">
        <v>100</v>
      </c>
      <c r="D77" s="248"/>
      <c r="E77" s="248">
        <f t="shared" ref="E77:E82" si="39">ROUND(C77*Q77*$AG$27/12,-3)</f>
        <v>7000</v>
      </c>
      <c r="G77" s="248">
        <f t="shared" ref="G77:G82" si="40">ROUND(((Y$19*12)+($C77*((Y$38*12)+(Y$44*5)+(Y$50*7)+($Q77*((Y$62*$AG$16)+(Y$80*$AG$17)+(Y$68*$AG$20)+(Y$86*$AG$21)+(Y$74*$AG$24)+(Y$92*$AG$25))))))/12+($E77*0.00012),0)</f>
        <v>1758</v>
      </c>
      <c r="H77" s="248"/>
      <c r="I77" s="248">
        <f t="shared" ref="I77:I82" si="41">ROUND(((AA$19*12)+($C77*((AA$38*12)+(AA$44*5)+(AA$50*7)+($Q77*((AA$62*$AG$16)+(AA$80*$AG$17)+(AA$68*$AG$20)+(AA$86*$AG$21)+(AA$74*$AG$24)+(AA$92*$AG$25))))))/12+($E77*0.00012),0)</f>
        <v>1925</v>
      </c>
      <c r="J77" s="248"/>
      <c r="K77" s="248">
        <f t="shared" ref="K77:K82" si="42">I77-G77</f>
        <v>167</v>
      </c>
      <c r="M77" s="217">
        <f t="shared" ref="M77:M82" si="43">(I77/G77)-1</f>
        <v>9.4994311717861102E-2</v>
      </c>
      <c r="O77" s="210">
        <v>1</v>
      </c>
      <c r="Q77" s="264">
        <f t="shared" ref="Q77:Q82" si="44">Q16</f>
        <v>0.1</v>
      </c>
      <c r="S77" s="31">
        <f t="shared" si="38"/>
        <v>63</v>
      </c>
      <c r="T77" s="30"/>
      <c r="U77" s="253" t="s">
        <v>113</v>
      </c>
      <c r="V77" s="30"/>
      <c r="W77" s="225" t="s">
        <v>27</v>
      </c>
      <c r="X77" s="30"/>
      <c r="Y77" s="109">
        <f>'PRESENT &amp; PROPOSED UDC RATES'!G271</f>
        <v>7.1910000000000002E-2</v>
      </c>
      <c r="Z77" s="109"/>
      <c r="AA77" s="109">
        <f>'PRESENT &amp; PROPOSED UDC RATES'!I271</f>
        <v>9.4850000000000004E-2</v>
      </c>
      <c r="AC77" s="277"/>
    </row>
    <row r="78" spans="1:29">
      <c r="A78" s="210">
        <f t="shared" ref="A78:A117" si="45">+A77+1</f>
        <v>2</v>
      </c>
      <c r="C78" s="248">
        <f>C77</f>
        <v>100</v>
      </c>
      <c r="D78" s="248"/>
      <c r="E78" s="248">
        <f t="shared" si="39"/>
        <v>15000</v>
      </c>
      <c r="G78" s="248">
        <f t="shared" si="40"/>
        <v>2314</v>
      </c>
      <c r="H78" s="248"/>
      <c r="I78" s="248">
        <f t="shared" si="41"/>
        <v>2649</v>
      </c>
      <c r="J78" s="248"/>
      <c r="K78" s="248">
        <f t="shared" si="42"/>
        <v>335</v>
      </c>
      <c r="M78" s="217">
        <f t="shared" si="43"/>
        <v>0.1447709593777009</v>
      </c>
      <c r="O78" s="210">
        <f t="shared" ref="O78:O117" si="46">+O77+1</f>
        <v>2</v>
      </c>
      <c r="Q78" s="264">
        <f t="shared" si="44"/>
        <v>0.2</v>
      </c>
      <c r="S78" s="31">
        <f t="shared" si="38"/>
        <v>64</v>
      </c>
      <c r="T78" s="30"/>
      <c r="U78" s="225" t="s">
        <v>119</v>
      </c>
      <c r="V78" s="30"/>
      <c r="W78" s="30"/>
      <c r="X78" s="30"/>
      <c r="Y78" s="109"/>
      <c r="Z78" s="109"/>
      <c r="AA78" s="109"/>
      <c r="AC78" s="277"/>
    </row>
    <row r="79" spans="1:29">
      <c r="A79" s="210">
        <f t="shared" si="45"/>
        <v>3</v>
      </c>
      <c r="C79" s="248">
        <f>C78</f>
        <v>100</v>
      </c>
      <c r="D79" s="248"/>
      <c r="E79" s="248">
        <f t="shared" si="39"/>
        <v>29000</v>
      </c>
      <c r="G79" s="248">
        <f t="shared" si="40"/>
        <v>3426</v>
      </c>
      <c r="H79" s="248"/>
      <c r="I79" s="248">
        <f t="shared" si="41"/>
        <v>4096</v>
      </c>
      <c r="J79" s="248"/>
      <c r="K79" s="248">
        <f t="shared" si="42"/>
        <v>670</v>
      </c>
      <c r="M79" s="217">
        <f t="shared" si="43"/>
        <v>0.19556333917104496</v>
      </c>
      <c r="O79" s="210">
        <f t="shared" si="46"/>
        <v>3</v>
      </c>
      <c r="Q79" s="264">
        <f t="shared" si="44"/>
        <v>0.4</v>
      </c>
      <c r="S79" s="31">
        <f t="shared" si="38"/>
        <v>65</v>
      </c>
      <c r="T79" s="30"/>
      <c r="U79" s="253" t="s">
        <v>109</v>
      </c>
      <c r="V79" s="30"/>
      <c r="W79" s="225" t="s">
        <v>27</v>
      </c>
      <c r="X79" s="30"/>
      <c r="Y79" s="109">
        <f>'PRESENT &amp; PROPOSED UDC RATES'!G273</f>
        <v>7.8399999999999997E-2</v>
      </c>
      <c r="Z79" s="109"/>
      <c r="AA79" s="109">
        <f>'PRESENT &amp; PROPOSED UDC RATES'!I273</f>
        <v>0.10134</v>
      </c>
      <c r="AC79" s="277"/>
    </row>
    <row r="80" spans="1:29">
      <c r="A80" s="210">
        <f t="shared" si="45"/>
        <v>4</v>
      </c>
      <c r="C80" s="248">
        <f>C79</f>
        <v>100</v>
      </c>
      <c r="D80" s="248"/>
      <c r="E80" s="248">
        <f t="shared" si="39"/>
        <v>44000</v>
      </c>
      <c r="G80" s="248">
        <f t="shared" si="40"/>
        <v>4539</v>
      </c>
      <c r="H80" s="248"/>
      <c r="I80" s="248">
        <f t="shared" si="41"/>
        <v>5543</v>
      </c>
      <c r="J80" s="248"/>
      <c r="K80" s="248">
        <f t="shared" si="42"/>
        <v>1004</v>
      </c>
      <c r="M80" s="217">
        <f t="shared" si="43"/>
        <v>0.2211940956157743</v>
      </c>
      <c r="O80" s="210">
        <f t="shared" si="46"/>
        <v>4</v>
      </c>
      <c r="Q80" s="264">
        <f t="shared" si="44"/>
        <v>0.6</v>
      </c>
      <c r="S80" s="31">
        <f t="shared" si="38"/>
        <v>66</v>
      </c>
      <c r="T80" s="30"/>
      <c r="U80" s="253" t="s">
        <v>110</v>
      </c>
      <c r="V80" s="30"/>
      <c r="W80" s="225" t="s">
        <v>27</v>
      </c>
      <c r="X80" s="30"/>
      <c r="Y80" s="109">
        <f>'PRESENT &amp; PROPOSED UDC RATES'!G274</f>
        <v>7.8109999999999999E-2</v>
      </c>
      <c r="Z80" s="109"/>
      <c r="AA80" s="109">
        <f>'PRESENT &amp; PROPOSED UDC RATES'!I274</f>
        <v>0.10105</v>
      </c>
      <c r="AC80" s="277"/>
    </row>
    <row r="81" spans="1:29">
      <c r="A81" s="210">
        <f t="shared" si="45"/>
        <v>5</v>
      </c>
      <c r="C81" s="248">
        <f>C80</f>
        <v>100</v>
      </c>
      <c r="E81" s="248">
        <f t="shared" si="39"/>
        <v>58000</v>
      </c>
      <c r="G81" s="248">
        <f t="shared" si="40"/>
        <v>5651</v>
      </c>
      <c r="H81" s="248"/>
      <c r="I81" s="248">
        <f t="shared" si="41"/>
        <v>6991</v>
      </c>
      <c r="J81" s="248"/>
      <c r="K81" s="248">
        <f t="shared" si="42"/>
        <v>1340</v>
      </c>
      <c r="M81" s="217">
        <f t="shared" si="43"/>
        <v>0.23712617235887445</v>
      </c>
      <c r="O81" s="210">
        <f t="shared" si="46"/>
        <v>5</v>
      </c>
      <c r="Q81" s="264">
        <f t="shared" si="44"/>
        <v>0.8</v>
      </c>
      <c r="S81" s="31">
        <f t="shared" si="38"/>
        <v>67</v>
      </c>
      <c r="T81" s="30"/>
      <c r="U81" s="225" t="s">
        <v>111</v>
      </c>
      <c r="V81" s="30"/>
      <c r="W81" s="225" t="s">
        <v>27</v>
      </c>
      <c r="X81" s="30"/>
      <c r="Y81" s="109">
        <f>'PRESENT &amp; PROPOSED UDC RATES'!G275</f>
        <v>7.4569999999999997E-2</v>
      </c>
      <c r="Z81" s="109"/>
      <c r="AA81" s="109">
        <f>'PRESENT &amp; PROPOSED UDC RATES'!I275</f>
        <v>9.7509999999999999E-2</v>
      </c>
      <c r="AC81" s="277"/>
    </row>
    <row r="82" spans="1:29">
      <c r="A82" s="210">
        <f t="shared" si="45"/>
        <v>6</v>
      </c>
      <c r="C82" s="248">
        <f>C81</f>
        <v>100</v>
      </c>
      <c r="D82" s="248"/>
      <c r="E82" s="248">
        <f t="shared" si="39"/>
        <v>66000</v>
      </c>
      <c r="G82" s="248">
        <f t="shared" si="40"/>
        <v>6207</v>
      </c>
      <c r="H82" s="248"/>
      <c r="I82" s="248">
        <f t="shared" si="41"/>
        <v>7714</v>
      </c>
      <c r="J82" s="248"/>
      <c r="K82" s="248">
        <f t="shared" si="42"/>
        <v>1507</v>
      </c>
      <c r="M82" s="217">
        <f t="shared" si="43"/>
        <v>0.2427903979378121</v>
      </c>
      <c r="O82" s="210">
        <f t="shared" si="46"/>
        <v>6</v>
      </c>
      <c r="Q82" s="264">
        <f t="shared" si="44"/>
        <v>0.9</v>
      </c>
      <c r="S82" s="31">
        <f t="shared" si="38"/>
        <v>68</v>
      </c>
      <c r="T82" s="30"/>
      <c r="U82" s="225" t="s">
        <v>112</v>
      </c>
      <c r="V82" s="30"/>
      <c r="W82" s="225" t="s">
        <v>27</v>
      </c>
      <c r="X82" s="30"/>
      <c r="Y82" s="109">
        <f>'PRESENT &amp; PROPOSED UDC RATES'!G276</f>
        <v>7.4200000000000002E-2</v>
      </c>
      <c r="Z82" s="109"/>
      <c r="AA82" s="109">
        <f>'PRESENT &amp; PROPOSED UDC RATES'!I276</f>
        <v>9.7140000000000004E-2</v>
      </c>
      <c r="AC82" s="277"/>
    </row>
    <row r="83" spans="1:29">
      <c r="A83" s="210">
        <f t="shared" si="45"/>
        <v>7</v>
      </c>
      <c r="C83" s="248"/>
      <c r="D83" s="248"/>
      <c r="E83" s="248"/>
      <c r="G83" s="248"/>
      <c r="H83" s="248"/>
      <c r="I83" s="248"/>
      <c r="J83" s="248"/>
      <c r="K83" s="248"/>
      <c r="M83" s="217"/>
      <c r="O83" s="210">
        <f t="shared" si="46"/>
        <v>7</v>
      </c>
      <c r="S83" s="31">
        <f t="shared" si="38"/>
        <v>69</v>
      </c>
      <c r="T83" s="30"/>
      <c r="U83" s="253" t="s">
        <v>113</v>
      </c>
      <c r="V83" s="30"/>
      <c r="W83" s="225" t="s">
        <v>27</v>
      </c>
      <c r="X83" s="30"/>
      <c r="Y83" s="109">
        <f>'PRESENT &amp; PROPOSED UDC RATES'!G277</f>
        <v>7.417E-2</v>
      </c>
      <c r="Z83" s="109"/>
      <c r="AA83" s="109">
        <f>'PRESENT &amp; PROPOSED UDC RATES'!I277</f>
        <v>9.7110000000000002E-2</v>
      </c>
      <c r="AC83" s="277"/>
    </row>
    <row r="84" spans="1:29">
      <c r="A84" s="210">
        <f t="shared" si="45"/>
        <v>8</v>
      </c>
      <c r="C84" s="248">
        <v>250</v>
      </c>
      <c r="D84" s="248"/>
      <c r="E84" s="248">
        <f t="shared" ref="E84:E89" si="47">ROUND(C84*Q84*$AG$27/12,-3)</f>
        <v>18000</v>
      </c>
      <c r="G84" s="248">
        <f t="shared" ref="G84:G89" si="48">ROUND(((Y$19*12)+($C84*((Y$38*12)+(Y$44*5)+(Y$50*7)+($Q84*((Y$62*$AG$16)+(Y$80*$AG$17)+(Y$68*$AG$20)+(Y$86*$AG$21)+(Y$74*$AG$24)+(Y$92*$AG$25))))))/12+($E84*0.00012),0)</f>
        <v>4328</v>
      </c>
      <c r="H84" s="248"/>
      <c r="I84" s="248">
        <f t="shared" ref="I84:I89" si="49">ROUND(((AA$19*12)+($C84*((AA$38*12)+(AA$44*5)+(AA$50*7)+($Q84*((AA$62*$AG$16)+(AA$80*$AG$17)+(AA$68*$AG$20)+(AA$86*$AG$21)+(AA$74*$AG$24)+(AA$92*$AG$25))))))/12+($E84*0.00012),0)</f>
        <v>4746</v>
      </c>
      <c r="J84" s="248"/>
      <c r="K84" s="248">
        <f t="shared" ref="K84:K89" si="50">I84-G84</f>
        <v>418</v>
      </c>
      <c r="M84" s="217">
        <f t="shared" ref="M84:M89" si="51">(I84/G84)-1</f>
        <v>9.6580406654343864E-2</v>
      </c>
      <c r="O84" s="210">
        <f t="shared" si="46"/>
        <v>8</v>
      </c>
      <c r="Q84" s="257">
        <f>$Q$77</f>
        <v>0.1</v>
      </c>
      <c r="S84" s="31">
        <f t="shared" si="38"/>
        <v>70</v>
      </c>
      <c r="T84" s="30"/>
      <c r="U84" s="253" t="s">
        <v>120</v>
      </c>
      <c r="V84" s="30"/>
      <c r="W84" s="30"/>
      <c r="X84" s="30"/>
      <c r="Y84" s="109"/>
      <c r="Z84" s="109"/>
      <c r="AA84" s="109"/>
      <c r="AC84" s="277"/>
    </row>
    <row r="85" spans="1:29">
      <c r="A85" s="210">
        <f t="shared" si="45"/>
        <v>9</v>
      </c>
      <c r="C85" s="248">
        <f>C84</f>
        <v>250</v>
      </c>
      <c r="D85" s="248"/>
      <c r="E85" s="248">
        <f t="shared" si="47"/>
        <v>37000</v>
      </c>
      <c r="G85" s="248">
        <f t="shared" si="48"/>
        <v>5718</v>
      </c>
      <c r="H85" s="248"/>
      <c r="I85" s="248">
        <f t="shared" si="49"/>
        <v>6555</v>
      </c>
      <c r="J85" s="248"/>
      <c r="K85" s="248">
        <f t="shared" si="50"/>
        <v>837</v>
      </c>
      <c r="M85" s="217">
        <f t="shared" si="51"/>
        <v>0.14637985309548784</v>
      </c>
      <c r="O85" s="210">
        <f t="shared" si="46"/>
        <v>9</v>
      </c>
      <c r="Q85" s="257">
        <f>$Q$78</f>
        <v>0.2</v>
      </c>
      <c r="S85" s="31">
        <f t="shared" si="38"/>
        <v>71</v>
      </c>
      <c r="T85" s="30"/>
      <c r="U85" s="253" t="s">
        <v>109</v>
      </c>
      <c r="V85" s="30"/>
      <c r="W85" s="225" t="s">
        <v>27</v>
      </c>
      <c r="X85" s="30"/>
      <c r="Y85" s="109">
        <f>'PRESENT &amp; PROPOSED UDC RATES'!G279</f>
        <v>7.6740000000000003E-2</v>
      </c>
      <c r="Z85" s="109"/>
      <c r="AA85" s="109">
        <f>'PRESENT &amp; PROPOSED UDC RATES'!I279</f>
        <v>9.9680000000000005E-2</v>
      </c>
      <c r="AC85" s="277"/>
    </row>
    <row r="86" spans="1:29">
      <c r="A86" s="210">
        <f t="shared" si="45"/>
        <v>10</v>
      </c>
      <c r="C86" s="248">
        <f>C85</f>
        <v>250</v>
      </c>
      <c r="D86" s="248"/>
      <c r="E86" s="248">
        <f t="shared" si="47"/>
        <v>73000</v>
      </c>
      <c r="G86" s="248">
        <f t="shared" si="48"/>
        <v>8499</v>
      </c>
      <c r="H86" s="248"/>
      <c r="I86" s="248">
        <f t="shared" si="49"/>
        <v>10173</v>
      </c>
      <c r="J86" s="248"/>
      <c r="K86" s="248">
        <f t="shared" si="50"/>
        <v>1674</v>
      </c>
      <c r="M86" s="217">
        <f t="shared" si="51"/>
        <v>0.19696434874691149</v>
      </c>
      <c r="O86" s="210">
        <f t="shared" si="46"/>
        <v>10</v>
      </c>
      <c r="Q86" s="257">
        <f>$Q$79</f>
        <v>0.4</v>
      </c>
      <c r="S86" s="31">
        <f t="shared" si="38"/>
        <v>72</v>
      </c>
      <c r="T86" s="30"/>
      <c r="U86" s="253" t="s">
        <v>110</v>
      </c>
      <c r="V86" s="30"/>
      <c r="W86" s="225" t="s">
        <v>27</v>
      </c>
      <c r="X86" s="30"/>
      <c r="Y86" s="109">
        <f>'PRESENT &amp; PROPOSED UDC RATES'!G280</f>
        <v>7.6510000000000009E-2</v>
      </c>
      <c r="Z86" s="109"/>
      <c r="AA86" s="109">
        <f>'PRESENT &amp; PROPOSED UDC RATES'!I280</f>
        <v>9.9450000000000011E-2</v>
      </c>
      <c r="AC86" s="277"/>
    </row>
    <row r="87" spans="1:29">
      <c r="A87" s="210">
        <f t="shared" si="45"/>
        <v>11</v>
      </c>
      <c r="C87" s="248">
        <f>C86</f>
        <v>250</v>
      </c>
      <c r="D87" s="248"/>
      <c r="E87" s="248">
        <f t="shared" si="47"/>
        <v>110000</v>
      </c>
      <c r="G87" s="248">
        <f t="shared" si="48"/>
        <v>11280</v>
      </c>
      <c r="H87" s="248"/>
      <c r="I87" s="248">
        <f t="shared" si="49"/>
        <v>13791</v>
      </c>
      <c r="J87" s="248"/>
      <c r="K87" s="248">
        <f t="shared" si="50"/>
        <v>2511</v>
      </c>
      <c r="M87" s="217">
        <f t="shared" si="51"/>
        <v>0.22260638297872348</v>
      </c>
      <c r="O87" s="210">
        <f t="shared" si="46"/>
        <v>11</v>
      </c>
      <c r="Q87" s="257">
        <f>$Q$80</f>
        <v>0.6</v>
      </c>
      <c r="S87" s="31">
        <f t="shared" si="38"/>
        <v>73</v>
      </c>
      <c r="T87" s="30"/>
      <c r="U87" s="225" t="s">
        <v>111</v>
      </c>
      <c r="V87" s="30"/>
      <c r="W87" s="225" t="s">
        <v>27</v>
      </c>
      <c r="X87" s="30"/>
      <c r="Y87" s="109">
        <f>'PRESENT &amp; PROPOSED UDC RATES'!G281</f>
        <v>7.2910000000000003E-2</v>
      </c>
      <c r="Z87" s="109"/>
      <c r="AA87" s="109">
        <f>'PRESENT &amp; PROPOSED UDC RATES'!I281</f>
        <v>9.5850000000000005E-2</v>
      </c>
      <c r="AC87" s="277"/>
    </row>
    <row r="88" spans="1:29">
      <c r="A88" s="210">
        <f t="shared" si="45"/>
        <v>12</v>
      </c>
      <c r="C88" s="248">
        <f>C87</f>
        <v>250</v>
      </c>
      <c r="D88" s="248"/>
      <c r="E88" s="248">
        <f t="shared" si="47"/>
        <v>146000</v>
      </c>
      <c r="G88" s="248">
        <f t="shared" si="48"/>
        <v>14060</v>
      </c>
      <c r="H88" s="248"/>
      <c r="I88" s="248">
        <f t="shared" si="49"/>
        <v>17409</v>
      </c>
      <c r="J88" s="248"/>
      <c r="K88" s="248">
        <f t="shared" si="50"/>
        <v>3349</v>
      </c>
      <c r="M88" s="217">
        <f t="shared" si="51"/>
        <v>0.23819345661450919</v>
      </c>
      <c r="O88" s="210">
        <f t="shared" si="46"/>
        <v>12</v>
      </c>
      <c r="Q88" s="257">
        <f>$Q$81</f>
        <v>0.8</v>
      </c>
      <c r="S88" s="31">
        <f t="shared" si="38"/>
        <v>74</v>
      </c>
      <c r="T88" s="30"/>
      <c r="U88" s="225" t="s">
        <v>112</v>
      </c>
      <c r="V88" s="30"/>
      <c r="W88" s="225" t="s">
        <v>27</v>
      </c>
      <c r="X88" s="30"/>
      <c r="Y88" s="109">
        <f>'PRESENT &amp; PROPOSED UDC RATES'!G282</f>
        <v>7.2680000000000008E-2</v>
      </c>
      <c r="Z88" s="109"/>
      <c r="AA88" s="109">
        <f>'PRESENT &amp; PROPOSED UDC RATES'!I282</f>
        <v>9.5619999999999997E-2</v>
      </c>
      <c r="AC88" s="277"/>
    </row>
    <row r="89" spans="1:29">
      <c r="A89" s="210">
        <f t="shared" si="45"/>
        <v>13</v>
      </c>
      <c r="C89" s="248">
        <f>C88</f>
        <v>250</v>
      </c>
      <c r="D89" s="248"/>
      <c r="E89" s="248">
        <f t="shared" si="47"/>
        <v>164000</v>
      </c>
      <c r="G89" s="248">
        <f t="shared" si="48"/>
        <v>15451</v>
      </c>
      <c r="H89" s="248"/>
      <c r="I89" s="248">
        <f t="shared" si="49"/>
        <v>19218</v>
      </c>
      <c r="J89" s="248"/>
      <c r="K89" s="248">
        <f t="shared" si="50"/>
        <v>3767</v>
      </c>
      <c r="M89" s="217">
        <f t="shared" si="51"/>
        <v>0.24380299009772832</v>
      </c>
      <c r="O89" s="210">
        <f t="shared" si="46"/>
        <v>13</v>
      </c>
      <c r="Q89" s="257">
        <f>$Q$82</f>
        <v>0.9</v>
      </c>
      <c r="S89" s="31">
        <f t="shared" si="38"/>
        <v>75</v>
      </c>
      <c r="T89" s="30"/>
      <c r="U89" s="253" t="s">
        <v>113</v>
      </c>
      <c r="V89" s="30"/>
      <c r="W89" s="225" t="s">
        <v>27</v>
      </c>
      <c r="X89" s="30"/>
      <c r="Y89" s="109">
        <f>'PRESENT &amp; PROPOSED UDC RATES'!G283</f>
        <v>7.2650000000000006E-2</v>
      </c>
      <c r="Z89" s="109"/>
      <c r="AA89" s="109">
        <f>'PRESENT &amp; PROPOSED UDC RATES'!I283</f>
        <v>9.5590000000000008E-2</v>
      </c>
      <c r="AC89" s="277"/>
    </row>
    <row r="90" spans="1:29">
      <c r="A90" s="210">
        <f t="shared" si="45"/>
        <v>14</v>
      </c>
      <c r="C90" s="248"/>
      <c r="D90" s="248"/>
      <c r="E90" s="248"/>
      <c r="O90" s="210">
        <f t="shared" si="46"/>
        <v>14</v>
      </c>
      <c r="S90" s="31">
        <f t="shared" si="38"/>
        <v>76</v>
      </c>
      <c r="T90" s="30"/>
      <c r="U90" s="253" t="s">
        <v>121</v>
      </c>
      <c r="V90" s="30"/>
      <c r="W90" s="30"/>
      <c r="X90" s="30"/>
      <c r="Y90" s="109"/>
      <c r="Z90" s="109"/>
      <c r="AA90" s="109"/>
      <c r="AC90" s="277"/>
    </row>
    <row r="91" spans="1:29">
      <c r="A91" s="210">
        <f t="shared" si="45"/>
        <v>15</v>
      </c>
      <c r="C91" s="248">
        <v>500</v>
      </c>
      <c r="D91" s="248"/>
      <c r="E91" s="248">
        <f t="shared" ref="E91:E96" si="52">ROUND(C91*Q91*$AG$27/12,-3)</f>
        <v>37000</v>
      </c>
      <c r="G91" s="248">
        <f t="shared" ref="G91:G96" si="53">ROUND(((Y$25*12)+($C91*((Y$38*12)+(Y$44*5)+(Y$50*7)+($Q91*((Y$62*$AG$16)+(Y$80*$AG$17)+(Y$68*$AG$20)+(Y$86*$AG$21)+(Y$74*$AG$24)+(Y$92*$AG$25))))))/12+($E91*0.00012),0)</f>
        <v>8745</v>
      </c>
      <c r="H91" s="248"/>
      <c r="I91" s="248">
        <f t="shared" ref="I91:I96" si="54">ROUND(((AA$25*12)+($C91*((AA$38*12)+(AA$44*5)+(AA$50*7)+($Q91*((AA$62*$AG$16)+(AA$80*$AG$17)+(AA$68*$AG$20)+(AA$86*$AG$21)+(AA$74*$AG$24)+(AA$92*$AG$25))))))/12+($E91*0.00012),0)</f>
        <v>9582</v>
      </c>
      <c r="J91" s="248"/>
      <c r="K91" s="248">
        <f t="shared" ref="K91:K96" si="55">I91-G91</f>
        <v>837</v>
      </c>
      <c r="M91" s="217">
        <f t="shared" ref="M91:M96" si="56">(I91/G91)-1</f>
        <v>9.5711835334476802E-2</v>
      </c>
      <c r="O91" s="210">
        <f t="shared" si="46"/>
        <v>15</v>
      </c>
      <c r="Q91" s="257">
        <f>$Q$77</f>
        <v>0.1</v>
      </c>
      <c r="S91" s="31">
        <f t="shared" si="38"/>
        <v>77</v>
      </c>
      <c r="T91" s="30"/>
      <c r="U91" s="253" t="s">
        <v>109</v>
      </c>
      <c r="V91" s="30"/>
      <c r="W91" s="225" t="s">
        <v>27</v>
      </c>
      <c r="X91" s="30"/>
      <c r="Y91" s="109">
        <f>'PRESENT &amp; PROPOSED UDC RATES'!G285</f>
        <v>7.4889999999999998E-2</v>
      </c>
      <c r="Z91" s="109"/>
      <c r="AA91" s="109">
        <f>'PRESENT &amp; PROPOSED UDC RATES'!I285</f>
        <v>9.783E-2</v>
      </c>
      <c r="AC91" s="277"/>
    </row>
    <row r="92" spans="1:29">
      <c r="A92" s="210">
        <f t="shared" si="45"/>
        <v>16</v>
      </c>
      <c r="C92" s="248">
        <f>C91</f>
        <v>500</v>
      </c>
      <c r="D92" s="248"/>
      <c r="E92" s="248">
        <f t="shared" si="52"/>
        <v>73000</v>
      </c>
      <c r="G92" s="248">
        <f t="shared" si="53"/>
        <v>11526</v>
      </c>
      <c r="H92" s="248"/>
      <c r="I92" s="248">
        <f t="shared" si="54"/>
        <v>13200</v>
      </c>
      <c r="J92" s="248"/>
      <c r="K92" s="248">
        <f t="shared" si="55"/>
        <v>1674</v>
      </c>
      <c r="M92" s="217">
        <f t="shared" si="56"/>
        <v>0.14523685580426871</v>
      </c>
      <c r="O92" s="210">
        <f t="shared" si="46"/>
        <v>16</v>
      </c>
      <c r="Q92" s="257">
        <f>$Q$78</f>
        <v>0.2</v>
      </c>
      <c r="S92" s="31">
        <f t="shared" si="38"/>
        <v>78</v>
      </c>
      <c r="T92" s="30"/>
      <c r="U92" s="253" t="s">
        <v>110</v>
      </c>
      <c r="V92" s="30"/>
      <c r="W92" s="225" t="s">
        <v>27</v>
      </c>
      <c r="X92" s="30"/>
      <c r="Y92" s="109">
        <f>'PRESENT &amp; PROPOSED UDC RATES'!G286</f>
        <v>7.4770000000000003E-2</v>
      </c>
      <c r="Z92" s="109"/>
      <c r="AA92" s="109">
        <f>'PRESENT &amp; PROPOSED UDC RATES'!I286</f>
        <v>9.7710000000000005E-2</v>
      </c>
      <c r="AC92" s="277"/>
    </row>
    <row r="93" spans="1:29">
      <c r="A93" s="210">
        <f t="shared" si="45"/>
        <v>17</v>
      </c>
      <c r="C93" s="248">
        <f>C92</f>
        <v>500</v>
      </c>
      <c r="D93" s="248"/>
      <c r="E93" s="248">
        <f t="shared" si="52"/>
        <v>146000</v>
      </c>
      <c r="G93" s="248">
        <f t="shared" si="53"/>
        <v>17087</v>
      </c>
      <c r="H93" s="248"/>
      <c r="I93" s="248">
        <f t="shared" si="54"/>
        <v>20436</v>
      </c>
      <c r="J93" s="248"/>
      <c r="K93" s="248">
        <f t="shared" si="55"/>
        <v>3349</v>
      </c>
      <c r="M93" s="217">
        <f t="shared" si="56"/>
        <v>0.19599695675074624</v>
      </c>
      <c r="O93" s="210">
        <f t="shared" si="46"/>
        <v>17</v>
      </c>
      <c r="Q93" s="257">
        <f>$Q$79</f>
        <v>0.4</v>
      </c>
      <c r="S93" s="31">
        <f t="shared" si="38"/>
        <v>79</v>
      </c>
      <c r="T93" s="30"/>
      <c r="U93" s="225" t="s">
        <v>111</v>
      </c>
      <c r="V93" s="30"/>
      <c r="W93" s="225" t="s">
        <v>27</v>
      </c>
      <c r="X93" s="30"/>
      <c r="Y93" s="109">
        <f>'PRESENT &amp; PROPOSED UDC RATES'!G287</f>
        <v>7.2099999999999997E-2</v>
      </c>
      <c r="Z93" s="109"/>
      <c r="AA93" s="109">
        <f>'PRESENT &amp; PROPOSED UDC RATES'!I287</f>
        <v>9.5039999999999999E-2</v>
      </c>
      <c r="AC93" s="277"/>
    </row>
    <row r="94" spans="1:29">
      <c r="A94" s="210">
        <f t="shared" si="45"/>
        <v>18</v>
      </c>
      <c r="C94" s="248">
        <f>C93</f>
        <v>500</v>
      </c>
      <c r="D94" s="248"/>
      <c r="E94" s="248">
        <f t="shared" si="52"/>
        <v>219000</v>
      </c>
      <c r="G94" s="248">
        <f t="shared" si="53"/>
        <v>22649</v>
      </c>
      <c r="H94" s="248"/>
      <c r="I94" s="248">
        <f t="shared" si="54"/>
        <v>27672</v>
      </c>
      <c r="J94" s="248"/>
      <c r="K94" s="248">
        <f t="shared" si="55"/>
        <v>5023</v>
      </c>
      <c r="M94" s="217">
        <f t="shared" si="56"/>
        <v>0.22177579584087592</v>
      </c>
      <c r="O94" s="210">
        <f t="shared" si="46"/>
        <v>18</v>
      </c>
      <c r="Q94" s="257">
        <f>$Q$80</f>
        <v>0.6</v>
      </c>
      <c r="S94" s="31">
        <f t="shared" si="38"/>
        <v>80</v>
      </c>
      <c r="T94" s="30"/>
      <c r="U94" s="225" t="s">
        <v>112</v>
      </c>
      <c r="V94" s="30"/>
      <c r="W94" s="225" t="s">
        <v>27</v>
      </c>
      <c r="X94" s="30"/>
      <c r="Y94" s="109">
        <f>'PRESENT &amp; PROPOSED UDC RATES'!G288</f>
        <v>7.1959999999999996E-2</v>
      </c>
      <c r="Z94" s="109"/>
      <c r="AA94" s="109">
        <f>'PRESENT &amp; PROPOSED UDC RATES'!I288</f>
        <v>9.4899999999999998E-2</v>
      </c>
      <c r="AC94" s="277"/>
    </row>
    <row r="95" spans="1:29">
      <c r="A95" s="210">
        <f t="shared" si="45"/>
        <v>19</v>
      </c>
      <c r="C95" s="248">
        <f>C94</f>
        <v>500</v>
      </c>
      <c r="D95" s="248"/>
      <c r="E95" s="248">
        <f t="shared" si="52"/>
        <v>292000</v>
      </c>
      <c r="G95" s="248">
        <f t="shared" si="53"/>
        <v>28210</v>
      </c>
      <c r="H95" s="248"/>
      <c r="I95" s="248">
        <f t="shared" si="54"/>
        <v>34908</v>
      </c>
      <c r="J95" s="248"/>
      <c r="K95" s="248">
        <f t="shared" si="55"/>
        <v>6698</v>
      </c>
      <c r="M95" s="217">
        <f t="shared" si="56"/>
        <v>0.23743353420772784</v>
      </c>
      <c r="O95" s="210">
        <f t="shared" si="46"/>
        <v>19</v>
      </c>
      <c r="Q95" s="257">
        <f>$Q$81</f>
        <v>0.8</v>
      </c>
      <c r="S95" s="31">
        <f t="shared" si="38"/>
        <v>81</v>
      </c>
      <c r="T95" s="30"/>
      <c r="U95" s="253" t="s">
        <v>113</v>
      </c>
      <c r="V95" s="30"/>
      <c r="W95" s="225" t="s">
        <v>27</v>
      </c>
      <c r="X95" s="30"/>
      <c r="Y95" s="109">
        <f>'PRESENT &amp; PROPOSED UDC RATES'!G289</f>
        <v>7.1940000000000004E-2</v>
      </c>
      <c r="Z95" s="109"/>
      <c r="AA95" s="109">
        <f>'PRESENT &amp; PROPOSED UDC RATES'!I289</f>
        <v>9.4879999999999992E-2</v>
      </c>
      <c r="AC95" s="277"/>
    </row>
    <row r="96" spans="1:29">
      <c r="A96" s="210">
        <f t="shared" si="45"/>
        <v>20</v>
      </c>
      <c r="C96" s="248">
        <f>C95</f>
        <v>500</v>
      </c>
      <c r="D96" s="248"/>
      <c r="E96" s="248">
        <f t="shared" si="52"/>
        <v>329000</v>
      </c>
      <c r="G96" s="248">
        <f t="shared" si="53"/>
        <v>30991</v>
      </c>
      <c r="H96" s="248"/>
      <c r="I96" s="248">
        <f t="shared" si="54"/>
        <v>38527</v>
      </c>
      <c r="J96" s="248"/>
      <c r="K96" s="248">
        <f t="shared" si="55"/>
        <v>7536</v>
      </c>
      <c r="M96" s="217">
        <f t="shared" si="56"/>
        <v>0.24316737117227571</v>
      </c>
      <c r="O96" s="210">
        <f t="shared" si="46"/>
        <v>20</v>
      </c>
      <c r="Q96" s="257">
        <f>$Q$82</f>
        <v>0.9</v>
      </c>
      <c r="S96" s="31">
        <f t="shared" si="38"/>
        <v>82</v>
      </c>
      <c r="T96" s="30"/>
      <c r="AC96" s="30"/>
    </row>
    <row r="97" spans="1:29">
      <c r="A97" s="210">
        <f t="shared" si="45"/>
        <v>21</v>
      </c>
      <c r="C97" s="248"/>
      <c r="D97" s="248"/>
      <c r="E97" s="248"/>
      <c r="O97" s="210">
        <f t="shared" si="46"/>
        <v>21</v>
      </c>
      <c r="S97" s="31">
        <f t="shared" si="38"/>
        <v>83</v>
      </c>
      <c r="AC97" s="30"/>
    </row>
    <row r="98" spans="1:29">
      <c r="A98" s="210">
        <f t="shared" si="45"/>
        <v>22</v>
      </c>
      <c r="C98" s="248">
        <v>1000</v>
      </c>
      <c r="D98" s="248"/>
      <c r="E98" s="248">
        <f t="shared" ref="E98:E103" si="57">ROUND(C98*Q98*$AG$27/12,-3)</f>
        <v>73000</v>
      </c>
      <c r="G98" s="248">
        <f t="shared" ref="G98:G103" si="58">ROUND(((Y$25*12)+($C98*((Y$38*12)+(Y$44*5)+(Y$50*7)+($Q98*((Y$62*$AG$16)+(Y$80*$AG$17)+(Y$68*$AG$20)+(Y$86*$AG$21)+(Y$74*$AG$24)+(Y$92*$AG$25))))))/12+($E98*0.00012),0)</f>
        <v>17311</v>
      </c>
      <c r="H98" s="248"/>
      <c r="I98" s="248">
        <f t="shared" ref="I98:I103" si="59">ROUND(((AA$25*12)+($C98*((AA$38*12)+(AA$44*5)+(AA$50*7)+($Q98*((AA$62*$AG$16)+(AA$80*$AG$17)+(AA$68*$AG$20)+(AA$86*$AG$21)+(AA$74*$AG$24)+(AA$92*$AG$25))))))/12+($E98*0.00012),0)</f>
        <v>18985</v>
      </c>
      <c r="J98" s="248"/>
      <c r="K98" s="248">
        <f t="shared" ref="K98:K103" si="60">I98-G98</f>
        <v>1674</v>
      </c>
      <c r="M98" s="217">
        <f t="shared" ref="M98:M103" si="61">(I98/G98)-1</f>
        <v>9.6701519265207203E-2</v>
      </c>
      <c r="O98" s="210">
        <f t="shared" si="46"/>
        <v>22</v>
      </c>
      <c r="Q98" s="257">
        <f>$Q$77</f>
        <v>0.1</v>
      </c>
      <c r="S98" s="31">
        <f t="shared" si="38"/>
        <v>84</v>
      </c>
      <c r="AC98" s="30"/>
    </row>
    <row r="99" spans="1:29">
      <c r="A99" s="210">
        <f t="shared" si="45"/>
        <v>23</v>
      </c>
      <c r="C99" s="248">
        <f>C98</f>
        <v>1000</v>
      </c>
      <c r="D99" s="248"/>
      <c r="E99" s="248">
        <f t="shared" si="57"/>
        <v>146000</v>
      </c>
      <c r="G99" s="248">
        <f t="shared" si="58"/>
        <v>22872</v>
      </c>
      <c r="H99" s="248"/>
      <c r="I99" s="248">
        <f t="shared" si="59"/>
        <v>26221</v>
      </c>
      <c r="J99" s="248"/>
      <c r="K99" s="248">
        <f t="shared" si="60"/>
        <v>3349</v>
      </c>
      <c r="M99" s="217">
        <f t="shared" si="61"/>
        <v>0.14642357467646039</v>
      </c>
      <c r="O99" s="210">
        <f t="shared" si="46"/>
        <v>23</v>
      </c>
      <c r="Q99" s="257">
        <f>$Q$78</f>
        <v>0.2</v>
      </c>
      <c r="S99" s="31">
        <f t="shared" si="38"/>
        <v>85</v>
      </c>
      <c r="AC99" s="30"/>
    </row>
    <row r="100" spans="1:29">
      <c r="A100" s="210">
        <f t="shared" si="45"/>
        <v>24</v>
      </c>
      <c r="C100" s="248">
        <f>C99</f>
        <v>1000</v>
      </c>
      <c r="D100" s="248"/>
      <c r="E100" s="248">
        <f t="shared" si="57"/>
        <v>292000</v>
      </c>
      <c r="G100" s="248">
        <f t="shared" si="58"/>
        <v>33995</v>
      </c>
      <c r="H100" s="248"/>
      <c r="I100" s="248">
        <f t="shared" si="59"/>
        <v>40693</v>
      </c>
      <c r="J100" s="248"/>
      <c r="K100" s="248">
        <f t="shared" si="60"/>
        <v>6698</v>
      </c>
      <c r="M100" s="217">
        <f t="shared" si="61"/>
        <v>0.19702897484924264</v>
      </c>
      <c r="O100" s="210">
        <f t="shared" si="46"/>
        <v>24</v>
      </c>
      <c r="Q100" s="257">
        <f>$Q$79</f>
        <v>0.4</v>
      </c>
      <c r="S100" s="31">
        <f t="shared" si="38"/>
        <v>86</v>
      </c>
      <c r="AC100" s="30"/>
    </row>
    <row r="101" spans="1:29">
      <c r="A101" s="210">
        <f t="shared" si="45"/>
        <v>25</v>
      </c>
      <c r="C101" s="248">
        <f>C100</f>
        <v>1000</v>
      </c>
      <c r="D101" s="248"/>
      <c r="E101" s="248">
        <f t="shared" si="57"/>
        <v>438000</v>
      </c>
      <c r="G101" s="248">
        <f t="shared" si="58"/>
        <v>45118</v>
      </c>
      <c r="H101" s="248"/>
      <c r="I101" s="248">
        <f t="shared" si="59"/>
        <v>55166</v>
      </c>
      <c r="J101" s="248"/>
      <c r="K101" s="248">
        <f t="shared" si="60"/>
        <v>10048</v>
      </c>
      <c r="M101" s="217">
        <f t="shared" si="61"/>
        <v>0.22270490713240831</v>
      </c>
      <c r="O101" s="210">
        <f t="shared" si="46"/>
        <v>25</v>
      </c>
      <c r="Q101" s="257">
        <f>$Q$80</f>
        <v>0.6</v>
      </c>
      <c r="S101" s="31">
        <f t="shared" si="38"/>
        <v>87</v>
      </c>
      <c r="AC101" s="30"/>
    </row>
    <row r="102" spans="1:29">
      <c r="A102" s="210">
        <f t="shared" si="45"/>
        <v>26</v>
      </c>
      <c r="C102" s="248">
        <f>C101</f>
        <v>1000</v>
      </c>
      <c r="D102" s="248"/>
      <c r="E102" s="248">
        <f t="shared" si="57"/>
        <v>584000</v>
      </c>
      <c r="G102" s="248">
        <f t="shared" si="58"/>
        <v>56241</v>
      </c>
      <c r="H102" s="248"/>
      <c r="I102" s="248">
        <f t="shared" si="59"/>
        <v>69638</v>
      </c>
      <c r="J102" s="248"/>
      <c r="K102" s="248">
        <f t="shared" si="60"/>
        <v>13397</v>
      </c>
      <c r="M102" s="217">
        <f t="shared" si="61"/>
        <v>0.23820700200921041</v>
      </c>
      <c r="O102" s="210">
        <f t="shared" si="46"/>
        <v>26</v>
      </c>
      <c r="Q102" s="257">
        <f>$Q$81</f>
        <v>0.8</v>
      </c>
      <c r="S102" s="31">
        <f t="shared" si="38"/>
        <v>88</v>
      </c>
      <c r="AC102" s="30"/>
    </row>
    <row r="103" spans="1:29">
      <c r="A103" s="210">
        <f t="shared" si="45"/>
        <v>27</v>
      </c>
      <c r="C103" s="248">
        <f>C102</f>
        <v>1000</v>
      </c>
      <c r="D103" s="248"/>
      <c r="E103" s="248">
        <f t="shared" si="57"/>
        <v>657000</v>
      </c>
      <c r="G103" s="248">
        <f t="shared" si="58"/>
        <v>61802</v>
      </c>
      <c r="H103" s="248"/>
      <c r="I103" s="248">
        <f t="shared" si="59"/>
        <v>76874</v>
      </c>
      <c r="J103" s="248"/>
      <c r="K103" s="248">
        <f t="shared" si="60"/>
        <v>15072</v>
      </c>
      <c r="M103" s="217">
        <f t="shared" si="61"/>
        <v>0.24387560273130315</v>
      </c>
      <c r="O103" s="210">
        <f t="shared" si="46"/>
        <v>27</v>
      </c>
      <c r="Q103" s="257">
        <f>$Q$82</f>
        <v>0.9</v>
      </c>
      <c r="S103" s="31">
        <f t="shared" si="38"/>
        <v>89</v>
      </c>
      <c r="AC103" s="30"/>
    </row>
    <row r="104" spans="1:29">
      <c r="A104" s="210">
        <f t="shared" si="45"/>
        <v>28</v>
      </c>
      <c r="C104" s="248"/>
      <c r="D104" s="248"/>
      <c r="E104" s="248"/>
      <c r="O104" s="210">
        <f t="shared" si="46"/>
        <v>28</v>
      </c>
      <c r="S104" s="31">
        <f t="shared" si="38"/>
        <v>90</v>
      </c>
      <c r="AC104" s="30"/>
    </row>
    <row r="105" spans="1:29">
      <c r="A105" s="210">
        <f t="shared" si="45"/>
        <v>29</v>
      </c>
      <c r="C105" s="248">
        <v>2500</v>
      </c>
      <c r="D105" s="248"/>
      <c r="E105" s="248">
        <f t="shared" ref="E105:E110" si="62">ROUND(C105*Q105*$AG$27/12,-3)</f>
        <v>183000</v>
      </c>
      <c r="G105" s="248">
        <f t="shared" ref="G105:G110" si="63">ROUND(((Y$25*12)+($C105*((Y$38*12)+(Y$44*5)+(Y$50*7)+($Q105*((Y$62*$AG$16)+(Y$80*$AG$17)+(Y$68*$AG$20)+(Y$86*$AG$21)+(Y$74*$AG$24)+(Y$92*$AG$25))))))/12+($E105*0.00012),0)</f>
        <v>43008</v>
      </c>
      <c r="H105" s="248"/>
      <c r="I105" s="248">
        <f t="shared" ref="I105:I110" si="64">ROUND(((AA$25*12)+($C105*((AA$38*12)+(AA$44*5)+(AA$50*7)+($Q105*((AA$62*$AG$16)+(AA$80*$AG$17)+(AA$68*$AG$20)+(AA$86*$AG$21)+(AA$74*$AG$24)+(AA$92*$AG$25))))))/12+($E105*0.00012),0)</f>
        <v>47194</v>
      </c>
      <c r="J105" s="248"/>
      <c r="K105" s="248">
        <f t="shared" ref="K105:K110" si="65">I105-G105</f>
        <v>4186</v>
      </c>
      <c r="M105" s="217">
        <f t="shared" ref="M105:M110" si="66">(I105/G105)-1</f>
        <v>9.7330729166666741E-2</v>
      </c>
      <c r="O105" s="210">
        <f t="shared" si="46"/>
        <v>29</v>
      </c>
      <c r="Q105" s="257">
        <f>$Q$77</f>
        <v>0.1</v>
      </c>
      <c r="S105" s="31">
        <f t="shared" si="38"/>
        <v>91</v>
      </c>
      <c r="AC105" s="30"/>
    </row>
    <row r="106" spans="1:29">
      <c r="A106" s="210">
        <f t="shared" si="45"/>
        <v>30</v>
      </c>
      <c r="C106" s="248">
        <f>C105</f>
        <v>2500</v>
      </c>
      <c r="D106" s="248"/>
      <c r="E106" s="248">
        <f t="shared" si="62"/>
        <v>365000</v>
      </c>
      <c r="G106" s="248">
        <f t="shared" si="63"/>
        <v>56911</v>
      </c>
      <c r="H106" s="248"/>
      <c r="I106" s="248">
        <f t="shared" si="64"/>
        <v>65285</v>
      </c>
      <c r="J106" s="248"/>
      <c r="K106" s="248">
        <f t="shared" si="65"/>
        <v>8374</v>
      </c>
      <c r="M106" s="217">
        <f t="shared" si="66"/>
        <v>0.14714202878178217</v>
      </c>
      <c r="O106" s="210">
        <f t="shared" si="46"/>
        <v>30</v>
      </c>
      <c r="Q106" s="257">
        <f>$Q$78</f>
        <v>0.2</v>
      </c>
      <c r="S106" s="31">
        <f t="shared" si="38"/>
        <v>92</v>
      </c>
      <c r="AC106" s="30"/>
    </row>
    <row r="107" spans="1:29">
      <c r="A107" s="210">
        <f t="shared" si="45"/>
        <v>31</v>
      </c>
      <c r="C107" s="248">
        <f>C106</f>
        <v>2500</v>
      </c>
      <c r="D107" s="248"/>
      <c r="E107" s="248">
        <f t="shared" si="62"/>
        <v>730000</v>
      </c>
      <c r="G107" s="248">
        <f t="shared" si="63"/>
        <v>84719</v>
      </c>
      <c r="H107" s="248"/>
      <c r="I107" s="248">
        <f t="shared" si="64"/>
        <v>101465</v>
      </c>
      <c r="J107" s="248"/>
      <c r="K107" s="248">
        <f t="shared" si="65"/>
        <v>16746</v>
      </c>
      <c r="M107" s="217">
        <f t="shared" si="66"/>
        <v>0.19766522267732145</v>
      </c>
      <c r="O107" s="210">
        <f t="shared" si="46"/>
        <v>31</v>
      </c>
      <c r="Q107" s="257">
        <f>$Q$79</f>
        <v>0.4</v>
      </c>
      <c r="S107" s="31">
        <f t="shared" si="38"/>
        <v>93</v>
      </c>
      <c r="AC107" s="30"/>
    </row>
    <row r="108" spans="1:29">
      <c r="A108" s="210">
        <f t="shared" si="45"/>
        <v>32</v>
      </c>
      <c r="C108" s="248">
        <f>C107</f>
        <v>2500</v>
      </c>
      <c r="D108" s="248"/>
      <c r="E108" s="248">
        <f t="shared" si="62"/>
        <v>1095000</v>
      </c>
      <c r="G108" s="248">
        <f t="shared" si="63"/>
        <v>112526</v>
      </c>
      <c r="H108" s="248"/>
      <c r="I108" s="248">
        <f t="shared" si="64"/>
        <v>137645</v>
      </c>
      <c r="J108" s="248"/>
      <c r="K108" s="248">
        <f t="shared" si="65"/>
        <v>25119</v>
      </c>
      <c r="M108" s="217">
        <f t="shared" si="66"/>
        <v>0.22322840943426403</v>
      </c>
      <c r="O108" s="210">
        <f t="shared" si="46"/>
        <v>32</v>
      </c>
      <c r="Q108" s="257">
        <f>$Q$80</f>
        <v>0.6</v>
      </c>
      <c r="S108" s="31">
        <f t="shared" si="38"/>
        <v>94</v>
      </c>
      <c r="AC108" s="30"/>
    </row>
    <row r="109" spans="1:29">
      <c r="A109" s="210">
        <f t="shared" si="45"/>
        <v>33</v>
      </c>
      <c r="C109" s="248">
        <f>C108</f>
        <v>2500</v>
      </c>
      <c r="D109" s="248"/>
      <c r="E109" s="248">
        <f t="shared" si="62"/>
        <v>1460000</v>
      </c>
      <c r="G109" s="248">
        <f t="shared" si="63"/>
        <v>140333</v>
      </c>
      <c r="H109" s="248"/>
      <c r="I109" s="248">
        <f t="shared" si="64"/>
        <v>173826</v>
      </c>
      <c r="J109" s="248"/>
      <c r="K109" s="248">
        <f t="shared" si="65"/>
        <v>33493</v>
      </c>
      <c r="M109" s="217">
        <f t="shared" si="66"/>
        <v>0.23866802533972775</v>
      </c>
      <c r="O109" s="210">
        <f t="shared" si="46"/>
        <v>33</v>
      </c>
      <c r="Q109" s="257">
        <f>$Q$81</f>
        <v>0.8</v>
      </c>
      <c r="S109" s="31">
        <f t="shared" si="38"/>
        <v>95</v>
      </c>
      <c r="AC109" s="30"/>
    </row>
    <row r="110" spans="1:29">
      <c r="A110" s="210">
        <f t="shared" si="45"/>
        <v>34</v>
      </c>
      <c r="C110" s="248">
        <f>C109</f>
        <v>2500</v>
      </c>
      <c r="D110" s="248"/>
      <c r="E110" s="248">
        <f t="shared" si="62"/>
        <v>1643000</v>
      </c>
      <c r="G110" s="248">
        <f t="shared" si="63"/>
        <v>154237</v>
      </c>
      <c r="H110" s="248"/>
      <c r="I110" s="248">
        <f t="shared" si="64"/>
        <v>191916</v>
      </c>
      <c r="J110" s="248"/>
      <c r="K110" s="248">
        <f t="shared" si="65"/>
        <v>37679</v>
      </c>
      <c r="M110" s="217">
        <f t="shared" si="66"/>
        <v>0.24429287395372068</v>
      </c>
      <c r="O110" s="210">
        <f t="shared" si="46"/>
        <v>34</v>
      </c>
      <c r="Q110" s="257">
        <f>$Q$82</f>
        <v>0.9</v>
      </c>
      <c r="S110" s="31">
        <f t="shared" si="38"/>
        <v>96</v>
      </c>
      <c r="AC110" s="30"/>
    </row>
    <row r="111" spans="1:29">
      <c r="A111" s="210">
        <f t="shared" si="45"/>
        <v>35</v>
      </c>
      <c r="O111" s="210">
        <f t="shared" si="46"/>
        <v>35</v>
      </c>
      <c r="AC111" s="30"/>
    </row>
    <row r="112" spans="1:29">
      <c r="A112" s="210">
        <f t="shared" si="45"/>
        <v>36</v>
      </c>
      <c r="C112" s="248">
        <v>5000</v>
      </c>
      <c r="D112" s="248"/>
      <c r="E112" s="248">
        <f t="shared" ref="E112:E117" si="67">ROUND(C112*Q112*$AG$27/12,-3)</f>
        <v>365000</v>
      </c>
      <c r="G112" s="248">
        <f t="shared" ref="G112:G117" si="68">ROUND(((Y$25*12)+($C112*((Y$38*12)+(Y$44*5)+(Y$50*7)+($Q112*((Y$62*$AG$16)+(Y$80*$AG$17)+(Y$68*$AG$20)+(Y$86*$AG$21)+(Y$74*$AG$24)+(Y$92*$AG$25))))))/12+($E112*0.00012),0)</f>
        <v>85836</v>
      </c>
      <c r="H112" s="248"/>
      <c r="I112" s="248">
        <f t="shared" ref="I112:I117" si="69">ROUND(((AA$25*12)+($C112*((AA$38*12)+(AA$44*5)+(AA$50*7)+($Q112*((AA$62*$AG$16)+(AA$80*$AG$17)+(AA$68*$AG$20)+(AA$86*$AG$21)+(AA$74*$AG$24)+(AA$92*$AG$25))))))/12+($E112*0.00012),0)</f>
        <v>94210</v>
      </c>
      <c r="J112" s="248"/>
      <c r="K112" s="248">
        <f t="shared" ref="K112:K117" si="70">I112-G112</f>
        <v>8374</v>
      </c>
      <c r="M112" s="217">
        <f t="shared" ref="M112:M117" si="71">(I112/G112)-1</f>
        <v>9.7558134116221717E-2</v>
      </c>
      <c r="O112" s="210">
        <f t="shared" si="46"/>
        <v>36</v>
      </c>
      <c r="Q112" s="257">
        <f>$Q$77</f>
        <v>0.1</v>
      </c>
      <c r="AC112" s="30"/>
    </row>
    <row r="113" spans="1:29">
      <c r="A113" s="210">
        <f t="shared" si="45"/>
        <v>37</v>
      </c>
      <c r="C113" s="248">
        <f>C112</f>
        <v>5000</v>
      </c>
      <c r="D113" s="248"/>
      <c r="E113" s="248">
        <f t="shared" si="67"/>
        <v>730000</v>
      </c>
      <c r="G113" s="248">
        <f t="shared" si="68"/>
        <v>113644</v>
      </c>
      <c r="H113" s="248"/>
      <c r="I113" s="248">
        <f t="shared" si="69"/>
        <v>130390</v>
      </c>
      <c r="J113" s="248"/>
      <c r="K113" s="248">
        <f t="shared" si="70"/>
        <v>16746</v>
      </c>
      <c r="M113" s="217">
        <f t="shared" si="71"/>
        <v>0.14735489775087118</v>
      </c>
      <c r="O113" s="210">
        <f t="shared" si="46"/>
        <v>37</v>
      </c>
      <c r="Q113" s="257">
        <f>$Q$78</f>
        <v>0.2</v>
      </c>
      <c r="AC113" s="30"/>
    </row>
    <row r="114" spans="1:29">
      <c r="A114" s="210">
        <f t="shared" si="45"/>
        <v>38</v>
      </c>
      <c r="C114" s="248">
        <f>C113</f>
        <v>5000</v>
      </c>
      <c r="D114" s="248"/>
      <c r="E114" s="248">
        <f t="shared" si="67"/>
        <v>1460000</v>
      </c>
      <c r="G114" s="248">
        <f t="shared" si="68"/>
        <v>169258</v>
      </c>
      <c r="H114" s="248"/>
      <c r="I114" s="248">
        <f t="shared" si="69"/>
        <v>202751</v>
      </c>
      <c r="J114" s="248"/>
      <c r="K114" s="248">
        <f t="shared" si="70"/>
        <v>33493</v>
      </c>
      <c r="M114" s="217">
        <f t="shared" si="71"/>
        <v>0.19788134091150789</v>
      </c>
      <c r="O114" s="210">
        <f t="shared" si="46"/>
        <v>38</v>
      </c>
      <c r="Q114" s="257">
        <f>$Q$79</f>
        <v>0.4</v>
      </c>
      <c r="AC114" s="30"/>
    </row>
    <row r="115" spans="1:29">
      <c r="A115" s="210">
        <f t="shared" si="45"/>
        <v>39</v>
      </c>
      <c r="C115" s="248">
        <f>C114</f>
        <v>5000</v>
      </c>
      <c r="D115" s="248"/>
      <c r="E115" s="248">
        <f t="shared" si="67"/>
        <v>2190000</v>
      </c>
      <c r="G115" s="248">
        <f t="shared" si="68"/>
        <v>224873</v>
      </c>
      <c r="H115" s="248"/>
      <c r="I115" s="248">
        <f t="shared" si="69"/>
        <v>275111</v>
      </c>
      <c r="J115" s="248"/>
      <c r="K115" s="248">
        <f t="shared" si="70"/>
        <v>50238</v>
      </c>
      <c r="M115" s="217">
        <f t="shared" si="71"/>
        <v>0.22340610033218744</v>
      </c>
      <c r="O115" s="210">
        <f t="shared" si="46"/>
        <v>39</v>
      </c>
      <c r="Q115" s="257">
        <f>$Q$80</f>
        <v>0.6</v>
      </c>
      <c r="AC115" s="30"/>
    </row>
    <row r="116" spans="1:29">
      <c r="A116" s="210">
        <f t="shared" si="45"/>
        <v>40</v>
      </c>
      <c r="C116" s="248">
        <f>C115</f>
        <v>5000</v>
      </c>
      <c r="D116" s="248"/>
      <c r="E116" s="248">
        <f t="shared" si="67"/>
        <v>2920000</v>
      </c>
      <c r="G116" s="248">
        <f t="shared" si="68"/>
        <v>280487</v>
      </c>
      <c r="H116" s="248"/>
      <c r="I116" s="248">
        <f t="shared" si="69"/>
        <v>347472</v>
      </c>
      <c r="J116" s="248"/>
      <c r="K116" s="248">
        <f t="shared" si="70"/>
        <v>66985</v>
      </c>
      <c r="M116" s="217">
        <f t="shared" si="71"/>
        <v>0.23881677225682463</v>
      </c>
      <c r="O116" s="210">
        <f t="shared" si="46"/>
        <v>40</v>
      </c>
      <c r="Q116" s="257">
        <f>$Q$81</f>
        <v>0.8</v>
      </c>
      <c r="AC116" s="30"/>
    </row>
    <row r="117" spans="1:29">
      <c r="A117" s="210">
        <f t="shared" si="45"/>
        <v>41</v>
      </c>
      <c r="C117" s="248">
        <f>C116</f>
        <v>5000</v>
      </c>
      <c r="D117" s="248"/>
      <c r="E117" s="248">
        <f t="shared" si="67"/>
        <v>3285000</v>
      </c>
      <c r="G117" s="248">
        <f t="shared" si="68"/>
        <v>308295</v>
      </c>
      <c r="H117" s="248"/>
      <c r="I117" s="248">
        <f t="shared" si="69"/>
        <v>383653</v>
      </c>
      <c r="J117" s="248"/>
      <c r="K117" s="248">
        <f t="shared" si="70"/>
        <v>75358</v>
      </c>
      <c r="M117" s="217">
        <f t="shared" si="71"/>
        <v>0.2444347135049223</v>
      </c>
      <c r="O117" s="210">
        <f t="shared" si="46"/>
        <v>41</v>
      </c>
      <c r="Q117" s="257">
        <f>$Q$82</f>
        <v>0.9</v>
      </c>
      <c r="AC117" s="30"/>
    </row>
    <row r="118" spans="1:29">
      <c r="A118" s="222"/>
      <c r="O118" s="206"/>
      <c r="AC118" s="30"/>
    </row>
    <row r="119" spans="1:29">
      <c r="A119" s="214" t="s">
        <v>320</v>
      </c>
      <c r="AC119" s="30"/>
    </row>
    <row r="120" spans="1:29">
      <c r="A120" s="214" t="s">
        <v>304</v>
      </c>
      <c r="AC120" s="30"/>
    </row>
    <row r="121" spans="1:29">
      <c r="A121" s="214" t="s">
        <v>325</v>
      </c>
      <c r="AC121" s="30"/>
    </row>
    <row r="122" spans="1:29">
      <c r="A122" s="249" t="s">
        <v>294</v>
      </c>
      <c r="AC122" s="30"/>
    </row>
    <row r="123" spans="1:29">
      <c r="A123" s="222"/>
      <c r="AC123" s="30"/>
    </row>
    <row r="124" spans="1:29">
      <c r="A124" s="222"/>
      <c r="AC124" s="30"/>
    </row>
    <row r="125" spans="1:29">
      <c r="AC125" s="30"/>
    </row>
    <row r="126" spans="1:29">
      <c r="AC126" s="30"/>
    </row>
    <row r="127" spans="1:29">
      <c r="AC127" s="30"/>
    </row>
    <row r="128" spans="1:29">
      <c r="AC128" s="30"/>
    </row>
    <row r="129" spans="29:29">
      <c r="AC129" s="30"/>
    </row>
    <row r="130" spans="29:29">
      <c r="AC130" s="30"/>
    </row>
    <row r="131" spans="29:29">
      <c r="AC131" s="30"/>
    </row>
    <row r="132" spans="29:29">
      <c r="AC132" s="30"/>
    </row>
    <row r="133" spans="29:29">
      <c r="AC133" s="30"/>
    </row>
    <row r="134" spans="29:29">
      <c r="AC134" s="30"/>
    </row>
    <row r="135" spans="29:29">
      <c r="AC135" s="30"/>
    </row>
  </sheetData>
  <printOptions horizontalCentered="1"/>
  <pageMargins left="0.99" right="0.68" top="0.35" bottom="0.56999999999999995" header="0.3" footer="0.39"/>
  <pageSetup scale="62" orientation="portrait" horizontalDpi="300" verticalDpi="300" r:id="rId1"/>
  <headerFooter alignWithMargins="0">
    <oddFooter>&amp;L&amp;F&amp;C&amp;A&amp;RSEMPRA ENERGY  --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PRESENT &amp; PROPOSED UDC RATES</vt:lpstr>
      <vt:lpstr>UNBUNDLED RATE TABLE</vt:lpstr>
      <vt:lpstr>RES. -TYPICAL BILL IMPACT</vt:lpstr>
      <vt:lpstr>SCHEDULE A-TYPICAL BILL</vt:lpstr>
      <vt:lpstr>Schedule AL-TOU Bill Impacts</vt:lpstr>
      <vt:lpstr>'PRESENT &amp; PROPOSED UDC RATES'!Print_Area</vt:lpstr>
      <vt:lpstr>'RES. -TYPICAL BILL IMPACT'!Print_Area</vt:lpstr>
      <vt:lpstr>'Schedule AL-TOU Bill Impacts'!Print_Area</vt:lpstr>
      <vt:lpstr>'SCHEDULE A-TYPICAL BILL'!Print_Area</vt:lpstr>
      <vt:lpstr>'UNBUNDLED RATE TABLE'!Print_Area</vt:lpstr>
      <vt:lpstr>Print_Area_MI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SDGE</dc:creator>
  <cp:lastModifiedBy>Jan Havlíček</cp:lastModifiedBy>
  <cp:lastPrinted>2001-01-18T18:07:00Z</cp:lastPrinted>
  <dcterms:created xsi:type="dcterms:W3CDTF">2001-01-09T21:43:29Z</dcterms:created>
  <dcterms:modified xsi:type="dcterms:W3CDTF">2023-09-15T17:00:52Z</dcterms:modified>
</cp:coreProperties>
</file>