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7ABE78-54DC-49E9-BA89-0507502D74AB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<sst xmlns="http://schemas.openxmlformats.org/spreadsheetml/2006/main" count="74" uniqueCount="49">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</sst>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5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5047B4B-7DF2-2C7E-B1BC-FA1901EC2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39"/>
      <c r="D2" s="40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5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37402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1" t="s">
        <v>3</v>
      </c>
      <c r="AA10" s="24" t="s">
        <v>40</v>
      </c>
      <c r="AJ10" t="s">
        <v>47</v>
      </c>
    </row>
    <row r="11" spans="2:36" ht="16.149999999999999" customHeight="1" thickBot="1" x14ac:dyDescent="0.3">
      <c r="B11" s="22">
        <v>37403</v>
      </c>
      <c r="C11" s="25">
        <v>1</v>
      </c>
      <c r="D11" s="25">
        <v>2</v>
      </c>
      <c r="E11" s="25">
        <v>3</v>
      </c>
      <c r="F11" s="25">
        <v>4</v>
      </c>
      <c r="G11" s="25">
        <v>5</v>
      </c>
      <c r="H11" s="25">
        <v>6</v>
      </c>
      <c r="I11" s="25">
        <v>7</v>
      </c>
      <c r="J11" s="25">
        <v>8</v>
      </c>
      <c r="K11" s="25">
        <v>9</v>
      </c>
      <c r="L11" s="25">
        <v>10</v>
      </c>
      <c r="M11" s="25">
        <v>11</v>
      </c>
      <c r="N11" s="25">
        <v>12</v>
      </c>
      <c r="O11" s="25">
        <v>13</v>
      </c>
      <c r="P11" s="25">
        <v>14</v>
      </c>
      <c r="Q11" s="25">
        <v>15</v>
      </c>
      <c r="R11" s="25">
        <v>16</v>
      </c>
      <c r="S11" s="25">
        <v>17</v>
      </c>
      <c r="T11" s="25">
        <v>18</v>
      </c>
      <c r="U11" s="25">
        <v>19</v>
      </c>
      <c r="V11" s="25">
        <v>20</v>
      </c>
      <c r="W11" s="25">
        <v>21</v>
      </c>
      <c r="X11" s="25">
        <v>22</v>
      </c>
      <c r="Y11" s="25">
        <v>23</v>
      </c>
      <c r="Z11" s="42">
        <v>24</v>
      </c>
      <c r="AA11" s="35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6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Sunday</v>
      </c>
      <c r="C12" s="28">
        <v>29.771999999999998</v>
      </c>
      <c r="D12" s="28">
        <v>29.58</v>
      </c>
      <c r="E12" s="28">
        <v>29.568000000000001</v>
      </c>
      <c r="F12" s="28">
        <v>29.423999999999999</v>
      </c>
      <c r="G12" s="28">
        <v>28.332000000000001</v>
      </c>
      <c r="H12" s="28">
        <v>29.436</v>
      </c>
      <c r="I12" s="28">
        <v>29.436</v>
      </c>
      <c r="J12" s="28">
        <v>29.436</v>
      </c>
      <c r="K12" s="28">
        <v>29.484000000000002</v>
      </c>
      <c r="L12" s="28">
        <v>29.1</v>
      </c>
      <c r="M12" s="28">
        <v>25.08</v>
      </c>
      <c r="N12" s="28">
        <v>23.256</v>
      </c>
      <c r="O12" s="28">
        <v>24.936</v>
      </c>
      <c r="P12" s="28">
        <v>25.416</v>
      </c>
      <c r="Q12" s="28">
        <v>28.643999999999998</v>
      </c>
      <c r="R12" s="28">
        <v>28.032</v>
      </c>
      <c r="S12" s="28">
        <v>24.864000000000001</v>
      </c>
      <c r="T12" s="28">
        <v>24.803999999999998</v>
      </c>
      <c r="U12" s="28">
        <v>24.792000000000002</v>
      </c>
      <c r="V12" s="28">
        <v>24.792000000000002</v>
      </c>
      <c r="W12" s="28">
        <v>24.888000000000002</v>
      </c>
      <c r="X12" s="28">
        <v>23.268000000000001</v>
      </c>
      <c r="Y12" s="28">
        <v>24.9</v>
      </c>
      <c r="Z12" s="28">
        <v>24.96</v>
      </c>
      <c r="AA12" s="36">
        <f>SUM(C12:Z12)</f>
        <v>646.20000000000005</v>
      </c>
      <c r="AJ12" t="s">
        <v>46</v>
      </c>
    </row>
    <row r="13" spans="2:36" ht="19.149999999999999" customHeight="1" thickBot="1" x14ac:dyDescent="0.3">
      <c r="B13" s="26" t="str">
        <f>IF(AJ5=4,"Long Term Purchase Quantity for Saturday",IF(AJ5=5,"Long Term Purchase Quantity for Monday LLH",IF(AJ5=6,"Long Term Purchase Quantity for Monday HLH","")))</f>
        <v>Long Term Purchase Quantity for Monday LLH</v>
      </c>
      <c r="C13" s="28">
        <v>25.007999999999999</v>
      </c>
      <c r="D13" s="28">
        <v>23.315999999999999</v>
      </c>
      <c r="E13" s="28">
        <v>18.443999999999999</v>
      </c>
      <c r="F13" s="28">
        <v>17.544</v>
      </c>
      <c r="G13" s="28">
        <v>17.687999999999999</v>
      </c>
      <c r="H13" s="28">
        <v>14.832000000000001</v>
      </c>
      <c r="I13" s="28">
        <v>12.552</v>
      </c>
      <c r="J13" s="28">
        <v>15.263999999999999</v>
      </c>
      <c r="K13" s="28">
        <v>17.352</v>
      </c>
      <c r="L13" s="28">
        <v>15.048</v>
      </c>
      <c r="M13" s="28">
        <v>14.412000000000001</v>
      </c>
      <c r="N13" s="28">
        <v>13.391999999999999</v>
      </c>
      <c r="O13" s="28">
        <v>13.356</v>
      </c>
      <c r="P13" s="28">
        <v>13.332000000000001</v>
      </c>
      <c r="Q13" s="28">
        <v>14.688000000000001</v>
      </c>
      <c r="R13" s="28">
        <v>14.544</v>
      </c>
      <c r="S13" s="28">
        <v>14.28</v>
      </c>
      <c r="T13" s="28">
        <v>12.792</v>
      </c>
      <c r="U13" s="28">
        <v>13.295999999999999</v>
      </c>
      <c r="V13" s="28">
        <v>15.252000000000001</v>
      </c>
      <c r="W13" s="28">
        <v>15.396000000000001</v>
      </c>
      <c r="X13" s="28">
        <v>15</v>
      </c>
      <c r="Y13" s="28">
        <v>14.952</v>
      </c>
      <c r="Z13" s="28">
        <v>15.384</v>
      </c>
      <c r="AA13" s="36"/>
    </row>
    <row r="14" spans="2:36" ht="16.5" thickBot="1" x14ac:dyDescent="0.3">
      <c r="B14" s="27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Sunday</v>
      </c>
      <c r="C14" s="29">
        <v>25.965</v>
      </c>
      <c r="D14" s="29">
        <v>25.965</v>
      </c>
      <c r="E14" s="29">
        <v>25.965</v>
      </c>
      <c r="F14" s="29">
        <v>25.965</v>
      </c>
      <c r="G14" s="29">
        <v>25.965</v>
      </c>
      <c r="H14" s="29">
        <v>25.965</v>
      </c>
      <c r="I14" s="29">
        <v>26.164999999999999</v>
      </c>
      <c r="J14" s="29">
        <v>26.164999999999999</v>
      </c>
      <c r="K14" s="29">
        <v>26.164999999999999</v>
      </c>
      <c r="L14" s="29">
        <v>26.164999999999999</v>
      </c>
      <c r="M14" s="29">
        <v>26.164999999999999</v>
      </c>
      <c r="N14" s="29">
        <v>26.164999999999999</v>
      </c>
      <c r="O14" s="29">
        <v>26.164999999999999</v>
      </c>
      <c r="P14" s="29">
        <v>26.164999999999999</v>
      </c>
      <c r="Q14" s="29">
        <v>26.164999999999999</v>
      </c>
      <c r="R14" s="29">
        <v>26.164999999999999</v>
      </c>
      <c r="S14" s="29">
        <v>26.164999999999999</v>
      </c>
      <c r="T14" s="29">
        <v>26.164999999999999</v>
      </c>
      <c r="U14" s="29">
        <v>25.965</v>
      </c>
      <c r="V14" s="29">
        <v>25.965</v>
      </c>
      <c r="W14" s="29">
        <v>25.965</v>
      </c>
      <c r="X14" s="29">
        <v>25.965</v>
      </c>
      <c r="Y14" s="29">
        <v>25.965</v>
      </c>
      <c r="Z14" s="29">
        <v>25.965</v>
      </c>
      <c r="AA14" s="37">
        <f>SUM(C14:Z14)</f>
        <v>625.56000000000029</v>
      </c>
    </row>
    <row r="15" spans="2:36" ht="16.5" customHeight="1" thickBot="1" x14ac:dyDescent="0.3">
      <c r="B15" s="27" t="str">
        <f>IF(AJ5=4,"Expected Usage for Saturday",IF(AJ5=5,"Expected Usage for Monday LLH",IF(AJ5=6,"Expected Usage for Monday HLH","")))</f>
        <v>Expected Usage for Monday LLH</v>
      </c>
      <c r="C15" s="29">
        <v>25.965</v>
      </c>
      <c r="D15" s="29">
        <v>25.965</v>
      </c>
      <c r="E15" s="29">
        <v>25.965</v>
      </c>
      <c r="F15" s="29">
        <v>25.965</v>
      </c>
      <c r="G15" s="29">
        <v>26.715</v>
      </c>
      <c r="H15" s="29">
        <v>26.715</v>
      </c>
      <c r="I15" s="29">
        <v>26.914999999999999</v>
      </c>
      <c r="J15" s="29">
        <v>26.914999999999999</v>
      </c>
      <c r="K15" s="29">
        <v>26.914999999999999</v>
      </c>
      <c r="L15" s="29">
        <v>26.914999999999999</v>
      </c>
      <c r="M15" s="29">
        <v>26.914999999999999</v>
      </c>
      <c r="N15" s="29">
        <v>26.914999999999999</v>
      </c>
      <c r="O15" s="29">
        <v>17.965</v>
      </c>
      <c r="P15" s="29">
        <v>17.965</v>
      </c>
      <c r="Q15" s="29">
        <v>18.715</v>
      </c>
      <c r="R15" s="29">
        <v>18.715</v>
      </c>
      <c r="S15" s="29">
        <v>18.715</v>
      </c>
      <c r="T15" s="29">
        <v>18.715</v>
      </c>
      <c r="U15" s="29">
        <v>26.715</v>
      </c>
      <c r="V15" s="29">
        <v>26.715</v>
      </c>
      <c r="W15" s="29">
        <v>26.715</v>
      </c>
      <c r="X15" s="29">
        <v>26.715</v>
      </c>
      <c r="Y15" s="29">
        <v>28.72</v>
      </c>
      <c r="Z15" s="29">
        <v>28.72</v>
      </c>
      <c r="AA15" s="37"/>
    </row>
    <row r="16" spans="2:36" ht="18.75" customHeight="1" thickBot="1" x14ac:dyDescent="0.3">
      <c r="B16" s="30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Sunday</v>
      </c>
      <c r="C16" s="31">
        <f>IF($AJ$5=6,"",C12+C18+C20)</f>
        <v>25.771999999999998</v>
      </c>
      <c r="D16" s="31">
        <f t="shared" ref="D16:Z16" si="0">IF($AJ$5=6,"",D12+D18+D20)</f>
        <v>25.58</v>
      </c>
      <c r="E16" s="31">
        <f t="shared" si="0"/>
        <v>25.568000000000001</v>
      </c>
      <c r="F16" s="31">
        <f t="shared" si="0"/>
        <v>26.423999999999999</v>
      </c>
      <c r="G16" s="31">
        <f t="shared" si="0"/>
        <v>26.332000000000001</v>
      </c>
      <c r="H16" s="31">
        <f t="shared" si="0"/>
        <v>26.436</v>
      </c>
      <c r="I16" s="31">
        <f t="shared" si="0"/>
        <v>26.436</v>
      </c>
      <c r="J16" s="31">
        <f t="shared" si="0"/>
        <v>26.436</v>
      </c>
      <c r="K16" s="31">
        <f t="shared" si="0"/>
        <v>26.484000000000002</v>
      </c>
      <c r="L16" s="31">
        <f t="shared" si="0"/>
        <v>26.1</v>
      </c>
      <c r="M16" s="31">
        <f t="shared" si="0"/>
        <v>26.08</v>
      </c>
      <c r="N16" s="31">
        <f t="shared" si="0"/>
        <v>26.256</v>
      </c>
      <c r="O16" s="31">
        <f t="shared" si="0"/>
        <v>25.936</v>
      </c>
      <c r="P16" s="31">
        <f t="shared" si="0"/>
        <v>26.416</v>
      </c>
      <c r="Q16" s="31">
        <f t="shared" si="0"/>
        <v>26.643999999999998</v>
      </c>
      <c r="R16" s="31">
        <f t="shared" si="0"/>
        <v>26.032</v>
      </c>
      <c r="S16" s="31">
        <f t="shared" si="0"/>
        <v>25.864000000000001</v>
      </c>
      <c r="T16" s="31">
        <f t="shared" si="0"/>
        <v>25.803999999999998</v>
      </c>
      <c r="U16" s="31">
        <f t="shared" si="0"/>
        <v>25.792000000000002</v>
      </c>
      <c r="V16" s="31">
        <f t="shared" si="0"/>
        <v>25.792000000000002</v>
      </c>
      <c r="W16" s="31">
        <f t="shared" si="0"/>
        <v>25.888000000000002</v>
      </c>
      <c r="X16" s="31">
        <f t="shared" si="0"/>
        <v>26.268000000000001</v>
      </c>
      <c r="Y16" s="31">
        <f t="shared" si="0"/>
        <v>25.9</v>
      </c>
      <c r="Z16" s="31">
        <f t="shared" si="0"/>
        <v>25.96</v>
      </c>
      <c r="AA16" s="38">
        <f>SUM(C16:Z16)</f>
        <v>626.20000000000005</v>
      </c>
    </row>
    <row r="17" spans="2:27" ht="18.75" customHeight="1" thickBot="1" x14ac:dyDescent="0.3">
      <c r="B17" s="30" t="str">
        <f>IF(AJ5=4,"Preschedule Quantity for Saturday",IF(AJ5=5,"Preschedule Quantity for Monday LLH",IF(AJ5=6,"Preschedule Quantity for Monday HLH","")))</f>
        <v>Preschedule Quantity for Monday LLH</v>
      </c>
      <c r="C17" s="56">
        <f t="shared" ref="C17:H17" si="1">IF($AJ$5=6,"",IF(AND($AJ$5&gt;3,$AJ$5&lt;7),C13+C19+C21,""))</f>
        <v>26.007999999999999</v>
      </c>
      <c r="D17" s="56">
        <f t="shared" si="1"/>
        <v>26.315999999999999</v>
      </c>
      <c r="E17" s="56">
        <f t="shared" si="1"/>
        <v>26.443999999999999</v>
      </c>
      <c r="F17" s="56">
        <f t="shared" si="1"/>
        <v>25.544</v>
      </c>
      <c r="G17" s="56">
        <f t="shared" si="1"/>
        <v>26.687999999999999</v>
      </c>
      <c r="H17" s="56">
        <f t="shared" si="1"/>
        <v>26.832000000000001</v>
      </c>
      <c r="I17" s="56" t="str">
        <f>IF($AJ$5=5,"",IF(AND($AJ$5&gt;3,$AJ$5&lt;7),I13+I19+I21,""))</f>
        <v/>
      </c>
      <c r="J17" s="56" t="str">
        <f t="shared" ref="J17:X17" si="2">IF($AJ$5=5,"",IF(AND($AJ$5&gt;3,$AJ$5&lt;7),J13+J19+J21,""))</f>
        <v/>
      </c>
      <c r="K17" s="56" t="str">
        <f t="shared" si="2"/>
        <v/>
      </c>
      <c r="L17" s="56" t="str">
        <f t="shared" si="2"/>
        <v/>
      </c>
      <c r="M17" s="56" t="str">
        <f t="shared" si="2"/>
        <v/>
      </c>
      <c r="N17" s="56" t="str">
        <f t="shared" si="2"/>
        <v/>
      </c>
      <c r="O17" s="56" t="str">
        <f t="shared" si="2"/>
        <v/>
      </c>
      <c r="P17" s="56" t="str">
        <f t="shared" si="2"/>
        <v/>
      </c>
      <c r="Q17" s="56" t="str">
        <f t="shared" si="2"/>
        <v/>
      </c>
      <c r="R17" s="56" t="str">
        <f t="shared" si="2"/>
        <v/>
      </c>
      <c r="S17" s="56" t="str">
        <f t="shared" si="2"/>
        <v/>
      </c>
      <c r="T17" s="56" t="str">
        <f t="shared" si="2"/>
        <v/>
      </c>
      <c r="U17" s="56" t="str">
        <f t="shared" si="2"/>
        <v/>
      </c>
      <c r="V17" s="56" t="str">
        <f t="shared" si="2"/>
        <v/>
      </c>
      <c r="W17" s="56" t="str">
        <f t="shared" si="2"/>
        <v/>
      </c>
      <c r="X17" s="56" t="str">
        <f t="shared" si="2"/>
        <v/>
      </c>
      <c r="Y17" s="56">
        <f>IF($AJ$5=6,"",IF(AND($AJ$5&gt;3,$AJ$5&lt;7),Y13+Y19+Y21,""))</f>
        <v>28.951999999999998</v>
      </c>
      <c r="Z17" s="56">
        <f>IF($AJ$5=6,"",IF(AND($AJ$5&gt;3,$AJ$5&lt;7),Z13+Z19+Z21,""))</f>
        <v>28.384</v>
      </c>
      <c r="AA17" s="38"/>
    </row>
    <row r="18" spans="2:27" ht="12.75" customHeight="1" x14ac:dyDescent="0.2">
      <c r="B18" s="48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Sunday</v>
      </c>
      <c r="C18" s="52">
        <f>IF($AJ$5=6,"",ROUND((IF(C14&gt;C12,C14-C12,0)),0))</f>
        <v>0</v>
      </c>
      <c r="D18" s="43">
        <f t="shared" ref="D18:Z18" si="3">IF($AJ$5=6,"",ROUND((IF(D14&gt;D12,D14-D12,0)),0))</f>
        <v>0</v>
      </c>
      <c r="E18" s="43">
        <f t="shared" si="3"/>
        <v>0</v>
      </c>
      <c r="F18" s="43">
        <f t="shared" si="3"/>
        <v>0</v>
      </c>
      <c r="G18" s="43">
        <f t="shared" si="3"/>
        <v>0</v>
      </c>
      <c r="H18" s="43">
        <f t="shared" si="3"/>
        <v>0</v>
      </c>
      <c r="I18" s="43">
        <f t="shared" si="3"/>
        <v>0</v>
      </c>
      <c r="J18" s="43">
        <f t="shared" si="3"/>
        <v>0</v>
      </c>
      <c r="K18" s="43">
        <f t="shared" si="3"/>
        <v>0</v>
      </c>
      <c r="L18" s="43">
        <f t="shared" si="3"/>
        <v>0</v>
      </c>
      <c r="M18" s="43">
        <f t="shared" si="3"/>
        <v>1</v>
      </c>
      <c r="N18" s="43">
        <f t="shared" si="3"/>
        <v>3</v>
      </c>
      <c r="O18" s="43">
        <f t="shared" si="3"/>
        <v>1</v>
      </c>
      <c r="P18" s="43">
        <f t="shared" si="3"/>
        <v>1</v>
      </c>
      <c r="Q18" s="43">
        <f t="shared" si="3"/>
        <v>0</v>
      </c>
      <c r="R18" s="43">
        <f t="shared" si="3"/>
        <v>0</v>
      </c>
      <c r="S18" s="43">
        <f t="shared" si="3"/>
        <v>1</v>
      </c>
      <c r="T18" s="43">
        <f t="shared" si="3"/>
        <v>1</v>
      </c>
      <c r="U18" s="43">
        <f t="shared" si="3"/>
        <v>1</v>
      </c>
      <c r="V18" s="43">
        <f t="shared" si="3"/>
        <v>1</v>
      </c>
      <c r="W18" s="43">
        <f t="shared" si="3"/>
        <v>1</v>
      </c>
      <c r="X18" s="43">
        <f t="shared" si="3"/>
        <v>3</v>
      </c>
      <c r="Y18" s="43">
        <f t="shared" si="3"/>
        <v>1</v>
      </c>
      <c r="Z18" s="44">
        <f t="shared" si="3"/>
        <v>1</v>
      </c>
    </row>
    <row r="19" spans="2:27" ht="12.75" customHeight="1" x14ac:dyDescent="0.2">
      <c r="B19" s="49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>Total Incremental Quantity (Hanson needs to purchase) for Monday LLH</v>
      </c>
      <c r="C19" s="53">
        <f t="shared" ref="C19:H19" si="4">IF($AJ$5=6,"",IF(AND($AJ$5&gt;3,$AJ$5&lt;7),ROUND((IF(C15&gt;C13,C15-C13,0)),0),""))</f>
        <v>1</v>
      </c>
      <c r="D19" s="2">
        <f t="shared" si="4"/>
        <v>3</v>
      </c>
      <c r="E19" s="2">
        <f t="shared" si="4"/>
        <v>8</v>
      </c>
      <c r="F19" s="2">
        <f t="shared" si="4"/>
        <v>8</v>
      </c>
      <c r="G19" s="2">
        <f t="shared" si="4"/>
        <v>9</v>
      </c>
      <c r="H19" s="2">
        <f t="shared" si="4"/>
        <v>12</v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>
        <f>IF($AJ$5=6,"",IF(AND($AJ$5&gt;3,$AJ$5&lt;7),ROUND((IF(Y15&gt;Y13,Y15-Y13,0)),0),""))</f>
        <v>14</v>
      </c>
      <c r="Z19" s="45">
        <f>IF($AJ$5=6,"",IF(AND($AJ$5&gt;3,$AJ$5&lt;7),ROUND((IF(Z15&gt;Z13,Z15-Z13,0)),0),""))</f>
        <v>13</v>
      </c>
    </row>
    <row r="20" spans="2:27" ht="12.75" customHeight="1" x14ac:dyDescent="0.2">
      <c r="B20" s="50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Sunday</v>
      </c>
      <c r="C20" s="54">
        <f t="shared" ref="C20:Z20" si="6">IF($AJ$5=6,"",ROUND(IF(C14&gt;C12,0,C14-C12),0))</f>
        <v>-4</v>
      </c>
      <c r="D20" s="4">
        <f t="shared" si="6"/>
        <v>-4</v>
      </c>
      <c r="E20" s="4">
        <f t="shared" si="6"/>
        <v>-4</v>
      </c>
      <c r="F20" s="4">
        <f t="shared" si="6"/>
        <v>-3</v>
      </c>
      <c r="G20" s="4">
        <f t="shared" si="6"/>
        <v>-2</v>
      </c>
      <c r="H20" s="4">
        <f t="shared" si="6"/>
        <v>-3</v>
      </c>
      <c r="I20" s="4">
        <f t="shared" si="6"/>
        <v>-3</v>
      </c>
      <c r="J20" s="4">
        <f t="shared" si="6"/>
        <v>-3</v>
      </c>
      <c r="K20" s="4">
        <f t="shared" si="6"/>
        <v>-3</v>
      </c>
      <c r="L20" s="4">
        <f t="shared" si="6"/>
        <v>-3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-2</v>
      </c>
      <c r="R20" s="4">
        <f t="shared" si="6"/>
        <v>-2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6">
        <f t="shared" si="6"/>
        <v>0</v>
      </c>
    </row>
    <row r="21" spans="2:27" ht="12.75" customHeight="1" thickBot="1" x14ac:dyDescent="0.25">
      <c r="B21" s="51" t="str">
        <f>IF(AJ5=4,"Total Decremental Quantity (Hanson needs to sell) for Saturday",IF(AJ5=5,"Total Decremental Quantity (Hanson needs to sell) for Monday LLH",IF(AJ5=6,"Total Decremental Quantity (Hanson needs to sell) for Monday HLH","")))</f>
        <v>Total Decremental Quantity (Hanson needs to sell) for Monday LLH</v>
      </c>
      <c r="C21" s="54">
        <f t="shared" ref="C21:H21" si="7">IF($AJ$5=6,"",IF(AND($AJ$5&gt;3,$AJ$5&lt;7),ROUND(IF(C15&gt;C13,0,C15-C13),0),""))</f>
        <v>0</v>
      </c>
      <c r="D21" s="4">
        <f t="shared" si="7"/>
        <v>0</v>
      </c>
      <c r="E21" s="4">
        <f t="shared" si="7"/>
        <v>0</v>
      </c>
      <c r="F21" s="4">
        <f t="shared" si="7"/>
        <v>0</v>
      </c>
      <c r="G21" s="4">
        <f t="shared" si="7"/>
        <v>0</v>
      </c>
      <c r="H21" s="4">
        <f t="shared" si="7"/>
        <v>0</v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>
        <f>IF($AJ$5=6,"",IF(AND($AJ$5&gt;3,$AJ$5&lt;7),ROUND(IF(Y15&gt;Y13,0,Y15-Y13),0),""))</f>
        <v>0</v>
      </c>
      <c r="Z21" s="46">
        <f>IF($AJ$5=6,"",IF(AND($AJ$5&gt;3,$AJ$5&lt;7),ROUND(IF(Z15&gt;Z13,0,Z15-Z13),0),""))</f>
        <v>0</v>
      </c>
    </row>
    <row r="22" spans="2:27" ht="12.75" customHeight="1" x14ac:dyDescent="0.2">
      <c r="B22" s="49" t="s">
        <v>31</v>
      </c>
      <c r="C22" s="52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3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3">
        <f t="shared" si="9"/>
        <v>0</v>
      </c>
      <c r="F22" s="43">
        <f t="shared" si="9"/>
        <v>0</v>
      </c>
      <c r="G22" s="43">
        <f t="shared" si="9"/>
        <v>0</v>
      </c>
      <c r="H22" s="43">
        <f t="shared" si="9"/>
        <v>0</v>
      </c>
      <c r="I22" s="43">
        <f t="shared" si="9"/>
        <v>0</v>
      </c>
      <c r="J22" s="43">
        <f t="shared" si="9"/>
        <v>0</v>
      </c>
      <c r="K22" s="43">
        <f t="shared" si="9"/>
        <v>0</v>
      </c>
      <c r="L22" s="43">
        <f t="shared" si="9"/>
        <v>0</v>
      </c>
      <c r="M22" s="43">
        <f t="shared" si="9"/>
        <v>0</v>
      </c>
      <c r="N22" s="43">
        <f t="shared" si="9"/>
        <v>0</v>
      </c>
      <c r="O22" s="43">
        <f t="shared" si="9"/>
        <v>0</v>
      </c>
      <c r="P22" s="43">
        <f t="shared" si="9"/>
        <v>0</v>
      </c>
      <c r="Q22" s="43">
        <f t="shared" si="9"/>
        <v>0</v>
      </c>
      <c r="R22" s="43">
        <f t="shared" si="9"/>
        <v>0</v>
      </c>
      <c r="S22" s="43">
        <f t="shared" si="9"/>
        <v>0</v>
      </c>
      <c r="T22" s="43">
        <f t="shared" si="9"/>
        <v>0</v>
      </c>
      <c r="U22" s="43">
        <f t="shared" si="9"/>
        <v>0</v>
      </c>
      <c r="V22" s="43">
        <f t="shared" si="9"/>
        <v>0</v>
      </c>
      <c r="W22" s="43">
        <f t="shared" si="9"/>
        <v>0</v>
      </c>
      <c r="X22" s="43">
        <f t="shared" si="9"/>
        <v>0</v>
      </c>
      <c r="Y22" s="43">
        <f t="shared" si="9"/>
        <v>0</v>
      </c>
      <c r="Z22" s="44">
        <f t="shared" si="9"/>
        <v>0</v>
      </c>
      <c r="AA22" s="20"/>
    </row>
    <row r="23" spans="2:27" ht="12.75" customHeight="1" thickBot="1" x14ac:dyDescent="0.25">
      <c r="B23" s="50" t="s">
        <v>32</v>
      </c>
      <c r="C23" s="54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6">
        <f t="shared" si="10"/>
        <v>0</v>
      </c>
    </row>
    <row r="24" spans="2:27" x14ac:dyDescent="0.2">
      <c r="B24" s="48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Sunday</v>
      </c>
      <c r="C24" s="52">
        <f t="shared" ref="C24:X24" si="11">IF($AJ$5=6,"",(C18-C22))</f>
        <v>0</v>
      </c>
      <c r="D24" s="43">
        <f t="shared" si="11"/>
        <v>0</v>
      </c>
      <c r="E24" s="43">
        <f t="shared" si="11"/>
        <v>0</v>
      </c>
      <c r="F24" s="43">
        <f t="shared" si="11"/>
        <v>0</v>
      </c>
      <c r="G24" s="43">
        <f t="shared" si="11"/>
        <v>0</v>
      </c>
      <c r="H24" s="43">
        <f t="shared" si="11"/>
        <v>0</v>
      </c>
      <c r="I24" s="43">
        <f t="shared" si="11"/>
        <v>0</v>
      </c>
      <c r="J24" s="43">
        <f t="shared" si="11"/>
        <v>0</v>
      </c>
      <c r="K24" s="43">
        <f t="shared" si="11"/>
        <v>0</v>
      </c>
      <c r="L24" s="43">
        <f t="shared" si="11"/>
        <v>0</v>
      </c>
      <c r="M24" s="43">
        <f t="shared" si="11"/>
        <v>1</v>
      </c>
      <c r="N24" s="43">
        <f t="shared" si="11"/>
        <v>3</v>
      </c>
      <c r="O24" s="43">
        <f t="shared" si="11"/>
        <v>1</v>
      </c>
      <c r="P24" s="43">
        <f t="shared" si="11"/>
        <v>1</v>
      </c>
      <c r="Q24" s="43">
        <f t="shared" si="11"/>
        <v>0</v>
      </c>
      <c r="R24" s="43">
        <f t="shared" si="11"/>
        <v>0</v>
      </c>
      <c r="S24" s="43">
        <f t="shared" si="11"/>
        <v>1</v>
      </c>
      <c r="T24" s="43">
        <f t="shared" si="11"/>
        <v>1</v>
      </c>
      <c r="U24" s="43">
        <f t="shared" si="11"/>
        <v>1</v>
      </c>
      <c r="V24" s="43">
        <f t="shared" si="11"/>
        <v>1</v>
      </c>
      <c r="W24" s="43">
        <f t="shared" si="11"/>
        <v>1</v>
      </c>
      <c r="X24" s="43">
        <f t="shared" si="11"/>
        <v>3</v>
      </c>
      <c r="Y24" s="43">
        <f>IF($AJ$5=6,"",(Y18-Y22))</f>
        <v>1</v>
      </c>
      <c r="Z24" s="44">
        <f>IF($AJ$5=6,"",(Z18-Z22))</f>
        <v>1</v>
      </c>
      <c r="AA24" s="34"/>
    </row>
    <row r="25" spans="2:27" x14ac:dyDescent="0.2">
      <c r="B25" s="49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>Real Time Incremental Quantity (Hanson needs to purchase) for Monday LLH</v>
      </c>
      <c r="C25" s="53">
        <f t="shared" ref="C25:H25" si="12">IF($AJ$5=6,"",IF(OR($AJ$5&lt;4,$AJ$5=7),"",C19-C22))</f>
        <v>1</v>
      </c>
      <c r="D25" s="2">
        <f t="shared" si="12"/>
        <v>3</v>
      </c>
      <c r="E25" s="2">
        <f t="shared" si="12"/>
        <v>8</v>
      </c>
      <c r="F25" s="2">
        <f t="shared" si="12"/>
        <v>8</v>
      </c>
      <c r="G25" s="2">
        <f t="shared" si="12"/>
        <v>9</v>
      </c>
      <c r="H25" s="2">
        <f t="shared" si="12"/>
        <v>12</v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>
        <f>IF($AJ$5=6,"",IF(OR($AJ$5&lt;4,$AJ$5=7),"",Y19-Y22))</f>
        <v>14</v>
      </c>
      <c r="Z25" s="45">
        <f>IF($AJ$5=6,"",IF(OR($AJ$5&lt;4,$AJ$5=7),"",Z19-Z22))</f>
        <v>13</v>
      </c>
      <c r="AA25" s="34"/>
    </row>
    <row r="26" spans="2:27" x14ac:dyDescent="0.2">
      <c r="B26" s="50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Sunday</v>
      </c>
      <c r="C26" s="54">
        <f t="shared" ref="C26:X26" si="14">IF($AJ$5=6,"",(C20-C23))</f>
        <v>-4</v>
      </c>
      <c r="D26" s="4">
        <f t="shared" si="14"/>
        <v>-4</v>
      </c>
      <c r="E26" s="4">
        <f t="shared" si="14"/>
        <v>-4</v>
      </c>
      <c r="F26" s="4">
        <f t="shared" si="14"/>
        <v>-3</v>
      </c>
      <c r="G26" s="4">
        <f t="shared" si="14"/>
        <v>-2</v>
      </c>
      <c r="H26" s="4">
        <f t="shared" si="14"/>
        <v>-3</v>
      </c>
      <c r="I26" s="4">
        <f t="shared" si="14"/>
        <v>-3</v>
      </c>
      <c r="J26" s="4">
        <f t="shared" si="14"/>
        <v>-3</v>
      </c>
      <c r="K26" s="4">
        <f t="shared" si="14"/>
        <v>-3</v>
      </c>
      <c r="L26" s="4">
        <f t="shared" si="14"/>
        <v>-3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-2</v>
      </c>
      <c r="R26" s="4">
        <f t="shared" si="14"/>
        <v>-2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6">
        <f>IF($AJ$5=6,"",(Z20-Z23))</f>
        <v>0</v>
      </c>
      <c r="AA26" s="34"/>
    </row>
    <row r="27" spans="2:27" ht="13.5" thickBot="1" x14ac:dyDescent="0.25">
      <c r="B27" s="51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>Real Time Decremental Quantity (Hanson needs to sell) for Monday LLH</v>
      </c>
      <c r="C27" s="55">
        <f t="shared" ref="C27:H27" si="15">IF($AJ$5=6,"",IF(OR($AJ$5&lt;4,$AJ$5=7,),"",C21-C23))</f>
        <v>0</v>
      </c>
      <c r="D27" s="3">
        <f t="shared" si="15"/>
        <v>0</v>
      </c>
      <c r="E27" s="3">
        <f t="shared" si="15"/>
        <v>0</v>
      </c>
      <c r="F27" s="3">
        <f t="shared" si="15"/>
        <v>0</v>
      </c>
      <c r="G27" s="3">
        <f t="shared" si="15"/>
        <v>0</v>
      </c>
      <c r="H27" s="3">
        <f t="shared" si="15"/>
        <v>0</v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>
        <f>IF($AJ$5=6,"",IF(OR($AJ$5&lt;4,$AJ$5=7,),"",Y21-Y23))</f>
        <v>0</v>
      </c>
      <c r="Z27" s="47">
        <f>IF($AJ$5=6,"",IF(OR($AJ$5&lt;4,$AJ$5=7,),"",Z21-Z23))</f>
        <v>0</v>
      </c>
      <c r="AA27" s="34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8" t="s">
        <v>14</v>
      </c>
      <c r="D31" s="58"/>
      <c r="E31" s="58"/>
      <c r="F31" s="59" t="s">
        <v>13</v>
      </c>
      <c r="G31" s="58"/>
      <c r="H31" s="58"/>
      <c r="I31" s="5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8" t="s">
        <v>35</v>
      </c>
      <c r="D32" s="58"/>
      <c r="E32" s="58"/>
      <c r="F32" s="60" t="s">
        <v>36</v>
      </c>
      <c r="G32" s="58"/>
      <c r="H32" s="58"/>
      <c r="I32" s="5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8" t="s">
        <v>15</v>
      </c>
      <c r="D33" s="58"/>
      <c r="E33" s="58"/>
      <c r="F33" s="59" t="s">
        <v>17</v>
      </c>
      <c r="G33" s="58"/>
      <c r="H33" s="58"/>
      <c r="I33" s="5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8" t="s">
        <v>16</v>
      </c>
      <c r="D34" s="58"/>
      <c r="E34" s="58"/>
      <c r="F34" s="59" t="s">
        <v>18</v>
      </c>
      <c r="G34" s="58"/>
      <c r="H34" s="58"/>
      <c r="I34" s="5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2" t="s">
        <v>38</v>
      </c>
      <c r="D35" s="32"/>
      <c r="E35" s="32"/>
      <c r="F35" s="33" t="s">
        <v>39</v>
      </c>
      <c r="G35" s="32"/>
      <c r="H35" s="32"/>
      <c r="I35" s="32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7" t="s">
        <v>11</v>
      </c>
      <c r="D37" s="57"/>
      <c r="E37" s="57"/>
      <c r="F37" s="57" t="s">
        <v>12</v>
      </c>
      <c r="G37" s="5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2023-09-15T17:26:38Z</dcterms:modified>
</cp:coreProperties>
</file>