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drawings/drawing2.xml" ContentType="application/vnd.openxmlformats-officedocument.drawing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CB09C94-A3F4-4A0B-9FDD-B7EACC741271}" xr6:coauthVersionLast="47" xr6:coauthVersionMax="47" xr10:uidLastSave="{00000000-0000-0000-0000-000000000000}"/>
  <bookViews>
    <workbookView xWindow="-120" yWindow="-120" windowWidth="38640" windowHeight="15720" tabRatio="752"/>
  </bookViews>
  <sheets>
    <sheet name="GenInfo" sheetId="1" r:id="rId1"/>
    <sheet name="Load1" sheetId="2" r:id="rId2"/>
    <sheet name="ContractPrice" sheetId="3" r:id="rId3"/>
    <sheet name="InterestRate" sheetId="4" r:id="rId4"/>
    <sheet name="PwrPrice1" sheetId="5" r:id="rId5"/>
    <sheet name="Power Curves" sheetId="6" r:id="rId6"/>
    <sheet name="Scalar1" sheetId="7" r:id="rId7"/>
    <sheet name="Fuel" sheetId="8" r:id="rId8"/>
    <sheet name="Gas Curves" sheetId="9" r:id="rId9"/>
    <sheet name="Covar" sheetId="10" r:id="rId10"/>
    <sheet name="Climate" sheetId="11" r:id="rId11"/>
    <sheet name="Asset1" sheetId="12" r:id="rId12"/>
    <sheet name="Peak" sheetId="13" r:id="rId13"/>
    <sheet name="OffPeak" sheetId="14" r:id="rId14"/>
    <sheet name="Strip" sheetId="15" r:id="rId15"/>
    <sheet name="Option" sheetId="16" r:id="rId16"/>
  </sheets>
  <externalReferences>
    <externalReference r:id="rId17"/>
    <externalReference r:id="rId18"/>
  </externalReferences>
  <definedNames>
    <definedName name="BasisIndex">GenInfo!$AS$6:$AS$20</definedName>
    <definedName name="BasisNumber">GenInfo!$AS$4</definedName>
    <definedName name="BidOfferSpread">Load1!$AO$6</definedName>
    <definedName name="binwidth" localSheetId="0">GenInfo!$L$26</definedName>
    <definedName name="CalcIntrinsic">GenInfo!$C$17</definedName>
    <definedName name="CalcPayoff">GenInfo!$C$22</definedName>
    <definedName name="ContractFlag">GenInfo!$C$14</definedName>
    <definedName name="ContractPrice" localSheetId="2">ContractPrice!$W$5</definedName>
    <definedName name="corr">Fuel!$L$7</definedName>
    <definedName name="correl1">Covar!$B$12</definedName>
    <definedName name="curtailrate">Asset1!$H$20</definedName>
    <definedName name="CurveDate">GenInfo!$L$13</definedName>
    <definedName name="CurveRange" localSheetId="8">'Gas Curves'!$B$5</definedName>
    <definedName name="CurveRange" localSheetId="3">InterestRate!$H$3</definedName>
    <definedName name="CurveValues" localSheetId="13">Gas [2]Curves!$A$5:$I$9</definedName>
    <definedName name="CurveValues" localSheetId="15">Gas [2]Curves!$A$5:$I$9</definedName>
    <definedName name="CurveValues" localSheetId="14">Gas [2]Curves!$A$5:$I$9</definedName>
    <definedName name="CurveValues">Gas [2]Curves!$A$5:$I$9</definedName>
    <definedName name="dealEnd">GenInfo!$C$7</definedName>
    <definedName name="dealStart">GenInfo!$C$6</definedName>
    <definedName name="DebugIter">GenInfo!$C$58</definedName>
    <definedName name="discountRate">InterestRate!$C$7</definedName>
    <definedName name="dispatchMode">GenInfo!$C$9</definedName>
    <definedName name="DispMode" localSheetId="11">Asset1!$E$3</definedName>
    <definedName name="dLoad">Load1!$I$10</definedName>
    <definedName name="dTemp">Load1!$H$10</definedName>
    <definedName name="Dummy" localSheetId="11">Asset1!$H$24</definedName>
    <definedName name="fA">Climate!$B$5</definedName>
    <definedName name="fB">Climate!$B$6</definedName>
    <definedName name="fDecay">Climate!$B$4</definedName>
    <definedName name="FilePath">GenInfo!$C$4</definedName>
    <definedName name="FixCost" localSheetId="11">Asset1!$E$24</definedName>
    <definedName name="fOff">Climate!$B$7</definedName>
    <definedName name="ForcedOutDur" localSheetId="11">Asset1!$E$15</definedName>
    <definedName name="forcedoutrate" localSheetId="11">Asset1!$G$24</definedName>
    <definedName name="Forecastedload">Load1!$AN$6</definedName>
    <definedName name="Fuel_mtx">Fuel!$B$7</definedName>
    <definedName name="FuelCurve" localSheetId="11">Asset1!$E$5</definedName>
    <definedName name="FuelType" localSheetId="11">Asset1!$E$4</definedName>
    <definedName name="FuelUpdate">GenInfo!$N$8</definedName>
    <definedName name="fuelv">Fuel!$G$7</definedName>
    <definedName name="GrowthRate">Load1!$T$5</definedName>
    <definedName name="HeatRateFlag">#REF!</definedName>
    <definedName name="HeatRateMax" localSheetId="11">Asset1!$E$10</definedName>
    <definedName name="HeatRateMin" localSheetId="11">Asset1!$E$9</definedName>
    <definedName name="HeatRatePeak" localSheetId="11">Asset1!$E$11</definedName>
    <definedName name="hedgeflag">GenInfo!$C$20</definedName>
    <definedName name="idimL">Covar!$D$4</definedName>
    <definedName name="idimS">Covar!$D$5</definedName>
    <definedName name="IRFirstMonth">'Power Curves'!$A$3</definedName>
    <definedName name="Load1">Load1!$I$27</definedName>
    <definedName name="LoadGroup">GenInfo!$C$38</definedName>
    <definedName name="loadMargin">GenInfo!$C$13</definedName>
    <definedName name="MaxCapacity" localSheetId="11">Asset1!$E$7</definedName>
    <definedName name="MinCapacity" localSheetId="11">Asset1!$E$6</definedName>
    <definedName name="MinDwHours">Asset1!$E$18</definedName>
    <definedName name="MinUpHours">Asset1!$E$17</definedName>
    <definedName name="nFuelCvs">Fuel!$B$4</definedName>
    <definedName name="nmonths">GenInfo!$BD$3</definedName>
    <definedName name="NonFuelVOM" localSheetId="11">Asset1!$F$24</definedName>
    <definedName name="noOutageFlag">GenInfo!$C$11</definedName>
    <definedName name="normtemp">Climate!$B$12</definedName>
    <definedName name="nRun">GenInfo!$C$8</definedName>
    <definedName name="NumAsset">GenInfo!$C$3</definedName>
    <definedName name="Number_of_Iterations">GenInfo!$C$8</definedName>
    <definedName name="offPeak">PwrPrice1!$D$6</definedName>
    <definedName name="Offpeakmargin">GenInfo!$C$25</definedName>
    <definedName name="offpeakv">PwrPrice1!$F$6</definedName>
    <definedName name="OffPeakVolFlag">GenInfo!$C$10</definedName>
    <definedName name="OffPkAdder">GenInfo!$C$27</definedName>
    <definedName name="Offsets">Load1!$J$6</definedName>
    <definedName name="ophedge">OffPeak!$C$7</definedName>
    <definedName name="ophedgecount">OffPeak!$D$3</definedName>
    <definedName name="optionhedge">Option!$C$7</definedName>
    <definedName name="optionhedgecount">Option!$D$3</definedName>
    <definedName name="peak">PwrPrice1!$C$6</definedName>
    <definedName name="PeakCapacity" localSheetId="11">Asset1!$E$8</definedName>
    <definedName name="peakhedge">Peak!$C$7</definedName>
    <definedName name="peakhedgecount">Peak!$D$3</definedName>
    <definedName name="peakv">PwrPrice1!$E$6</definedName>
    <definedName name="PercentPayoff">GenInfo!$C$28</definedName>
    <definedName name="PlannedOut" localSheetId="11">Asset1!$B$26</definedName>
    <definedName name="PositionBasis">'Power Curves'!$BM$4</definedName>
    <definedName name="PositionRegion">'Power Curves'!$B$3</definedName>
    <definedName name="PowerDir">GenInfo!$M$3</definedName>
    <definedName name="PowerUpdate">GenInfo!$N$5</definedName>
    <definedName name="PriceCap">GenInfo!$C$21</definedName>
    <definedName name="priceElasticity">GenInfo!$C$12</definedName>
    <definedName name="_xlnm.Print_Area" localSheetId="9">Covar!$A$2:$J$31</definedName>
    <definedName name="RampHours">Asset1!$E$19</definedName>
    <definedName name="RegionIndex">GenInfo!$AN$4:$AN$40</definedName>
    <definedName name="RegionNumber">GenInfo!$AP$1</definedName>
    <definedName name="Scalar">Scalar1!$B$6</definedName>
    <definedName name="ScalarSS">Scalar1!$B$30</definedName>
    <definedName name="scorrel">Covar!$B$27</definedName>
    <definedName name="sname" localSheetId="11">Asset1!$E$2</definedName>
    <definedName name="StartCost" localSheetId="11">Asset1!$E$13</definedName>
    <definedName name="StartRecovHours">Asset1!$E$20</definedName>
    <definedName name="striphedge">Strip!$C$7</definedName>
    <definedName name="striphedgecount">Strip!$D$3</definedName>
    <definedName name="stype">Covar!$A$25</definedName>
    <definedName name="svol">Covar!$B$26</definedName>
    <definedName name="SwitchCost">Asset1!$E$16</definedName>
    <definedName name="TransLoss" localSheetId="11">Asset1!$E$14</definedName>
    <definedName name="transLossFactor">GenInfo!$C$15</definedName>
    <definedName name="type1">Covar!$A$10</definedName>
    <definedName name="UpperLeftOfCurveTable">'Gas Curves'!$A$5</definedName>
    <definedName name="UseOffPkAdder">GenInfo!$C$23</definedName>
    <definedName name="ValDate">GenInfo!$C$5</definedName>
    <definedName name="_vol1">Covar!$B$11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2" l="1"/>
  <c r="E3" i="12"/>
  <c r="E4" i="12"/>
  <c r="E5" i="12"/>
  <c r="G5" i="12"/>
  <c r="AK5" i="12"/>
  <c r="G6" i="12"/>
  <c r="H6" i="12"/>
  <c r="AK6" i="12"/>
  <c r="E7" i="12"/>
  <c r="G7" i="12"/>
  <c r="AK7" i="12"/>
  <c r="D9" i="12"/>
  <c r="E9" i="12"/>
  <c r="F9" i="12"/>
  <c r="D10" i="12"/>
  <c r="E10" i="12"/>
  <c r="F10" i="12"/>
  <c r="D11" i="12"/>
  <c r="E11" i="12"/>
  <c r="F11" i="12"/>
  <c r="E12" i="12"/>
  <c r="F12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A5" i="3"/>
  <c r="V5" i="3"/>
  <c r="W5" i="3"/>
  <c r="A6" i="3"/>
  <c r="V6" i="3"/>
  <c r="W6" i="3"/>
  <c r="A7" i="3"/>
  <c r="V7" i="3"/>
  <c r="W7" i="3"/>
  <c r="A8" i="3"/>
  <c r="V8" i="3"/>
  <c r="W8" i="3"/>
  <c r="A9" i="3"/>
  <c r="V9" i="3"/>
  <c r="W9" i="3"/>
  <c r="A10" i="3"/>
  <c r="V10" i="3"/>
  <c r="W10" i="3"/>
  <c r="A11" i="3"/>
  <c r="V11" i="3"/>
  <c r="W11" i="3"/>
  <c r="A12" i="3"/>
  <c r="V12" i="3"/>
  <c r="W12" i="3"/>
  <c r="A13" i="3"/>
  <c r="V13" i="3"/>
  <c r="W13" i="3"/>
  <c r="A14" i="3"/>
  <c r="V14" i="3"/>
  <c r="W14" i="3"/>
  <c r="A15" i="3"/>
  <c r="V15" i="3"/>
  <c r="W15" i="3"/>
  <c r="A16" i="3"/>
  <c r="V16" i="3"/>
  <c r="W16" i="3"/>
  <c r="A17" i="3"/>
  <c r="V17" i="3"/>
  <c r="W17" i="3"/>
  <c r="A18" i="3"/>
  <c r="V18" i="3"/>
  <c r="W18" i="3"/>
  <c r="A19" i="3"/>
  <c r="V19" i="3"/>
  <c r="W19" i="3"/>
  <c r="A20" i="3"/>
  <c r="V20" i="3"/>
  <c r="W20" i="3"/>
  <c r="A21" i="3"/>
  <c r="V21" i="3"/>
  <c r="W21" i="3"/>
  <c r="A22" i="3"/>
  <c r="V22" i="3"/>
  <c r="W22" i="3"/>
  <c r="A23" i="3"/>
  <c r="V23" i="3"/>
  <c r="W23" i="3"/>
  <c r="A24" i="3"/>
  <c r="V24" i="3"/>
  <c r="W24" i="3"/>
  <c r="A25" i="3"/>
  <c r="V25" i="3"/>
  <c r="W25" i="3"/>
  <c r="A26" i="3"/>
  <c r="V26" i="3"/>
  <c r="W26" i="3"/>
  <c r="A27" i="3"/>
  <c r="V27" i="3"/>
  <c r="W27" i="3"/>
  <c r="A28" i="3"/>
  <c r="V28" i="3"/>
  <c r="W28" i="3"/>
  <c r="A29" i="3"/>
  <c r="V29" i="3"/>
  <c r="W29" i="3"/>
  <c r="A30" i="3"/>
  <c r="V30" i="3"/>
  <c r="W30" i="3"/>
  <c r="A31" i="3"/>
  <c r="V31" i="3"/>
  <c r="W31" i="3"/>
  <c r="A32" i="3"/>
  <c r="V32" i="3"/>
  <c r="W32" i="3"/>
  <c r="A33" i="3"/>
  <c r="V33" i="3"/>
  <c r="W33" i="3"/>
  <c r="A34" i="3"/>
  <c r="V34" i="3"/>
  <c r="W34" i="3"/>
  <c r="A35" i="3"/>
  <c r="V35" i="3"/>
  <c r="W35" i="3"/>
  <c r="A36" i="3"/>
  <c r="V36" i="3"/>
  <c r="W36" i="3"/>
  <c r="A37" i="3"/>
  <c r="V37" i="3"/>
  <c r="W37" i="3"/>
  <c r="A38" i="3"/>
  <c r="V38" i="3"/>
  <c r="W38" i="3"/>
  <c r="A39" i="3"/>
  <c r="V39" i="3"/>
  <c r="W39" i="3"/>
  <c r="A40" i="3"/>
  <c r="V40" i="3"/>
  <c r="W40" i="3"/>
  <c r="A41" i="3"/>
  <c r="V41" i="3"/>
  <c r="W41" i="3"/>
  <c r="A42" i="3"/>
  <c r="V42" i="3"/>
  <c r="W42" i="3"/>
  <c r="A43" i="3"/>
  <c r="V43" i="3"/>
  <c r="W43" i="3"/>
  <c r="A44" i="3"/>
  <c r="V44" i="3"/>
  <c r="W44" i="3"/>
  <c r="A45" i="3"/>
  <c r="V45" i="3"/>
  <c r="W45" i="3"/>
  <c r="A46" i="3"/>
  <c r="V46" i="3"/>
  <c r="W46" i="3"/>
  <c r="A47" i="3"/>
  <c r="V47" i="3"/>
  <c r="W47" i="3"/>
  <c r="A48" i="3"/>
  <c r="V48" i="3"/>
  <c r="W48" i="3"/>
  <c r="A49" i="3"/>
  <c r="V49" i="3"/>
  <c r="W49" i="3"/>
  <c r="A50" i="3"/>
  <c r="V50" i="3"/>
  <c r="W50" i="3"/>
  <c r="A51" i="3"/>
  <c r="V51" i="3"/>
  <c r="W51" i="3"/>
  <c r="A52" i="3"/>
  <c r="V52" i="3"/>
  <c r="W52" i="3"/>
  <c r="A53" i="3"/>
  <c r="V53" i="3"/>
  <c r="W53" i="3"/>
  <c r="A54" i="3"/>
  <c r="V54" i="3"/>
  <c r="W54" i="3"/>
  <c r="A55" i="3"/>
  <c r="V55" i="3"/>
  <c r="W55" i="3"/>
  <c r="A56" i="3"/>
  <c r="V56" i="3"/>
  <c r="W56" i="3"/>
  <c r="A57" i="3"/>
  <c r="V57" i="3"/>
  <c r="W57" i="3"/>
  <c r="A58" i="3"/>
  <c r="V58" i="3"/>
  <c r="W58" i="3"/>
  <c r="A59" i="3"/>
  <c r="V59" i="3"/>
  <c r="W59" i="3"/>
  <c r="A60" i="3"/>
  <c r="V60" i="3"/>
  <c r="W60" i="3"/>
  <c r="A61" i="3"/>
  <c r="V61" i="3"/>
  <c r="W61" i="3"/>
  <c r="A62" i="3"/>
  <c r="V62" i="3"/>
  <c r="W62" i="3"/>
  <c r="A63" i="3"/>
  <c r="V63" i="3"/>
  <c r="W63" i="3"/>
  <c r="A64" i="3"/>
  <c r="V64" i="3"/>
  <c r="W64" i="3"/>
  <c r="A65" i="3"/>
  <c r="V65" i="3"/>
  <c r="W65" i="3"/>
  <c r="A66" i="3"/>
  <c r="V66" i="3"/>
  <c r="W66" i="3"/>
  <c r="A67" i="3"/>
  <c r="V67" i="3"/>
  <c r="W67" i="3"/>
  <c r="A68" i="3"/>
  <c r="V68" i="3"/>
  <c r="W68" i="3"/>
  <c r="A69" i="3"/>
  <c r="V69" i="3"/>
  <c r="W69" i="3"/>
  <c r="A70" i="3"/>
  <c r="V70" i="3"/>
  <c r="W70" i="3"/>
  <c r="A71" i="3"/>
  <c r="V71" i="3"/>
  <c r="W71" i="3"/>
  <c r="A72" i="3"/>
  <c r="V72" i="3"/>
  <c r="W72" i="3"/>
  <c r="A73" i="3"/>
  <c r="V73" i="3"/>
  <c r="W73" i="3"/>
  <c r="A74" i="3"/>
  <c r="V74" i="3"/>
  <c r="W74" i="3"/>
  <c r="A75" i="3"/>
  <c r="V75" i="3"/>
  <c r="W75" i="3"/>
  <c r="A76" i="3"/>
  <c r="V76" i="3"/>
  <c r="W76" i="3"/>
  <c r="A77" i="3"/>
  <c r="V77" i="3"/>
  <c r="W77" i="3"/>
  <c r="A78" i="3"/>
  <c r="V78" i="3"/>
  <c r="W78" i="3"/>
  <c r="A79" i="3"/>
  <c r="V79" i="3"/>
  <c r="W79" i="3"/>
  <c r="A80" i="3"/>
  <c r="V80" i="3"/>
  <c r="W80" i="3"/>
  <c r="A81" i="3"/>
  <c r="V81" i="3"/>
  <c r="W81" i="3"/>
  <c r="A82" i="3"/>
  <c r="V82" i="3"/>
  <c r="W82" i="3"/>
  <c r="A83" i="3"/>
  <c r="V83" i="3"/>
  <c r="W83" i="3"/>
  <c r="A84" i="3"/>
  <c r="V84" i="3"/>
  <c r="W84" i="3"/>
  <c r="A85" i="3"/>
  <c r="V85" i="3"/>
  <c r="W85" i="3"/>
  <c r="A86" i="3"/>
  <c r="V86" i="3"/>
  <c r="W86" i="3"/>
  <c r="A87" i="3"/>
  <c r="V87" i="3"/>
  <c r="W87" i="3"/>
  <c r="A88" i="3"/>
  <c r="V88" i="3"/>
  <c r="W88" i="3"/>
  <c r="A89" i="3"/>
  <c r="V89" i="3"/>
  <c r="W89" i="3"/>
  <c r="A90" i="3"/>
  <c r="V90" i="3"/>
  <c r="W90" i="3"/>
  <c r="A91" i="3"/>
  <c r="V91" i="3"/>
  <c r="W91" i="3"/>
  <c r="A92" i="3"/>
  <c r="V92" i="3"/>
  <c r="W92" i="3"/>
  <c r="A93" i="3"/>
  <c r="V93" i="3"/>
  <c r="W93" i="3"/>
  <c r="A94" i="3"/>
  <c r="V94" i="3"/>
  <c r="W94" i="3"/>
  <c r="A95" i="3"/>
  <c r="V95" i="3"/>
  <c r="W95" i="3"/>
  <c r="A96" i="3"/>
  <c r="V96" i="3"/>
  <c r="W96" i="3"/>
  <c r="A97" i="3"/>
  <c r="V97" i="3"/>
  <c r="W97" i="3"/>
  <c r="A98" i="3"/>
  <c r="V98" i="3"/>
  <c r="W98" i="3"/>
  <c r="A99" i="3"/>
  <c r="V99" i="3"/>
  <c r="W99" i="3"/>
  <c r="A100" i="3"/>
  <c r="V100" i="3"/>
  <c r="W100" i="3"/>
  <c r="A101" i="3"/>
  <c r="V101" i="3"/>
  <c r="W101" i="3"/>
  <c r="A102" i="3"/>
  <c r="V102" i="3"/>
  <c r="W102" i="3"/>
  <c r="A103" i="3"/>
  <c r="V103" i="3"/>
  <c r="W103" i="3"/>
  <c r="A104" i="3"/>
  <c r="V104" i="3"/>
  <c r="W104" i="3"/>
  <c r="A105" i="3"/>
  <c r="V105" i="3"/>
  <c r="W105" i="3"/>
  <c r="A106" i="3"/>
  <c r="V106" i="3"/>
  <c r="W106" i="3"/>
  <c r="A107" i="3"/>
  <c r="V107" i="3"/>
  <c r="W107" i="3"/>
  <c r="A108" i="3"/>
  <c r="V108" i="3"/>
  <c r="W108" i="3"/>
  <c r="A109" i="3"/>
  <c r="V109" i="3"/>
  <c r="W109" i="3"/>
  <c r="A110" i="3"/>
  <c r="V110" i="3"/>
  <c r="W110" i="3"/>
  <c r="A111" i="3"/>
  <c r="V111" i="3"/>
  <c r="W111" i="3"/>
  <c r="A112" i="3"/>
  <c r="V112" i="3"/>
  <c r="W112" i="3"/>
  <c r="A113" i="3"/>
  <c r="V113" i="3"/>
  <c r="W113" i="3"/>
  <c r="A114" i="3"/>
  <c r="V114" i="3"/>
  <c r="W114" i="3"/>
  <c r="A115" i="3"/>
  <c r="V115" i="3"/>
  <c r="W115" i="3"/>
  <c r="A116" i="3"/>
  <c r="V116" i="3"/>
  <c r="W116" i="3"/>
  <c r="A117" i="3"/>
  <c r="V117" i="3"/>
  <c r="W117" i="3"/>
  <c r="A118" i="3"/>
  <c r="V118" i="3"/>
  <c r="W118" i="3"/>
  <c r="A119" i="3"/>
  <c r="V119" i="3"/>
  <c r="W119" i="3"/>
  <c r="A120" i="3"/>
  <c r="V120" i="3"/>
  <c r="W120" i="3"/>
  <c r="A121" i="3"/>
  <c r="V121" i="3"/>
  <c r="W121" i="3"/>
  <c r="A122" i="3"/>
  <c r="V122" i="3"/>
  <c r="W122" i="3"/>
  <c r="A123" i="3"/>
  <c r="V123" i="3"/>
  <c r="W123" i="3"/>
  <c r="A124" i="3"/>
  <c r="V124" i="3"/>
  <c r="W124" i="3"/>
  <c r="A125" i="3"/>
  <c r="V125" i="3"/>
  <c r="W125" i="3"/>
  <c r="A126" i="3"/>
  <c r="V126" i="3"/>
  <c r="W126" i="3"/>
  <c r="A127" i="3"/>
  <c r="V127" i="3"/>
  <c r="W127" i="3"/>
  <c r="A128" i="3"/>
  <c r="V128" i="3"/>
  <c r="W128" i="3"/>
  <c r="A129" i="3"/>
  <c r="V129" i="3"/>
  <c r="W129" i="3"/>
  <c r="A130" i="3"/>
  <c r="V130" i="3"/>
  <c r="W130" i="3"/>
  <c r="A131" i="3"/>
  <c r="V131" i="3"/>
  <c r="W131" i="3"/>
  <c r="A132" i="3"/>
  <c r="V132" i="3"/>
  <c r="W132" i="3"/>
  <c r="A133" i="3"/>
  <c r="V133" i="3"/>
  <c r="W133" i="3"/>
  <c r="A134" i="3"/>
  <c r="V134" i="3"/>
  <c r="W134" i="3"/>
  <c r="A135" i="3"/>
  <c r="V135" i="3"/>
  <c r="W135" i="3"/>
  <c r="A136" i="3"/>
  <c r="V136" i="3"/>
  <c r="W136" i="3"/>
  <c r="A137" i="3"/>
  <c r="V137" i="3"/>
  <c r="W137" i="3"/>
  <c r="A138" i="3"/>
  <c r="V138" i="3"/>
  <c r="W138" i="3"/>
  <c r="A139" i="3"/>
  <c r="V139" i="3"/>
  <c r="W139" i="3"/>
  <c r="A140" i="3"/>
  <c r="V140" i="3"/>
  <c r="W140" i="3"/>
  <c r="A141" i="3"/>
  <c r="V141" i="3"/>
  <c r="W141" i="3"/>
  <c r="A142" i="3"/>
  <c r="V142" i="3"/>
  <c r="W142" i="3"/>
  <c r="A143" i="3"/>
  <c r="V143" i="3"/>
  <c r="W143" i="3"/>
  <c r="A144" i="3"/>
  <c r="V144" i="3"/>
  <c r="W144" i="3"/>
  <c r="A145" i="3"/>
  <c r="V145" i="3"/>
  <c r="W145" i="3"/>
  <c r="A146" i="3"/>
  <c r="V146" i="3"/>
  <c r="W146" i="3"/>
  <c r="A147" i="3"/>
  <c r="V147" i="3"/>
  <c r="W147" i="3"/>
  <c r="A148" i="3"/>
  <c r="V148" i="3"/>
  <c r="W148" i="3"/>
  <c r="A149" i="3"/>
  <c r="V149" i="3"/>
  <c r="W149" i="3"/>
  <c r="A150" i="3"/>
  <c r="V150" i="3"/>
  <c r="W150" i="3"/>
  <c r="A151" i="3"/>
  <c r="V151" i="3"/>
  <c r="W151" i="3"/>
  <c r="A152" i="3"/>
  <c r="V152" i="3"/>
  <c r="W152" i="3"/>
  <c r="A153" i="3"/>
  <c r="V153" i="3"/>
  <c r="W153" i="3"/>
  <c r="A154" i="3"/>
  <c r="V154" i="3"/>
  <c r="W154" i="3"/>
  <c r="A155" i="3"/>
  <c r="V155" i="3"/>
  <c r="W155" i="3"/>
  <c r="A156" i="3"/>
  <c r="V156" i="3"/>
  <c r="W156" i="3"/>
  <c r="A157" i="3"/>
  <c r="V157" i="3"/>
  <c r="W157" i="3"/>
  <c r="A158" i="3"/>
  <c r="V158" i="3"/>
  <c r="W158" i="3"/>
  <c r="A159" i="3"/>
  <c r="V159" i="3"/>
  <c r="W159" i="3"/>
  <c r="A160" i="3"/>
  <c r="V160" i="3"/>
  <c r="W160" i="3"/>
  <c r="A161" i="3"/>
  <c r="V161" i="3"/>
  <c r="W161" i="3"/>
  <c r="A162" i="3"/>
  <c r="V162" i="3"/>
  <c r="W162" i="3"/>
  <c r="A163" i="3"/>
  <c r="V163" i="3"/>
  <c r="W163" i="3"/>
  <c r="A164" i="3"/>
  <c r="V164" i="3"/>
  <c r="W164" i="3"/>
  <c r="A165" i="3"/>
  <c r="V165" i="3"/>
  <c r="W165" i="3"/>
  <c r="A166" i="3"/>
  <c r="V166" i="3"/>
  <c r="W166" i="3"/>
  <c r="A167" i="3"/>
  <c r="V167" i="3"/>
  <c r="W167" i="3"/>
  <c r="A168" i="3"/>
  <c r="V168" i="3"/>
  <c r="W168" i="3"/>
  <c r="A169" i="3"/>
  <c r="V169" i="3"/>
  <c r="W169" i="3"/>
  <c r="A170" i="3"/>
  <c r="V170" i="3"/>
  <c r="W170" i="3"/>
  <c r="A171" i="3"/>
  <c r="V171" i="3"/>
  <c r="W171" i="3"/>
  <c r="A172" i="3"/>
  <c r="V172" i="3"/>
  <c r="W172" i="3"/>
  <c r="A173" i="3"/>
  <c r="V173" i="3"/>
  <c r="W173" i="3"/>
  <c r="A174" i="3"/>
  <c r="V174" i="3"/>
  <c r="W174" i="3"/>
  <c r="A175" i="3"/>
  <c r="V175" i="3"/>
  <c r="W175" i="3"/>
  <c r="A176" i="3"/>
  <c r="V176" i="3"/>
  <c r="W176" i="3"/>
  <c r="A177" i="3"/>
  <c r="V177" i="3"/>
  <c r="W177" i="3"/>
  <c r="A178" i="3"/>
  <c r="V178" i="3"/>
  <c r="W178" i="3"/>
  <c r="A179" i="3"/>
  <c r="V179" i="3"/>
  <c r="W179" i="3"/>
  <c r="A180" i="3"/>
  <c r="V180" i="3"/>
  <c r="W180" i="3"/>
  <c r="A181" i="3"/>
  <c r="V181" i="3"/>
  <c r="W181" i="3"/>
  <c r="A182" i="3"/>
  <c r="V182" i="3"/>
  <c r="W182" i="3"/>
  <c r="A183" i="3"/>
  <c r="V183" i="3"/>
  <c r="W183" i="3"/>
  <c r="A184" i="3"/>
  <c r="V184" i="3"/>
  <c r="W184" i="3"/>
  <c r="A185" i="3"/>
  <c r="V185" i="3"/>
  <c r="W185" i="3"/>
  <c r="A186" i="3"/>
  <c r="V186" i="3"/>
  <c r="W186" i="3"/>
  <c r="A187" i="3"/>
  <c r="V187" i="3"/>
  <c r="W187" i="3"/>
  <c r="A188" i="3"/>
  <c r="V188" i="3"/>
  <c r="W188" i="3"/>
  <c r="A189" i="3"/>
  <c r="V189" i="3"/>
  <c r="W189" i="3"/>
  <c r="A190" i="3"/>
  <c r="V190" i="3"/>
  <c r="W190" i="3"/>
  <c r="A191" i="3"/>
  <c r="V191" i="3"/>
  <c r="W191" i="3"/>
  <c r="A192" i="3"/>
  <c r="V192" i="3"/>
  <c r="W192" i="3"/>
  <c r="A193" i="3"/>
  <c r="V193" i="3"/>
  <c r="W193" i="3"/>
  <c r="A194" i="3"/>
  <c r="V194" i="3"/>
  <c r="W194" i="3"/>
  <c r="A195" i="3"/>
  <c r="V195" i="3"/>
  <c r="W195" i="3"/>
  <c r="A196" i="3"/>
  <c r="V196" i="3"/>
  <c r="W196" i="3"/>
  <c r="A197" i="3"/>
  <c r="V197" i="3"/>
  <c r="W197" i="3"/>
  <c r="A198" i="3"/>
  <c r="V198" i="3"/>
  <c r="W198" i="3"/>
  <c r="A199" i="3"/>
  <c r="V199" i="3"/>
  <c r="W199" i="3"/>
  <c r="A200" i="3"/>
  <c r="V200" i="3"/>
  <c r="W200" i="3"/>
  <c r="A201" i="3"/>
  <c r="V201" i="3"/>
  <c r="W201" i="3"/>
  <c r="A202" i="3"/>
  <c r="V202" i="3"/>
  <c r="W202" i="3"/>
  <c r="A203" i="3"/>
  <c r="V203" i="3"/>
  <c r="W203" i="3"/>
  <c r="A204" i="3"/>
  <c r="V204" i="3"/>
  <c r="W204" i="3"/>
  <c r="A205" i="3"/>
  <c r="V205" i="3"/>
  <c r="W205" i="3"/>
  <c r="A206" i="3"/>
  <c r="V206" i="3"/>
  <c r="W206" i="3"/>
  <c r="A207" i="3"/>
  <c r="V207" i="3"/>
  <c r="W207" i="3"/>
  <c r="A208" i="3"/>
  <c r="V208" i="3"/>
  <c r="W208" i="3"/>
  <c r="A209" i="3"/>
  <c r="V209" i="3"/>
  <c r="W209" i="3"/>
  <c r="A210" i="3"/>
  <c r="V210" i="3"/>
  <c r="W210" i="3"/>
  <c r="A211" i="3"/>
  <c r="V211" i="3"/>
  <c r="W211" i="3"/>
  <c r="A212" i="3"/>
  <c r="V212" i="3"/>
  <c r="W212" i="3"/>
  <c r="A213" i="3"/>
  <c r="V213" i="3"/>
  <c r="W213" i="3"/>
  <c r="A214" i="3"/>
  <c r="V214" i="3"/>
  <c r="W214" i="3"/>
  <c r="A215" i="3"/>
  <c r="V215" i="3"/>
  <c r="W215" i="3"/>
  <c r="A216" i="3"/>
  <c r="V216" i="3"/>
  <c r="W216" i="3"/>
  <c r="A217" i="3"/>
  <c r="V217" i="3"/>
  <c r="W217" i="3"/>
  <c r="A218" i="3"/>
  <c r="V218" i="3"/>
  <c r="W218" i="3"/>
  <c r="A219" i="3"/>
  <c r="V219" i="3"/>
  <c r="W219" i="3"/>
  <c r="A220" i="3"/>
  <c r="V220" i="3"/>
  <c r="W220" i="3"/>
  <c r="A221" i="3"/>
  <c r="V221" i="3"/>
  <c r="W221" i="3"/>
  <c r="A222" i="3"/>
  <c r="V222" i="3"/>
  <c r="W222" i="3"/>
  <c r="A223" i="3"/>
  <c r="V223" i="3"/>
  <c r="W223" i="3"/>
  <c r="A224" i="3"/>
  <c r="V224" i="3"/>
  <c r="W224" i="3"/>
  <c r="A225" i="3"/>
  <c r="V225" i="3"/>
  <c r="W225" i="3"/>
  <c r="A226" i="3"/>
  <c r="V226" i="3"/>
  <c r="W226" i="3"/>
  <c r="A227" i="3"/>
  <c r="V227" i="3"/>
  <c r="W227" i="3"/>
  <c r="A228" i="3"/>
  <c r="V228" i="3"/>
  <c r="W228" i="3"/>
  <c r="A229" i="3"/>
  <c r="V229" i="3"/>
  <c r="W229" i="3"/>
  <c r="A230" i="3"/>
  <c r="V230" i="3"/>
  <c r="W230" i="3"/>
  <c r="A231" i="3"/>
  <c r="V231" i="3"/>
  <c r="W231" i="3"/>
  <c r="A232" i="3"/>
  <c r="V232" i="3"/>
  <c r="W232" i="3"/>
  <c r="A233" i="3"/>
  <c r="V233" i="3"/>
  <c r="W233" i="3"/>
  <c r="A234" i="3"/>
  <c r="V234" i="3"/>
  <c r="W234" i="3"/>
  <c r="A235" i="3"/>
  <c r="V235" i="3"/>
  <c r="W235" i="3"/>
  <c r="A236" i="3"/>
  <c r="V236" i="3"/>
  <c r="W236" i="3"/>
  <c r="A237" i="3"/>
  <c r="V237" i="3"/>
  <c r="W237" i="3"/>
  <c r="A238" i="3"/>
  <c r="V238" i="3"/>
  <c r="W238" i="3"/>
  <c r="A239" i="3"/>
  <c r="V239" i="3"/>
  <c r="W239" i="3"/>
  <c r="A240" i="3"/>
  <c r="V240" i="3"/>
  <c r="W240" i="3"/>
  <c r="A241" i="3"/>
  <c r="V241" i="3"/>
  <c r="W241" i="3"/>
  <c r="A242" i="3"/>
  <c r="V242" i="3"/>
  <c r="W242" i="3"/>
  <c r="A243" i="3"/>
  <c r="V243" i="3"/>
  <c r="W243" i="3"/>
  <c r="A244" i="3"/>
  <c r="V244" i="3"/>
  <c r="W244" i="3"/>
  <c r="A245" i="3"/>
  <c r="V245" i="3"/>
  <c r="W245" i="3"/>
  <c r="A246" i="3"/>
  <c r="V246" i="3"/>
  <c r="W246" i="3"/>
  <c r="A247" i="3"/>
  <c r="V247" i="3"/>
  <c r="W247" i="3"/>
  <c r="A248" i="3"/>
  <c r="V248" i="3"/>
  <c r="W248" i="3"/>
  <c r="A249" i="3"/>
  <c r="V249" i="3"/>
  <c r="W249" i="3"/>
  <c r="A250" i="3"/>
  <c r="V250" i="3"/>
  <c r="W250" i="3"/>
  <c r="A251" i="3"/>
  <c r="V251" i="3"/>
  <c r="W251" i="3"/>
  <c r="A252" i="3"/>
  <c r="V252" i="3"/>
  <c r="W252" i="3"/>
  <c r="A253" i="3"/>
  <c r="V253" i="3"/>
  <c r="W253" i="3"/>
  <c r="A254" i="3"/>
  <c r="V254" i="3"/>
  <c r="W254" i="3"/>
  <c r="A255" i="3"/>
  <c r="V255" i="3"/>
  <c r="W255" i="3"/>
  <c r="A256" i="3"/>
  <c r="V256" i="3"/>
  <c r="W256" i="3"/>
  <c r="A257" i="3"/>
  <c r="V257" i="3"/>
  <c r="W257" i="3"/>
  <c r="A258" i="3"/>
  <c r="V258" i="3"/>
  <c r="W258" i="3"/>
  <c r="A259" i="3"/>
  <c r="V259" i="3"/>
  <c r="W259" i="3"/>
  <c r="A260" i="3"/>
  <c r="V260" i="3"/>
  <c r="W260" i="3"/>
  <c r="A261" i="3"/>
  <c r="V261" i="3"/>
  <c r="W261" i="3"/>
  <c r="A262" i="3"/>
  <c r="V262" i="3"/>
  <c r="W262" i="3"/>
  <c r="A263" i="3"/>
  <c r="V263" i="3"/>
  <c r="W263" i="3"/>
  <c r="A264" i="3"/>
  <c r="V264" i="3"/>
  <c r="W264" i="3"/>
  <c r="A265" i="3"/>
  <c r="V265" i="3"/>
  <c r="W265" i="3"/>
  <c r="A266" i="3"/>
  <c r="V266" i="3"/>
  <c r="W266" i="3"/>
  <c r="A267" i="3"/>
  <c r="V267" i="3"/>
  <c r="W267" i="3"/>
  <c r="A268" i="3"/>
  <c r="V268" i="3"/>
  <c r="W268" i="3"/>
  <c r="A269" i="3"/>
  <c r="V269" i="3"/>
  <c r="W269" i="3"/>
  <c r="A270" i="3"/>
  <c r="V270" i="3"/>
  <c r="W270" i="3"/>
  <c r="A271" i="3"/>
  <c r="V271" i="3"/>
  <c r="W271" i="3"/>
  <c r="A272" i="3"/>
  <c r="V272" i="3"/>
  <c r="W272" i="3"/>
  <c r="A273" i="3"/>
  <c r="V273" i="3"/>
  <c r="W273" i="3"/>
  <c r="A274" i="3"/>
  <c r="V274" i="3"/>
  <c r="W274" i="3"/>
  <c r="A275" i="3"/>
  <c r="V275" i="3"/>
  <c r="W275" i="3"/>
  <c r="A276" i="3"/>
  <c r="V276" i="3"/>
  <c r="W276" i="3"/>
  <c r="A277" i="3"/>
  <c r="V277" i="3"/>
  <c r="W277" i="3"/>
  <c r="A278" i="3"/>
  <c r="V278" i="3"/>
  <c r="W278" i="3"/>
  <c r="A279" i="3"/>
  <c r="V279" i="3"/>
  <c r="W279" i="3"/>
  <c r="A280" i="3"/>
  <c r="V280" i="3"/>
  <c r="W280" i="3"/>
  <c r="A281" i="3"/>
  <c r="V281" i="3"/>
  <c r="W281" i="3"/>
  <c r="A282" i="3"/>
  <c r="V282" i="3"/>
  <c r="W282" i="3"/>
  <c r="A283" i="3"/>
  <c r="V283" i="3"/>
  <c r="W283" i="3"/>
  <c r="A284" i="3"/>
  <c r="V284" i="3"/>
  <c r="W284" i="3"/>
  <c r="A285" i="3"/>
  <c r="V285" i="3"/>
  <c r="W285" i="3"/>
  <c r="A286" i="3"/>
  <c r="V286" i="3"/>
  <c r="W286" i="3"/>
  <c r="A287" i="3"/>
  <c r="V287" i="3"/>
  <c r="W287" i="3"/>
  <c r="A288" i="3"/>
  <c r="V288" i="3"/>
  <c r="W288" i="3"/>
  <c r="D4" i="10"/>
  <c r="A10" i="10"/>
  <c r="A12" i="10"/>
  <c r="A13" i="10"/>
  <c r="A14" i="10"/>
  <c r="A15" i="10"/>
  <c r="A16" i="10"/>
  <c r="A17" i="10"/>
  <c r="A18" i="10"/>
  <c r="A25" i="10"/>
  <c r="P3" i="8"/>
  <c r="B6" i="8"/>
  <c r="C6" i="8"/>
  <c r="G6" i="8"/>
  <c r="H6" i="8"/>
  <c r="L6" i="8"/>
  <c r="M6" i="8"/>
  <c r="N6" i="8"/>
  <c r="O6" i="8"/>
  <c r="P6" i="8"/>
  <c r="S6" i="8"/>
  <c r="T6" i="8"/>
  <c r="U6" i="8"/>
  <c r="V6" i="8"/>
  <c r="W6" i="8"/>
  <c r="A7" i="8"/>
  <c r="C7" i="8"/>
  <c r="D7" i="8"/>
  <c r="G7" i="8"/>
  <c r="H7" i="8"/>
  <c r="I7" i="8"/>
  <c r="L7" i="8"/>
  <c r="M7" i="8"/>
  <c r="N7" i="8"/>
  <c r="S7" i="8"/>
  <c r="T7" i="8"/>
  <c r="A8" i="8"/>
  <c r="C8" i="8"/>
  <c r="D8" i="8"/>
  <c r="G8" i="8"/>
  <c r="H8" i="8"/>
  <c r="I8" i="8"/>
  <c r="L8" i="8"/>
  <c r="M8" i="8"/>
  <c r="N8" i="8"/>
  <c r="S8" i="8"/>
  <c r="T8" i="8"/>
  <c r="A9" i="8"/>
  <c r="C9" i="8"/>
  <c r="D9" i="8"/>
  <c r="G9" i="8"/>
  <c r="H9" i="8"/>
  <c r="I9" i="8"/>
  <c r="L9" i="8"/>
  <c r="M9" i="8"/>
  <c r="N9" i="8"/>
  <c r="S9" i="8"/>
  <c r="T9" i="8"/>
  <c r="A10" i="8"/>
  <c r="B10" i="8"/>
  <c r="C10" i="8"/>
  <c r="D10" i="8"/>
  <c r="G10" i="8"/>
  <c r="H10" i="8"/>
  <c r="I10" i="8"/>
  <c r="L10" i="8"/>
  <c r="M10" i="8"/>
  <c r="N10" i="8"/>
  <c r="S10" i="8"/>
  <c r="T10" i="8"/>
  <c r="A11" i="8"/>
  <c r="B11" i="8"/>
  <c r="C11" i="8"/>
  <c r="D11" i="8"/>
  <c r="G11" i="8"/>
  <c r="H11" i="8"/>
  <c r="I11" i="8"/>
  <c r="L11" i="8"/>
  <c r="M11" i="8"/>
  <c r="N11" i="8"/>
  <c r="S11" i="8"/>
  <c r="T11" i="8"/>
  <c r="A12" i="8"/>
  <c r="B12" i="8"/>
  <c r="C12" i="8"/>
  <c r="D12" i="8"/>
  <c r="G12" i="8"/>
  <c r="H12" i="8"/>
  <c r="I12" i="8"/>
  <c r="L12" i="8"/>
  <c r="M12" i="8"/>
  <c r="N12" i="8"/>
  <c r="S12" i="8"/>
  <c r="T12" i="8"/>
  <c r="A13" i="8"/>
  <c r="B13" i="8"/>
  <c r="C13" i="8"/>
  <c r="D13" i="8"/>
  <c r="G13" i="8"/>
  <c r="H13" i="8"/>
  <c r="I13" i="8"/>
  <c r="L13" i="8"/>
  <c r="M13" i="8"/>
  <c r="N13" i="8"/>
  <c r="S13" i="8"/>
  <c r="T13" i="8"/>
  <c r="A14" i="8"/>
  <c r="B14" i="8"/>
  <c r="C14" i="8"/>
  <c r="D14" i="8"/>
  <c r="G14" i="8"/>
  <c r="H14" i="8"/>
  <c r="I14" i="8"/>
  <c r="L14" i="8"/>
  <c r="M14" i="8"/>
  <c r="N14" i="8"/>
  <c r="S14" i="8"/>
  <c r="T14" i="8"/>
  <c r="A15" i="8"/>
  <c r="B15" i="8"/>
  <c r="C15" i="8"/>
  <c r="D15" i="8"/>
  <c r="G15" i="8"/>
  <c r="H15" i="8"/>
  <c r="I15" i="8"/>
  <c r="L15" i="8"/>
  <c r="M15" i="8"/>
  <c r="N15" i="8"/>
  <c r="S15" i="8"/>
  <c r="T15" i="8"/>
  <c r="A16" i="8"/>
  <c r="B16" i="8"/>
  <c r="C16" i="8"/>
  <c r="D16" i="8"/>
  <c r="G16" i="8"/>
  <c r="H16" i="8"/>
  <c r="I16" i="8"/>
  <c r="L16" i="8"/>
  <c r="M16" i="8"/>
  <c r="N16" i="8"/>
  <c r="S16" i="8"/>
  <c r="T16" i="8"/>
  <c r="A17" i="8"/>
  <c r="B17" i="8"/>
  <c r="C17" i="8"/>
  <c r="D17" i="8"/>
  <c r="G17" i="8"/>
  <c r="H17" i="8"/>
  <c r="I17" i="8"/>
  <c r="L17" i="8"/>
  <c r="M17" i="8"/>
  <c r="N17" i="8"/>
  <c r="S17" i="8"/>
  <c r="T17" i="8"/>
  <c r="A18" i="8"/>
  <c r="B18" i="8"/>
  <c r="C18" i="8"/>
  <c r="D18" i="8"/>
  <c r="G18" i="8"/>
  <c r="H18" i="8"/>
  <c r="I18" i="8"/>
  <c r="L18" i="8"/>
  <c r="M18" i="8"/>
  <c r="N18" i="8"/>
  <c r="S18" i="8"/>
  <c r="T18" i="8"/>
  <c r="A19" i="8"/>
  <c r="B19" i="8"/>
  <c r="C19" i="8"/>
  <c r="D19" i="8"/>
  <c r="G19" i="8"/>
  <c r="H19" i="8"/>
  <c r="I19" i="8"/>
  <c r="L19" i="8"/>
  <c r="M19" i="8"/>
  <c r="N19" i="8"/>
  <c r="S19" i="8"/>
  <c r="T19" i="8"/>
  <c r="A20" i="8"/>
  <c r="B20" i="8"/>
  <c r="C20" i="8"/>
  <c r="D20" i="8"/>
  <c r="G20" i="8"/>
  <c r="H20" i="8"/>
  <c r="I20" i="8"/>
  <c r="L20" i="8"/>
  <c r="M20" i="8"/>
  <c r="N20" i="8"/>
  <c r="S20" i="8"/>
  <c r="T20" i="8"/>
  <c r="A21" i="8"/>
  <c r="B21" i="8"/>
  <c r="C21" i="8"/>
  <c r="D21" i="8"/>
  <c r="G21" i="8"/>
  <c r="H21" i="8"/>
  <c r="I21" i="8"/>
  <c r="L21" i="8"/>
  <c r="M21" i="8"/>
  <c r="N21" i="8"/>
  <c r="S21" i="8"/>
  <c r="T21" i="8"/>
  <c r="A22" i="8"/>
  <c r="B22" i="8"/>
  <c r="C22" i="8"/>
  <c r="D22" i="8"/>
  <c r="G22" i="8"/>
  <c r="H22" i="8"/>
  <c r="I22" i="8"/>
  <c r="L22" i="8"/>
  <c r="M22" i="8"/>
  <c r="N22" i="8"/>
  <c r="S22" i="8"/>
  <c r="T22" i="8"/>
  <c r="A23" i="8"/>
  <c r="B23" i="8"/>
  <c r="C23" i="8"/>
  <c r="D23" i="8"/>
  <c r="G23" i="8"/>
  <c r="H23" i="8"/>
  <c r="I23" i="8"/>
  <c r="L23" i="8"/>
  <c r="M23" i="8"/>
  <c r="N23" i="8"/>
  <c r="S23" i="8"/>
  <c r="T23" i="8"/>
  <c r="A24" i="8"/>
  <c r="B24" i="8"/>
  <c r="C24" i="8"/>
  <c r="D24" i="8"/>
  <c r="G24" i="8"/>
  <c r="H24" i="8"/>
  <c r="I24" i="8"/>
  <c r="L24" i="8"/>
  <c r="M24" i="8"/>
  <c r="N24" i="8"/>
  <c r="S24" i="8"/>
  <c r="T24" i="8"/>
  <c r="A25" i="8"/>
  <c r="B25" i="8"/>
  <c r="C25" i="8"/>
  <c r="D25" i="8"/>
  <c r="G25" i="8"/>
  <c r="H25" i="8"/>
  <c r="I25" i="8"/>
  <c r="L25" i="8"/>
  <c r="M25" i="8"/>
  <c r="N25" i="8"/>
  <c r="S25" i="8"/>
  <c r="T25" i="8"/>
  <c r="A26" i="8"/>
  <c r="B26" i="8"/>
  <c r="C26" i="8"/>
  <c r="D26" i="8"/>
  <c r="G26" i="8"/>
  <c r="H26" i="8"/>
  <c r="I26" i="8"/>
  <c r="L26" i="8"/>
  <c r="M26" i="8"/>
  <c r="N26" i="8"/>
  <c r="S26" i="8"/>
  <c r="T26" i="8"/>
  <c r="A27" i="8"/>
  <c r="B27" i="8"/>
  <c r="C27" i="8"/>
  <c r="D27" i="8"/>
  <c r="G27" i="8"/>
  <c r="H27" i="8"/>
  <c r="I27" i="8"/>
  <c r="L27" i="8"/>
  <c r="M27" i="8"/>
  <c r="N27" i="8"/>
  <c r="S27" i="8"/>
  <c r="T27" i="8"/>
  <c r="A28" i="8"/>
  <c r="B28" i="8"/>
  <c r="C28" i="8"/>
  <c r="D28" i="8"/>
  <c r="G28" i="8"/>
  <c r="H28" i="8"/>
  <c r="I28" i="8"/>
  <c r="L28" i="8"/>
  <c r="M28" i="8"/>
  <c r="N28" i="8"/>
  <c r="S28" i="8"/>
  <c r="T28" i="8"/>
  <c r="A29" i="8"/>
  <c r="B29" i="8"/>
  <c r="C29" i="8"/>
  <c r="D29" i="8"/>
  <c r="G29" i="8"/>
  <c r="H29" i="8"/>
  <c r="I29" i="8"/>
  <c r="L29" i="8"/>
  <c r="M29" i="8"/>
  <c r="N29" i="8"/>
  <c r="S29" i="8"/>
  <c r="T29" i="8"/>
  <c r="A30" i="8"/>
  <c r="B30" i="8"/>
  <c r="C30" i="8"/>
  <c r="D30" i="8"/>
  <c r="G30" i="8"/>
  <c r="H30" i="8"/>
  <c r="I30" i="8"/>
  <c r="L30" i="8"/>
  <c r="M30" i="8"/>
  <c r="N30" i="8"/>
  <c r="S30" i="8"/>
  <c r="T30" i="8"/>
  <c r="A31" i="8"/>
  <c r="B31" i="8"/>
  <c r="C31" i="8"/>
  <c r="D31" i="8"/>
  <c r="G31" i="8"/>
  <c r="H31" i="8"/>
  <c r="I31" i="8"/>
  <c r="L31" i="8"/>
  <c r="M31" i="8"/>
  <c r="N31" i="8"/>
  <c r="S31" i="8"/>
  <c r="T31" i="8"/>
  <c r="A32" i="8"/>
  <c r="B32" i="8"/>
  <c r="C32" i="8"/>
  <c r="D32" i="8"/>
  <c r="G32" i="8"/>
  <c r="H32" i="8"/>
  <c r="I32" i="8"/>
  <c r="L32" i="8"/>
  <c r="M32" i="8"/>
  <c r="N32" i="8"/>
  <c r="S32" i="8"/>
  <c r="T32" i="8"/>
  <c r="A33" i="8"/>
  <c r="B33" i="8"/>
  <c r="C33" i="8"/>
  <c r="D33" i="8"/>
  <c r="G33" i="8"/>
  <c r="H33" i="8"/>
  <c r="I33" i="8"/>
  <c r="L33" i="8"/>
  <c r="M33" i="8"/>
  <c r="N33" i="8"/>
  <c r="S33" i="8"/>
  <c r="T33" i="8"/>
  <c r="A34" i="8"/>
  <c r="B34" i="8"/>
  <c r="C34" i="8"/>
  <c r="D34" i="8"/>
  <c r="G34" i="8"/>
  <c r="H34" i="8"/>
  <c r="I34" i="8"/>
  <c r="L34" i="8"/>
  <c r="M34" i="8"/>
  <c r="N34" i="8"/>
  <c r="S34" i="8"/>
  <c r="T34" i="8"/>
  <c r="A35" i="8"/>
  <c r="B35" i="8"/>
  <c r="C35" i="8"/>
  <c r="D35" i="8"/>
  <c r="G35" i="8"/>
  <c r="H35" i="8"/>
  <c r="I35" i="8"/>
  <c r="L35" i="8"/>
  <c r="M35" i="8"/>
  <c r="N35" i="8"/>
  <c r="S35" i="8"/>
  <c r="T35" i="8"/>
  <c r="A36" i="8"/>
  <c r="B36" i="8"/>
  <c r="C36" i="8"/>
  <c r="D36" i="8"/>
  <c r="G36" i="8"/>
  <c r="H36" i="8"/>
  <c r="I36" i="8"/>
  <c r="L36" i="8"/>
  <c r="M36" i="8"/>
  <c r="N36" i="8"/>
  <c r="S36" i="8"/>
  <c r="T36" i="8"/>
  <c r="A37" i="8"/>
  <c r="B37" i="8"/>
  <c r="C37" i="8"/>
  <c r="D37" i="8"/>
  <c r="G37" i="8"/>
  <c r="H37" i="8"/>
  <c r="I37" i="8"/>
  <c r="L37" i="8"/>
  <c r="M37" i="8"/>
  <c r="N37" i="8"/>
  <c r="S37" i="8"/>
  <c r="T37" i="8"/>
  <c r="A38" i="8"/>
  <c r="B38" i="8"/>
  <c r="C38" i="8"/>
  <c r="D38" i="8"/>
  <c r="G38" i="8"/>
  <c r="H38" i="8"/>
  <c r="I38" i="8"/>
  <c r="L38" i="8"/>
  <c r="M38" i="8"/>
  <c r="N38" i="8"/>
  <c r="S38" i="8"/>
  <c r="T38" i="8"/>
  <c r="A39" i="8"/>
  <c r="B39" i="8"/>
  <c r="C39" i="8"/>
  <c r="D39" i="8"/>
  <c r="G39" i="8"/>
  <c r="H39" i="8"/>
  <c r="I39" i="8"/>
  <c r="L39" i="8"/>
  <c r="M39" i="8"/>
  <c r="N39" i="8"/>
  <c r="S39" i="8"/>
  <c r="T39" i="8"/>
  <c r="A40" i="8"/>
  <c r="B40" i="8"/>
  <c r="C40" i="8"/>
  <c r="D40" i="8"/>
  <c r="G40" i="8"/>
  <c r="H40" i="8"/>
  <c r="I40" i="8"/>
  <c r="L40" i="8"/>
  <c r="M40" i="8"/>
  <c r="N40" i="8"/>
  <c r="S40" i="8"/>
  <c r="T40" i="8"/>
  <c r="A41" i="8"/>
  <c r="B41" i="8"/>
  <c r="C41" i="8"/>
  <c r="D41" i="8"/>
  <c r="G41" i="8"/>
  <c r="H41" i="8"/>
  <c r="I41" i="8"/>
  <c r="L41" i="8"/>
  <c r="M41" i="8"/>
  <c r="N41" i="8"/>
  <c r="S41" i="8"/>
  <c r="T41" i="8"/>
  <c r="A42" i="8"/>
  <c r="B42" i="8"/>
  <c r="C42" i="8"/>
  <c r="D42" i="8"/>
  <c r="G42" i="8"/>
  <c r="H42" i="8"/>
  <c r="I42" i="8"/>
  <c r="L42" i="8"/>
  <c r="M42" i="8"/>
  <c r="N42" i="8"/>
  <c r="S42" i="8"/>
  <c r="T42" i="8"/>
  <c r="A43" i="8"/>
  <c r="B43" i="8"/>
  <c r="C43" i="8"/>
  <c r="D43" i="8"/>
  <c r="G43" i="8"/>
  <c r="H43" i="8"/>
  <c r="I43" i="8"/>
  <c r="L43" i="8"/>
  <c r="M43" i="8"/>
  <c r="N43" i="8"/>
  <c r="S43" i="8"/>
  <c r="T43" i="8"/>
  <c r="A44" i="8"/>
  <c r="B44" i="8"/>
  <c r="C44" i="8"/>
  <c r="D44" i="8"/>
  <c r="G44" i="8"/>
  <c r="H44" i="8"/>
  <c r="I44" i="8"/>
  <c r="L44" i="8"/>
  <c r="M44" i="8"/>
  <c r="N44" i="8"/>
  <c r="S44" i="8"/>
  <c r="T44" i="8"/>
  <c r="A45" i="8"/>
  <c r="B45" i="8"/>
  <c r="C45" i="8"/>
  <c r="D45" i="8"/>
  <c r="G45" i="8"/>
  <c r="H45" i="8"/>
  <c r="I45" i="8"/>
  <c r="L45" i="8"/>
  <c r="M45" i="8"/>
  <c r="N45" i="8"/>
  <c r="S45" i="8"/>
  <c r="T45" i="8"/>
  <c r="A46" i="8"/>
  <c r="B46" i="8"/>
  <c r="C46" i="8"/>
  <c r="D46" i="8"/>
  <c r="G46" i="8"/>
  <c r="H46" i="8"/>
  <c r="I46" i="8"/>
  <c r="L46" i="8"/>
  <c r="M46" i="8"/>
  <c r="N46" i="8"/>
  <c r="S46" i="8"/>
  <c r="T46" i="8"/>
  <c r="A47" i="8"/>
  <c r="B47" i="8"/>
  <c r="C47" i="8"/>
  <c r="D47" i="8"/>
  <c r="G47" i="8"/>
  <c r="H47" i="8"/>
  <c r="I47" i="8"/>
  <c r="L47" i="8"/>
  <c r="M47" i="8"/>
  <c r="N47" i="8"/>
  <c r="S47" i="8"/>
  <c r="T47" i="8"/>
  <c r="A48" i="8"/>
  <c r="B48" i="8"/>
  <c r="C48" i="8"/>
  <c r="D48" i="8"/>
  <c r="G48" i="8"/>
  <c r="H48" i="8"/>
  <c r="I48" i="8"/>
  <c r="L48" i="8"/>
  <c r="M48" i="8"/>
  <c r="N48" i="8"/>
  <c r="S48" i="8"/>
  <c r="T48" i="8"/>
  <c r="A49" i="8"/>
  <c r="B49" i="8"/>
  <c r="C49" i="8"/>
  <c r="D49" i="8"/>
  <c r="G49" i="8"/>
  <c r="H49" i="8"/>
  <c r="I49" i="8"/>
  <c r="L49" i="8"/>
  <c r="M49" i="8"/>
  <c r="N49" i="8"/>
  <c r="S49" i="8"/>
  <c r="T49" i="8"/>
  <c r="A50" i="8"/>
  <c r="B50" i="8"/>
  <c r="C50" i="8"/>
  <c r="D50" i="8"/>
  <c r="G50" i="8"/>
  <c r="H50" i="8"/>
  <c r="I50" i="8"/>
  <c r="L50" i="8"/>
  <c r="M50" i="8"/>
  <c r="N50" i="8"/>
  <c r="S50" i="8"/>
  <c r="T50" i="8"/>
  <c r="A51" i="8"/>
  <c r="B51" i="8"/>
  <c r="C51" i="8"/>
  <c r="D51" i="8"/>
  <c r="G51" i="8"/>
  <c r="H51" i="8"/>
  <c r="I51" i="8"/>
  <c r="L51" i="8"/>
  <c r="M51" i="8"/>
  <c r="N51" i="8"/>
  <c r="S51" i="8"/>
  <c r="T51" i="8"/>
  <c r="A52" i="8"/>
  <c r="B52" i="8"/>
  <c r="C52" i="8"/>
  <c r="D52" i="8"/>
  <c r="G52" i="8"/>
  <c r="H52" i="8"/>
  <c r="I52" i="8"/>
  <c r="L52" i="8"/>
  <c r="M52" i="8"/>
  <c r="N52" i="8"/>
  <c r="S52" i="8"/>
  <c r="T52" i="8"/>
  <c r="A53" i="8"/>
  <c r="B53" i="8"/>
  <c r="C53" i="8"/>
  <c r="D53" i="8"/>
  <c r="G53" i="8"/>
  <c r="H53" i="8"/>
  <c r="I53" i="8"/>
  <c r="L53" i="8"/>
  <c r="M53" i="8"/>
  <c r="N53" i="8"/>
  <c r="S53" i="8"/>
  <c r="T53" i="8"/>
  <c r="A54" i="8"/>
  <c r="B54" i="8"/>
  <c r="C54" i="8"/>
  <c r="D54" i="8"/>
  <c r="G54" i="8"/>
  <c r="H54" i="8"/>
  <c r="I54" i="8"/>
  <c r="L54" i="8"/>
  <c r="M54" i="8"/>
  <c r="N54" i="8"/>
  <c r="S54" i="8"/>
  <c r="T54" i="8"/>
  <c r="A55" i="8"/>
  <c r="B55" i="8"/>
  <c r="C55" i="8"/>
  <c r="D55" i="8"/>
  <c r="G55" i="8"/>
  <c r="H55" i="8"/>
  <c r="I55" i="8"/>
  <c r="L55" i="8"/>
  <c r="M55" i="8"/>
  <c r="N55" i="8"/>
  <c r="S55" i="8"/>
  <c r="T55" i="8"/>
  <c r="A56" i="8"/>
  <c r="B56" i="8"/>
  <c r="C56" i="8"/>
  <c r="D56" i="8"/>
  <c r="G56" i="8"/>
  <c r="H56" i="8"/>
  <c r="I56" i="8"/>
  <c r="L56" i="8"/>
  <c r="M56" i="8"/>
  <c r="N56" i="8"/>
  <c r="S56" i="8"/>
  <c r="T56" i="8"/>
  <c r="A57" i="8"/>
  <c r="B57" i="8"/>
  <c r="C57" i="8"/>
  <c r="D57" i="8"/>
  <c r="G57" i="8"/>
  <c r="H57" i="8"/>
  <c r="I57" i="8"/>
  <c r="L57" i="8"/>
  <c r="M57" i="8"/>
  <c r="N57" i="8"/>
  <c r="S57" i="8"/>
  <c r="T57" i="8"/>
  <c r="A58" i="8"/>
  <c r="B58" i="8"/>
  <c r="C58" i="8"/>
  <c r="D58" i="8"/>
  <c r="G58" i="8"/>
  <c r="H58" i="8"/>
  <c r="I58" i="8"/>
  <c r="L58" i="8"/>
  <c r="M58" i="8"/>
  <c r="N58" i="8"/>
  <c r="S58" i="8"/>
  <c r="T58" i="8"/>
  <c r="A59" i="8"/>
  <c r="B59" i="8"/>
  <c r="C59" i="8"/>
  <c r="D59" i="8"/>
  <c r="G59" i="8"/>
  <c r="H59" i="8"/>
  <c r="I59" i="8"/>
  <c r="L59" i="8"/>
  <c r="M59" i="8"/>
  <c r="N59" i="8"/>
  <c r="S59" i="8"/>
  <c r="T59" i="8"/>
  <c r="A60" i="8"/>
  <c r="B60" i="8"/>
  <c r="C60" i="8"/>
  <c r="D60" i="8"/>
  <c r="G60" i="8"/>
  <c r="H60" i="8"/>
  <c r="I60" i="8"/>
  <c r="L60" i="8"/>
  <c r="M60" i="8"/>
  <c r="N60" i="8"/>
  <c r="S60" i="8"/>
  <c r="T60" i="8"/>
  <c r="A61" i="8"/>
  <c r="B61" i="8"/>
  <c r="C61" i="8"/>
  <c r="D61" i="8"/>
  <c r="G61" i="8"/>
  <c r="H61" i="8"/>
  <c r="I61" i="8"/>
  <c r="L61" i="8"/>
  <c r="M61" i="8"/>
  <c r="N61" i="8"/>
  <c r="S61" i="8"/>
  <c r="T61" i="8"/>
  <c r="A62" i="8"/>
  <c r="B62" i="8"/>
  <c r="C62" i="8"/>
  <c r="D62" i="8"/>
  <c r="G62" i="8"/>
  <c r="H62" i="8"/>
  <c r="I62" i="8"/>
  <c r="L62" i="8"/>
  <c r="M62" i="8"/>
  <c r="N62" i="8"/>
  <c r="S62" i="8"/>
  <c r="T62" i="8"/>
  <c r="A63" i="8"/>
  <c r="B63" i="8"/>
  <c r="C63" i="8"/>
  <c r="D63" i="8"/>
  <c r="G63" i="8"/>
  <c r="H63" i="8"/>
  <c r="I63" i="8"/>
  <c r="L63" i="8"/>
  <c r="M63" i="8"/>
  <c r="N63" i="8"/>
  <c r="S63" i="8"/>
  <c r="T63" i="8"/>
  <c r="A64" i="8"/>
  <c r="B64" i="8"/>
  <c r="C64" i="8"/>
  <c r="D64" i="8"/>
  <c r="G64" i="8"/>
  <c r="H64" i="8"/>
  <c r="I64" i="8"/>
  <c r="L64" i="8"/>
  <c r="M64" i="8"/>
  <c r="N64" i="8"/>
  <c r="S64" i="8"/>
  <c r="T64" i="8"/>
  <c r="A65" i="8"/>
  <c r="B65" i="8"/>
  <c r="C65" i="8"/>
  <c r="D65" i="8"/>
  <c r="G65" i="8"/>
  <c r="H65" i="8"/>
  <c r="I65" i="8"/>
  <c r="L65" i="8"/>
  <c r="M65" i="8"/>
  <c r="N65" i="8"/>
  <c r="S65" i="8"/>
  <c r="T65" i="8"/>
  <c r="A66" i="8"/>
  <c r="B66" i="8"/>
  <c r="C66" i="8"/>
  <c r="D66" i="8"/>
  <c r="G66" i="8"/>
  <c r="H66" i="8"/>
  <c r="I66" i="8"/>
  <c r="L66" i="8"/>
  <c r="M66" i="8"/>
  <c r="N66" i="8"/>
  <c r="S66" i="8"/>
  <c r="T66" i="8"/>
  <c r="A67" i="8"/>
  <c r="B67" i="8"/>
  <c r="C67" i="8"/>
  <c r="D67" i="8"/>
  <c r="G67" i="8"/>
  <c r="H67" i="8"/>
  <c r="I67" i="8"/>
  <c r="L67" i="8"/>
  <c r="M67" i="8"/>
  <c r="N67" i="8"/>
  <c r="S67" i="8"/>
  <c r="T67" i="8"/>
  <c r="A68" i="8"/>
  <c r="B68" i="8"/>
  <c r="C68" i="8"/>
  <c r="D68" i="8"/>
  <c r="G68" i="8"/>
  <c r="H68" i="8"/>
  <c r="I68" i="8"/>
  <c r="L68" i="8"/>
  <c r="M68" i="8"/>
  <c r="N68" i="8"/>
  <c r="S68" i="8"/>
  <c r="T68" i="8"/>
  <c r="A69" i="8"/>
  <c r="B69" i="8"/>
  <c r="C69" i="8"/>
  <c r="D69" i="8"/>
  <c r="G69" i="8"/>
  <c r="H69" i="8"/>
  <c r="I69" i="8"/>
  <c r="L69" i="8"/>
  <c r="M69" i="8"/>
  <c r="N69" i="8"/>
  <c r="S69" i="8"/>
  <c r="T69" i="8"/>
  <c r="A70" i="8"/>
  <c r="B70" i="8"/>
  <c r="C70" i="8"/>
  <c r="D70" i="8"/>
  <c r="G70" i="8"/>
  <c r="H70" i="8"/>
  <c r="I70" i="8"/>
  <c r="L70" i="8"/>
  <c r="M70" i="8"/>
  <c r="N70" i="8"/>
  <c r="S70" i="8"/>
  <c r="T70" i="8"/>
  <c r="A71" i="8"/>
  <c r="B71" i="8"/>
  <c r="C71" i="8"/>
  <c r="D71" i="8"/>
  <c r="G71" i="8"/>
  <c r="H71" i="8"/>
  <c r="I71" i="8"/>
  <c r="L71" i="8"/>
  <c r="M71" i="8"/>
  <c r="N71" i="8"/>
  <c r="S71" i="8"/>
  <c r="T71" i="8"/>
  <c r="A72" i="8"/>
  <c r="B72" i="8"/>
  <c r="C72" i="8"/>
  <c r="D72" i="8"/>
  <c r="G72" i="8"/>
  <c r="H72" i="8"/>
  <c r="I72" i="8"/>
  <c r="L72" i="8"/>
  <c r="M72" i="8"/>
  <c r="N72" i="8"/>
  <c r="S72" i="8"/>
  <c r="T72" i="8"/>
  <c r="A73" i="8"/>
  <c r="B73" i="8"/>
  <c r="C73" i="8"/>
  <c r="D73" i="8"/>
  <c r="G73" i="8"/>
  <c r="H73" i="8"/>
  <c r="I73" i="8"/>
  <c r="L73" i="8"/>
  <c r="M73" i="8"/>
  <c r="N73" i="8"/>
  <c r="S73" i="8"/>
  <c r="T73" i="8"/>
  <c r="A74" i="8"/>
  <c r="B74" i="8"/>
  <c r="C74" i="8"/>
  <c r="D74" i="8"/>
  <c r="G74" i="8"/>
  <c r="H74" i="8"/>
  <c r="I74" i="8"/>
  <c r="L74" i="8"/>
  <c r="M74" i="8"/>
  <c r="N74" i="8"/>
  <c r="S74" i="8"/>
  <c r="T74" i="8"/>
  <c r="A75" i="8"/>
  <c r="B75" i="8"/>
  <c r="C75" i="8"/>
  <c r="D75" i="8"/>
  <c r="G75" i="8"/>
  <c r="H75" i="8"/>
  <c r="I75" i="8"/>
  <c r="L75" i="8"/>
  <c r="M75" i="8"/>
  <c r="N75" i="8"/>
  <c r="S75" i="8"/>
  <c r="T75" i="8"/>
  <c r="A76" i="8"/>
  <c r="B76" i="8"/>
  <c r="C76" i="8"/>
  <c r="D76" i="8"/>
  <c r="G76" i="8"/>
  <c r="H76" i="8"/>
  <c r="I76" i="8"/>
  <c r="L76" i="8"/>
  <c r="M76" i="8"/>
  <c r="N76" i="8"/>
  <c r="S76" i="8"/>
  <c r="T76" i="8"/>
  <c r="A77" i="8"/>
  <c r="B77" i="8"/>
  <c r="C77" i="8"/>
  <c r="D77" i="8"/>
  <c r="G77" i="8"/>
  <c r="H77" i="8"/>
  <c r="I77" i="8"/>
  <c r="L77" i="8"/>
  <c r="M77" i="8"/>
  <c r="N77" i="8"/>
  <c r="S77" i="8"/>
  <c r="T77" i="8"/>
  <c r="A78" i="8"/>
  <c r="B78" i="8"/>
  <c r="C78" i="8"/>
  <c r="D78" i="8"/>
  <c r="G78" i="8"/>
  <c r="H78" i="8"/>
  <c r="I78" i="8"/>
  <c r="L78" i="8"/>
  <c r="M78" i="8"/>
  <c r="N78" i="8"/>
  <c r="S78" i="8"/>
  <c r="T78" i="8"/>
  <c r="A79" i="8"/>
  <c r="B79" i="8"/>
  <c r="C79" i="8"/>
  <c r="D79" i="8"/>
  <c r="G79" i="8"/>
  <c r="H79" i="8"/>
  <c r="I79" i="8"/>
  <c r="L79" i="8"/>
  <c r="M79" i="8"/>
  <c r="N79" i="8"/>
  <c r="S79" i="8"/>
  <c r="T79" i="8"/>
  <c r="A80" i="8"/>
  <c r="B80" i="8"/>
  <c r="C80" i="8"/>
  <c r="D80" i="8"/>
  <c r="G80" i="8"/>
  <c r="H80" i="8"/>
  <c r="I80" i="8"/>
  <c r="L80" i="8"/>
  <c r="M80" i="8"/>
  <c r="N80" i="8"/>
  <c r="S80" i="8"/>
  <c r="T80" i="8"/>
  <c r="A81" i="8"/>
  <c r="B81" i="8"/>
  <c r="C81" i="8"/>
  <c r="D81" i="8"/>
  <c r="G81" i="8"/>
  <c r="H81" i="8"/>
  <c r="I81" i="8"/>
  <c r="L81" i="8"/>
  <c r="M81" i="8"/>
  <c r="N81" i="8"/>
  <c r="S81" i="8"/>
  <c r="T81" i="8"/>
  <c r="A82" i="8"/>
  <c r="B82" i="8"/>
  <c r="C82" i="8"/>
  <c r="D82" i="8"/>
  <c r="G82" i="8"/>
  <c r="H82" i="8"/>
  <c r="I82" i="8"/>
  <c r="L82" i="8"/>
  <c r="M82" i="8"/>
  <c r="N82" i="8"/>
  <c r="S82" i="8"/>
  <c r="T82" i="8"/>
  <c r="A83" i="8"/>
  <c r="B83" i="8"/>
  <c r="C83" i="8"/>
  <c r="D83" i="8"/>
  <c r="G83" i="8"/>
  <c r="H83" i="8"/>
  <c r="I83" i="8"/>
  <c r="L83" i="8"/>
  <c r="M83" i="8"/>
  <c r="N83" i="8"/>
  <c r="S83" i="8"/>
  <c r="T83" i="8"/>
  <c r="A84" i="8"/>
  <c r="B84" i="8"/>
  <c r="C84" i="8"/>
  <c r="D84" i="8"/>
  <c r="G84" i="8"/>
  <c r="H84" i="8"/>
  <c r="I84" i="8"/>
  <c r="L84" i="8"/>
  <c r="M84" i="8"/>
  <c r="N84" i="8"/>
  <c r="S84" i="8"/>
  <c r="T84" i="8"/>
  <c r="A85" i="8"/>
  <c r="B85" i="8"/>
  <c r="C85" i="8"/>
  <c r="D85" i="8"/>
  <c r="G85" i="8"/>
  <c r="H85" i="8"/>
  <c r="I85" i="8"/>
  <c r="L85" i="8"/>
  <c r="M85" i="8"/>
  <c r="N85" i="8"/>
  <c r="S85" i="8"/>
  <c r="T85" i="8"/>
  <c r="A86" i="8"/>
  <c r="B86" i="8"/>
  <c r="C86" i="8"/>
  <c r="D86" i="8"/>
  <c r="G86" i="8"/>
  <c r="H86" i="8"/>
  <c r="I86" i="8"/>
  <c r="L86" i="8"/>
  <c r="M86" i="8"/>
  <c r="N86" i="8"/>
  <c r="S86" i="8"/>
  <c r="T86" i="8"/>
  <c r="A87" i="8"/>
  <c r="B87" i="8"/>
  <c r="C87" i="8"/>
  <c r="D87" i="8"/>
  <c r="G87" i="8"/>
  <c r="H87" i="8"/>
  <c r="I87" i="8"/>
  <c r="L87" i="8"/>
  <c r="M87" i="8"/>
  <c r="N87" i="8"/>
  <c r="S87" i="8"/>
  <c r="T87" i="8"/>
  <c r="A88" i="8"/>
  <c r="B88" i="8"/>
  <c r="C88" i="8"/>
  <c r="D88" i="8"/>
  <c r="G88" i="8"/>
  <c r="H88" i="8"/>
  <c r="I88" i="8"/>
  <c r="L88" i="8"/>
  <c r="M88" i="8"/>
  <c r="N88" i="8"/>
  <c r="S88" i="8"/>
  <c r="T88" i="8"/>
  <c r="A89" i="8"/>
  <c r="B89" i="8"/>
  <c r="C89" i="8"/>
  <c r="D89" i="8"/>
  <c r="G89" i="8"/>
  <c r="H89" i="8"/>
  <c r="I89" i="8"/>
  <c r="L89" i="8"/>
  <c r="M89" i="8"/>
  <c r="N89" i="8"/>
  <c r="S89" i="8"/>
  <c r="T89" i="8"/>
  <c r="A90" i="8"/>
  <c r="B90" i="8"/>
  <c r="C90" i="8"/>
  <c r="D90" i="8"/>
  <c r="G90" i="8"/>
  <c r="H90" i="8"/>
  <c r="I90" i="8"/>
  <c r="L90" i="8"/>
  <c r="M90" i="8"/>
  <c r="N90" i="8"/>
  <c r="S90" i="8"/>
  <c r="T90" i="8"/>
  <c r="A91" i="8"/>
  <c r="B91" i="8"/>
  <c r="C91" i="8"/>
  <c r="D91" i="8"/>
  <c r="G91" i="8"/>
  <c r="H91" i="8"/>
  <c r="I91" i="8"/>
  <c r="L91" i="8"/>
  <c r="M91" i="8"/>
  <c r="N91" i="8"/>
  <c r="S91" i="8"/>
  <c r="T91" i="8"/>
  <c r="A92" i="8"/>
  <c r="B92" i="8"/>
  <c r="C92" i="8"/>
  <c r="D92" i="8"/>
  <c r="G92" i="8"/>
  <c r="H92" i="8"/>
  <c r="I92" i="8"/>
  <c r="L92" i="8"/>
  <c r="M92" i="8"/>
  <c r="N92" i="8"/>
  <c r="S92" i="8"/>
  <c r="T92" i="8"/>
  <c r="A93" i="8"/>
  <c r="B93" i="8"/>
  <c r="C93" i="8"/>
  <c r="D93" i="8"/>
  <c r="G93" i="8"/>
  <c r="H93" i="8"/>
  <c r="I93" i="8"/>
  <c r="L93" i="8"/>
  <c r="M93" i="8"/>
  <c r="N93" i="8"/>
  <c r="S93" i="8"/>
  <c r="T93" i="8"/>
  <c r="A94" i="8"/>
  <c r="B94" i="8"/>
  <c r="C94" i="8"/>
  <c r="D94" i="8"/>
  <c r="G94" i="8"/>
  <c r="H94" i="8"/>
  <c r="I94" i="8"/>
  <c r="L94" i="8"/>
  <c r="M94" i="8"/>
  <c r="N94" i="8"/>
  <c r="S94" i="8"/>
  <c r="T94" i="8"/>
  <c r="A95" i="8"/>
  <c r="B95" i="8"/>
  <c r="C95" i="8"/>
  <c r="D95" i="8"/>
  <c r="G95" i="8"/>
  <c r="H95" i="8"/>
  <c r="I95" i="8"/>
  <c r="L95" i="8"/>
  <c r="M95" i="8"/>
  <c r="N95" i="8"/>
  <c r="S95" i="8"/>
  <c r="T95" i="8"/>
  <c r="A96" i="8"/>
  <c r="B96" i="8"/>
  <c r="C96" i="8"/>
  <c r="D96" i="8"/>
  <c r="G96" i="8"/>
  <c r="H96" i="8"/>
  <c r="I96" i="8"/>
  <c r="L96" i="8"/>
  <c r="M96" i="8"/>
  <c r="N96" i="8"/>
  <c r="S96" i="8"/>
  <c r="T96" i="8"/>
  <c r="A97" i="8"/>
  <c r="B97" i="8"/>
  <c r="C97" i="8"/>
  <c r="D97" i="8"/>
  <c r="G97" i="8"/>
  <c r="H97" i="8"/>
  <c r="I97" i="8"/>
  <c r="L97" i="8"/>
  <c r="M97" i="8"/>
  <c r="N97" i="8"/>
  <c r="S97" i="8"/>
  <c r="T97" i="8"/>
  <c r="A98" i="8"/>
  <c r="B98" i="8"/>
  <c r="C98" i="8"/>
  <c r="D98" i="8"/>
  <c r="G98" i="8"/>
  <c r="H98" i="8"/>
  <c r="I98" i="8"/>
  <c r="L98" i="8"/>
  <c r="M98" i="8"/>
  <c r="N98" i="8"/>
  <c r="S98" i="8"/>
  <c r="T98" i="8"/>
  <c r="A99" i="8"/>
  <c r="B99" i="8"/>
  <c r="C99" i="8"/>
  <c r="D99" i="8"/>
  <c r="G99" i="8"/>
  <c r="H99" i="8"/>
  <c r="I99" i="8"/>
  <c r="L99" i="8"/>
  <c r="M99" i="8"/>
  <c r="N99" i="8"/>
  <c r="S99" i="8"/>
  <c r="T99" i="8"/>
  <c r="A100" i="8"/>
  <c r="B100" i="8"/>
  <c r="C100" i="8"/>
  <c r="D100" i="8"/>
  <c r="G100" i="8"/>
  <c r="H100" i="8"/>
  <c r="I100" i="8"/>
  <c r="L100" i="8"/>
  <c r="M100" i="8"/>
  <c r="N100" i="8"/>
  <c r="S100" i="8"/>
  <c r="T100" i="8"/>
  <c r="A101" i="8"/>
  <c r="B101" i="8"/>
  <c r="C101" i="8"/>
  <c r="D101" i="8"/>
  <c r="G101" i="8"/>
  <c r="H101" i="8"/>
  <c r="I101" i="8"/>
  <c r="L101" i="8"/>
  <c r="M101" i="8"/>
  <c r="N101" i="8"/>
  <c r="S101" i="8"/>
  <c r="T101" i="8"/>
  <c r="A102" i="8"/>
  <c r="B102" i="8"/>
  <c r="C102" i="8"/>
  <c r="D102" i="8"/>
  <c r="G102" i="8"/>
  <c r="H102" i="8"/>
  <c r="I102" i="8"/>
  <c r="L102" i="8"/>
  <c r="M102" i="8"/>
  <c r="N102" i="8"/>
  <c r="S102" i="8"/>
  <c r="T102" i="8"/>
  <c r="A103" i="8"/>
  <c r="B103" i="8"/>
  <c r="C103" i="8"/>
  <c r="D103" i="8"/>
  <c r="G103" i="8"/>
  <c r="H103" i="8"/>
  <c r="I103" i="8"/>
  <c r="L103" i="8"/>
  <c r="M103" i="8"/>
  <c r="N103" i="8"/>
  <c r="S103" i="8"/>
  <c r="T103" i="8"/>
  <c r="A104" i="8"/>
  <c r="B104" i="8"/>
  <c r="C104" i="8"/>
  <c r="D104" i="8"/>
  <c r="G104" i="8"/>
  <c r="H104" i="8"/>
  <c r="I104" i="8"/>
  <c r="L104" i="8"/>
  <c r="M104" i="8"/>
  <c r="N104" i="8"/>
  <c r="S104" i="8"/>
  <c r="T104" i="8"/>
  <c r="A105" i="8"/>
  <c r="B105" i="8"/>
  <c r="C105" i="8"/>
  <c r="D105" i="8"/>
  <c r="G105" i="8"/>
  <c r="H105" i="8"/>
  <c r="I105" i="8"/>
  <c r="L105" i="8"/>
  <c r="M105" i="8"/>
  <c r="N105" i="8"/>
  <c r="S105" i="8"/>
  <c r="T105" i="8"/>
  <c r="A106" i="8"/>
  <c r="B106" i="8"/>
  <c r="C106" i="8"/>
  <c r="D106" i="8"/>
  <c r="G106" i="8"/>
  <c r="H106" i="8"/>
  <c r="I106" i="8"/>
  <c r="L106" i="8"/>
  <c r="M106" i="8"/>
  <c r="N106" i="8"/>
  <c r="S106" i="8"/>
  <c r="T106" i="8"/>
  <c r="A107" i="8"/>
  <c r="B107" i="8"/>
  <c r="C107" i="8"/>
  <c r="D107" i="8"/>
  <c r="G107" i="8"/>
  <c r="H107" i="8"/>
  <c r="I107" i="8"/>
  <c r="L107" i="8"/>
  <c r="M107" i="8"/>
  <c r="N107" i="8"/>
  <c r="S107" i="8"/>
  <c r="T107" i="8"/>
  <c r="A108" i="8"/>
  <c r="B108" i="8"/>
  <c r="C108" i="8"/>
  <c r="D108" i="8"/>
  <c r="G108" i="8"/>
  <c r="H108" i="8"/>
  <c r="I108" i="8"/>
  <c r="L108" i="8"/>
  <c r="M108" i="8"/>
  <c r="N108" i="8"/>
  <c r="S108" i="8"/>
  <c r="T108" i="8"/>
  <c r="A109" i="8"/>
  <c r="B109" i="8"/>
  <c r="C109" i="8"/>
  <c r="D109" i="8"/>
  <c r="G109" i="8"/>
  <c r="H109" i="8"/>
  <c r="I109" i="8"/>
  <c r="L109" i="8"/>
  <c r="M109" i="8"/>
  <c r="N109" i="8"/>
  <c r="S109" i="8"/>
  <c r="T109" i="8"/>
  <c r="A110" i="8"/>
  <c r="B110" i="8"/>
  <c r="C110" i="8"/>
  <c r="D110" i="8"/>
  <c r="G110" i="8"/>
  <c r="H110" i="8"/>
  <c r="I110" i="8"/>
  <c r="L110" i="8"/>
  <c r="M110" i="8"/>
  <c r="N110" i="8"/>
  <c r="S110" i="8"/>
  <c r="T110" i="8"/>
  <c r="A111" i="8"/>
  <c r="B111" i="8"/>
  <c r="C111" i="8"/>
  <c r="D111" i="8"/>
  <c r="G111" i="8"/>
  <c r="H111" i="8"/>
  <c r="I111" i="8"/>
  <c r="L111" i="8"/>
  <c r="M111" i="8"/>
  <c r="N111" i="8"/>
  <c r="S111" i="8"/>
  <c r="T111" i="8"/>
  <c r="A112" i="8"/>
  <c r="B112" i="8"/>
  <c r="C112" i="8"/>
  <c r="D112" i="8"/>
  <c r="G112" i="8"/>
  <c r="H112" i="8"/>
  <c r="I112" i="8"/>
  <c r="L112" i="8"/>
  <c r="M112" i="8"/>
  <c r="N112" i="8"/>
  <c r="S112" i="8"/>
  <c r="T112" i="8"/>
  <c r="A113" i="8"/>
  <c r="B113" i="8"/>
  <c r="C113" i="8"/>
  <c r="D113" i="8"/>
  <c r="G113" i="8"/>
  <c r="H113" i="8"/>
  <c r="I113" i="8"/>
  <c r="L113" i="8"/>
  <c r="M113" i="8"/>
  <c r="N113" i="8"/>
  <c r="S113" i="8"/>
  <c r="T113" i="8"/>
  <c r="A114" i="8"/>
  <c r="B114" i="8"/>
  <c r="C114" i="8"/>
  <c r="D114" i="8"/>
  <c r="G114" i="8"/>
  <c r="H114" i="8"/>
  <c r="I114" i="8"/>
  <c r="L114" i="8"/>
  <c r="M114" i="8"/>
  <c r="N114" i="8"/>
  <c r="S114" i="8"/>
  <c r="T114" i="8"/>
  <c r="A115" i="8"/>
  <c r="B115" i="8"/>
  <c r="C115" i="8"/>
  <c r="D115" i="8"/>
  <c r="G115" i="8"/>
  <c r="H115" i="8"/>
  <c r="I115" i="8"/>
  <c r="L115" i="8"/>
  <c r="M115" i="8"/>
  <c r="N115" i="8"/>
  <c r="S115" i="8"/>
  <c r="T115" i="8"/>
  <c r="A116" i="8"/>
  <c r="B116" i="8"/>
  <c r="C116" i="8"/>
  <c r="D116" i="8"/>
  <c r="G116" i="8"/>
  <c r="H116" i="8"/>
  <c r="I116" i="8"/>
  <c r="L116" i="8"/>
  <c r="M116" i="8"/>
  <c r="N116" i="8"/>
  <c r="S116" i="8"/>
  <c r="T116" i="8"/>
  <c r="A117" i="8"/>
  <c r="B117" i="8"/>
  <c r="C117" i="8"/>
  <c r="D117" i="8"/>
  <c r="G117" i="8"/>
  <c r="H117" i="8"/>
  <c r="I117" i="8"/>
  <c r="L117" i="8"/>
  <c r="M117" i="8"/>
  <c r="N117" i="8"/>
  <c r="S117" i="8"/>
  <c r="T117" i="8"/>
  <c r="A118" i="8"/>
  <c r="B118" i="8"/>
  <c r="C118" i="8"/>
  <c r="D118" i="8"/>
  <c r="G118" i="8"/>
  <c r="H118" i="8"/>
  <c r="I118" i="8"/>
  <c r="L118" i="8"/>
  <c r="M118" i="8"/>
  <c r="N118" i="8"/>
  <c r="S118" i="8"/>
  <c r="T118" i="8"/>
  <c r="A119" i="8"/>
  <c r="B119" i="8"/>
  <c r="C119" i="8"/>
  <c r="D119" i="8"/>
  <c r="G119" i="8"/>
  <c r="H119" i="8"/>
  <c r="I119" i="8"/>
  <c r="L119" i="8"/>
  <c r="M119" i="8"/>
  <c r="N119" i="8"/>
  <c r="S119" i="8"/>
  <c r="T119" i="8"/>
  <c r="A120" i="8"/>
  <c r="B120" i="8"/>
  <c r="C120" i="8"/>
  <c r="D120" i="8"/>
  <c r="G120" i="8"/>
  <c r="H120" i="8"/>
  <c r="I120" i="8"/>
  <c r="L120" i="8"/>
  <c r="M120" i="8"/>
  <c r="N120" i="8"/>
  <c r="S120" i="8"/>
  <c r="T120" i="8"/>
  <c r="A121" i="8"/>
  <c r="B121" i="8"/>
  <c r="C121" i="8"/>
  <c r="D121" i="8"/>
  <c r="G121" i="8"/>
  <c r="H121" i="8"/>
  <c r="I121" i="8"/>
  <c r="L121" i="8"/>
  <c r="M121" i="8"/>
  <c r="N121" i="8"/>
  <c r="S121" i="8"/>
  <c r="T121" i="8"/>
  <c r="A122" i="8"/>
  <c r="B122" i="8"/>
  <c r="C122" i="8"/>
  <c r="D122" i="8"/>
  <c r="G122" i="8"/>
  <c r="H122" i="8"/>
  <c r="I122" i="8"/>
  <c r="L122" i="8"/>
  <c r="M122" i="8"/>
  <c r="N122" i="8"/>
  <c r="S122" i="8"/>
  <c r="T122" i="8"/>
  <c r="A123" i="8"/>
  <c r="B123" i="8"/>
  <c r="C123" i="8"/>
  <c r="D123" i="8"/>
  <c r="G123" i="8"/>
  <c r="H123" i="8"/>
  <c r="I123" i="8"/>
  <c r="L123" i="8"/>
  <c r="M123" i="8"/>
  <c r="N123" i="8"/>
  <c r="S123" i="8"/>
  <c r="T123" i="8"/>
  <c r="A124" i="8"/>
  <c r="B124" i="8"/>
  <c r="C124" i="8"/>
  <c r="D124" i="8"/>
  <c r="G124" i="8"/>
  <c r="H124" i="8"/>
  <c r="I124" i="8"/>
  <c r="L124" i="8"/>
  <c r="M124" i="8"/>
  <c r="N124" i="8"/>
  <c r="S124" i="8"/>
  <c r="T124" i="8"/>
  <c r="A125" i="8"/>
  <c r="B125" i="8"/>
  <c r="C125" i="8"/>
  <c r="D125" i="8"/>
  <c r="G125" i="8"/>
  <c r="H125" i="8"/>
  <c r="I125" i="8"/>
  <c r="L125" i="8"/>
  <c r="M125" i="8"/>
  <c r="N125" i="8"/>
  <c r="S125" i="8"/>
  <c r="T125" i="8"/>
  <c r="A126" i="8"/>
  <c r="B126" i="8"/>
  <c r="C126" i="8"/>
  <c r="D126" i="8"/>
  <c r="G126" i="8"/>
  <c r="H126" i="8"/>
  <c r="I126" i="8"/>
  <c r="L126" i="8"/>
  <c r="M126" i="8"/>
  <c r="N126" i="8"/>
  <c r="S126" i="8"/>
  <c r="T126" i="8"/>
  <c r="A127" i="8"/>
  <c r="B127" i="8"/>
  <c r="C127" i="8"/>
  <c r="D127" i="8"/>
  <c r="G127" i="8"/>
  <c r="H127" i="8"/>
  <c r="I127" i="8"/>
  <c r="L127" i="8"/>
  <c r="M127" i="8"/>
  <c r="N127" i="8"/>
  <c r="S127" i="8"/>
  <c r="T127" i="8"/>
  <c r="A128" i="8"/>
  <c r="B128" i="8"/>
  <c r="C128" i="8"/>
  <c r="D128" i="8"/>
  <c r="G128" i="8"/>
  <c r="H128" i="8"/>
  <c r="I128" i="8"/>
  <c r="L128" i="8"/>
  <c r="M128" i="8"/>
  <c r="N128" i="8"/>
  <c r="S128" i="8"/>
  <c r="T128" i="8"/>
  <c r="A129" i="8"/>
  <c r="B129" i="8"/>
  <c r="C129" i="8"/>
  <c r="D129" i="8"/>
  <c r="G129" i="8"/>
  <c r="H129" i="8"/>
  <c r="I129" i="8"/>
  <c r="L129" i="8"/>
  <c r="M129" i="8"/>
  <c r="N129" i="8"/>
  <c r="S129" i="8"/>
  <c r="T129" i="8"/>
  <c r="A130" i="8"/>
  <c r="B130" i="8"/>
  <c r="C130" i="8"/>
  <c r="D130" i="8"/>
  <c r="G130" i="8"/>
  <c r="H130" i="8"/>
  <c r="I130" i="8"/>
  <c r="L130" i="8"/>
  <c r="M130" i="8"/>
  <c r="N130" i="8"/>
  <c r="S130" i="8"/>
  <c r="T130" i="8"/>
  <c r="A131" i="8"/>
  <c r="B131" i="8"/>
  <c r="C131" i="8"/>
  <c r="D131" i="8"/>
  <c r="G131" i="8"/>
  <c r="H131" i="8"/>
  <c r="I131" i="8"/>
  <c r="L131" i="8"/>
  <c r="M131" i="8"/>
  <c r="N131" i="8"/>
  <c r="S131" i="8"/>
  <c r="T131" i="8"/>
  <c r="A132" i="8"/>
  <c r="B132" i="8"/>
  <c r="C132" i="8"/>
  <c r="D132" i="8"/>
  <c r="G132" i="8"/>
  <c r="H132" i="8"/>
  <c r="I132" i="8"/>
  <c r="L132" i="8"/>
  <c r="M132" i="8"/>
  <c r="N132" i="8"/>
  <c r="S132" i="8"/>
  <c r="T132" i="8"/>
  <c r="A133" i="8"/>
  <c r="B133" i="8"/>
  <c r="C133" i="8"/>
  <c r="D133" i="8"/>
  <c r="G133" i="8"/>
  <c r="H133" i="8"/>
  <c r="I133" i="8"/>
  <c r="L133" i="8"/>
  <c r="M133" i="8"/>
  <c r="N133" i="8"/>
  <c r="S133" i="8"/>
  <c r="T133" i="8"/>
  <c r="A134" i="8"/>
  <c r="B134" i="8"/>
  <c r="C134" i="8"/>
  <c r="D134" i="8"/>
  <c r="G134" i="8"/>
  <c r="H134" i="8"/>
  <c r="I134" i="8"/>
  <c r="L134" i="8"/>
  <c r="M134" i="8"/>
  <c r="N134" i="8"/>
  <c r="S134" i="8"/>
  <c r="T134" i="8"/>
  <c r="A135" i="8"/>
  <c r="B135" i="8"/>
  <c r="C135" i="8"/>
  <c r="D135" i="8"/>
  <c r="G135" i="8"/>
  <c r="H135" i="8"/>
  <c r="I135" i="8"/>
  <c r="L135" i="8"/>
  <c r="M135" i="8"/>
  <c r="N135" i="8"/>
  <c r="S135" i="8"/>
  <c r="T135" i="8"/>
  <c r="A136" i="8"/>
  <c r="B136" i="8"/>
  <c r="C136" i="8"/>
  <c r="D136" i="8"/>
  <c r="G136" i="8"/>
  <c r="H136" i="8"/>
  <c r="I136" i="8"/>
  <c r="L136" i="8"/>
  <c r="M136" i="8"/>
  <c r="N136" i="8"/>
  <c r="S136" i="8"/>
  <c r="T136" i="8"/>
  <c r="A137" i="8"/>
  <c r="B137" i="8"/>
  <c r="C137" i="8"/>
  <c r="D137" i="8"/>
  <c r="G137" i="8"/>
  <c r="H137" i="8"/>
  <c r="I137" i="8"/>
  <c r="L137" i="8"/>
  <c r="M137" i="8"/>
  <c r="N137" i="8"/>
  <c r="S137" i="8"/>
  <c r="T137" i="8"/>
  <c r="A138" i="8"/>
  <c r="B138" i="8"/>
  <c r="C138" i="8"/>
  <c r="D138" i="8"/>
  <c r="G138" i="8"/>
  <c r="H138" i="8"/>
  <c r="I138" i="8"/>
  <c r="L138" i="8"/>
  <c r="M138" i="8"/>
  <c r="N138" i="8"/>
  <c r="S138" i="8"/>
  <c r="T138" i="8"/>
  <c r="A139" i="8"/>
  <c r="B139" i="8"/>
  <c r="C139" i="8"/>
  <c r="D139" i="8"/>
  <c r="G139" i="8"/>
  <c r="H139" i="8"/>
  <c r="I139" i="8"/>
  <c r="L139" i="8"/>
  <c r="M139" i="8"/>
  <c r="N139" i="8"/>
  <c r="S139" i="8"/>
  <c r="T139" i="8"/>
  <c r="A140" i="8"/>
  <c r="B140" i="8"/>
  <c r="C140" i="8"/>
  <c r="D140" i="8"/>
  <c r="G140" i="8"/>
  <c r="H140" i="8"/>
  <c r="I140" i="8"/>
  <c r="L140" i="8"/>
  <c r="M140" i="8"/>
  <c r="N140" i="8"/>
  <c r="S140" i="8"/>
  <c r="T140" i="8"/>
  <c r="A141" i="8"/>
  <c r="B141" i="8"/>
  <c r="C141" i="8"/>
  <c r="D141" i="8"/>
  <c r="G141" i="8"/>
  <c r="H141" i="8"/>
  <c r="I141" i="8"/>
  <c r="L141" i="8"/>
  <c r="M141" i="8"/>
  <c r="N141" i="8"/>
  <c r="S141" i="8"/>
  <c r="T141" i="8"/>
  <c r="A142" i="8"/>
  <c r="B142" i="8"/>
  <c r="C142" i="8"/>
  <c r="D142" i="8"/>
  <c r="G142" i="8"/>
  <c r="H142" i="8"/>
  <c r="I142" i="8"/>
  <c r="L142" i="8"/>
  <c r="M142" i="8"/>
  <c r="N142" i="8"/>
  <c r="S142" i="8"/>
  <c r="T142" i="8"/>
  <c r="A143" i="8"/>
  <c r="B143" i="8"/>
  <c r="C143" i="8"/>
  <c r="D143" i="8"/>
  <c r="G143" i="8"/>
  <c r="H143" i="8"/>
  <c r="I143" i="8"/>
  <c r="L143" i="8"/>
  <c r="M143" i="8"/>
  <c r="N143" i="8"/>
  <c r="S143" i="8"/>
  <c r="T143" i="8"/>
  <c r="A144" i="8"/>
  <c r="B144" i="8"/>
  <c r="C144" i="8"/>
  <c r="D144" i="8"/>
  <c r="G144" i="8"/>
  <c r="H144" i="8"/>
  <c r="I144" i="8"/>
  <c r="L144" i="8"/>
  <c r="M144" i="8"/>
  <c r="N144" i="8"/>
  <c r="S144" i="8"/>
  <c r="T144" i="8"/>
  <c r="A145" i="8"/>
  <c r="B145" i="8"/>
  <c r="C145" i="8"/>
  <c r="D145" i="8"/>
  <c r="G145" i="8"/>
  <c r="H145" i="8"/>
  <c r="I145" i="8"/>
  <c r="L145" i="8"/>
  <c r="M145" i="8"/>
  <c r="N145" i="8"/>
  <c r="S145" i="8"/>
  <c r="T145" i="8"/>
  <c r="A146" i="8"/>
  <c r="B146" i="8"/>
  <c r="C146" i="8"/>
  <c r="D146" i="8"/>
  <c r="G146" i="8"/>
  <c r="H146" i="8"/>
  <c r="I146" i="8"/>
  <c r="L146" i="8"/>
  <c r="M146" i="8"/>
  <c r="N146" i="8"/>
  <c r="S146" i="8"/>
  <c r="T146" i="8"/>
  <c r="A147" i="8"/>
  <c r="B147" i="8"/>
  <c r="C147" i="8"/>
  <c r="D147" i="8"/>
  <c r="G147" i="8"/>
  <c r="H147" i="8"/>
  <c r="I147" i="8"/>
  <c r="L147" i="8"/>
  <c r="M147" i="8"/>
  <c r="N147" i="8"/>
  <c r="S147" i="8"/>
  <c r="T147" i="8"/>
  <c r="A148" i="8"/>
  <c r="B148" i="8"/>
  <c r="C148" i="8"/>
  <c r="D148" i="8"/>
  <c r="G148" i="8"/>
  <c r="H148" i="8"/>
  <c r="I148" i="8"/>
  <c r="L148" i="8"/>
  <c r="M148" i="8"/>
  <c r="N148" i="8"/>
  <c r="S148" i="8"/>
  <c r="T148" i="8"/>
  <c r="A149" i="8"/>
  <c r="B149" i="8"/>
  <c r="C149" i="8"/>
  <c r="D149" i="8"/>
  <c r="G149" i="8"/>
  <c r="H149" i="8"/>
  <c r="I149" i="8"/>
  <c r="L149" i="8"/>
  <c r="M149" i="8"/>
  <c r="N149" i="8"/>
  <c r="S149" i="8"/>
  <c r="T149" i="8"/>
  <c r="A150" i="8"/>
  <c r="B150" i="8"/>
  <c r="C150" i="8"/>
  <c r="D150" i="8"/>
  <c r="G150" i="8"/>
  <c r="H150" i="8"/>
  <c r="I150" i="8"/>
  <c r="L150" i="8"/>
  <c r="M150" i="8"/>
  <c r="N150" i="8"/>
  <c r="S150" i="8"/>
  <c r="T150" i="8"/>
  <c r="A151" i="8"/>
  <c r="B151" i="8"/>
  <c r="C151" i="8"/>
  <c r="D151" i="8"/>
  <c r="G151" i="8"/>
  <c r="H151" i="8"/>
  <c r="I151" i="8"/>
  <c r="L151" i="8"/>
  <c r="M151" i="8"/>
  <c r="N151" i="8"/>
  <c r="S151" i="8"/>
  <c r="T151" i="8"/>
  <c r="A152" i="8"/>
  <c r="B152" i="8"/>
  <c r="C152" i="8"/>
  <c r="D152" i="8"/>
  <c r="G152" i="8"/>
  <c r="H152" i="8"/>
  <c r="I152" i="8"/>
  <c r="L152" i="8"/>
  <c r="M152" i="8"/>
  <c r="N152" i="8"/>
  <c r="S152" i="8"/>
  <c r="T152" i="8"/>
  <c r="A153" i="8"/>
  <c r="B153" i="8"/>
  <c r="C153" i="8"/>
  <c r="D153" i="8"/>
  <c r="G153" i="8"/>
  <c r="H153" i="8"/>
  <c r="I153" i="8"/>
  <c r="L153" i="8"/>
  <c r="M153" i="8"/>
  <c r="N153" i="8"/>
  <c r="S153" i="8"/>
  <c r="T153" i="8"/>
  <c r="A154" i="8"/>
  <c r="B154" i="8"/>
  <c r="C154" i="8"/>
  <c r="D154" i="8"/>
  <c r="G154" i="8"/>
  <c r="H154" i="8"/>
  <c r="I154" i="8"/>
  <c r="L154" i="8"/>
  <c r="M154" i="8"/>
  <c r="N154" i="8"/>
  <c r="S154" i="8"/>
  <c r="T154" i="8"/>
  <c r="A155" i="8"/>
  <c r="B155" i="8"/>
  <c r="C155" i="8"/>
  <c r="D155" i="8"/>
  <c r="G155" i="8"/>
  <c r="H155" i="8"/>
  <c r="I155" i="8"/>
  <c r="L155" i="8"/>
  <c r="M155" i="8"/>
  <c r="N155" i="8"/>
  <c r="S155" i="8"/>
  <c r="T155" i="8"/>
  <c r="A156" i="8"/>
  <c r="B156" i="8"/>
  <c r="C156" i="8"/>
  <c r="D156" i="8"/>
  <c r="G156" i="8"/>
  <c r="H156" i="8"/>
  <c r="I156" i="8"/>
  <c r="L156" i="8"/>
  <c r="M156" i="8"/>
  <c r="N156" i="8"/>
  <c r="S156" i="8"/>
  <c r="T156" i="8"/>
  <c r="A157" i="8"/>
  <c r="B157" i="8"/>
  <c r="C157" i="8"/>
  <c r="D157" i="8"/>
  <c r="G157" i="8"/>
  <c r="H157" i="8"/>
  <c r="I157" i="8"/>
  <c r="L157" i="8"/>
  <c r="M157" i="8"/>
  <c r="N157" i="8"/>
  <c r="S157" i="8"/>
  <c r="T157" i="8"/>
  <c r="A158" i="8"/>
  <c r="B158" i="8"/>
  <c r="C158" i="8"/>
  <c r="D158" i="8"/>
  <c r="G158" i="8"/>
  <c r="H158" i="8"/>
  <c r="I158" i="8"/>
  <c r="L158" i="8"/>
  <c r="M158" i="8"/>
  <c r="N158" i="8"/>
  <c r="S158" i="8"/>
  <c r="T158" i="8"/>
  <c r="A159" i="8"/>
  <c r="B159" i="8"/>
  <c r="C159" i="8"/>
  <c r="D159" i="8"/>
  <c r="G159" i="8"/>
  <c r="H159" i="8"/>
  <c r="I159" i="8"/>
  <c r="L159" i="8"/>
  <c r="M159" i="8"/>
  <c r="N159" i="8"/>
  <c r="S159" i="8"/>
  <c r="T159" i="8"/>
  <c r="A160" i="8"/>
  <c r="B160" i="8"/>
  <c r="C160" i="8"/>
  <c r="D160" i="8"/>
  <c r="G160" i="8"/>
  <c r="H160" i="8"/>
  <c r="I160" i="8"/>
  <c r="L160" i="8"/>
  <c r="M160" i="8"/>
  <c r="N160" i="8"/>
  <c r="S160" i="8"/>
  <c r="T160" i="8"/>
  <c r="A161" i="8"/>
  <c r="B161" i="8"/>
  <c r="C161" i="8"/>
  <c r="D161" i="8"/>
  <c r="G161" i="8"/>
  <c r="H161" i="8"/>
  <c r="I161" i="8"/>
  <c r="L161" i="8"/>
  <c r="M161" i="8"/>
  <c r="N161" i="8"/>
  <c r="S161" i="8"/>
  <c r="T161" i="8"/>
  <c r="A162" i="8"/>
  <c r="B162" i="8"/>
  <c r="C162" i="8"/>
  <c r="D162" i="8"/>
  <c r="G162" i="8"/>
  <c r="H162" i="8"/>
  <c r="I162" i="8"/>
  <c r="L162" i="8"/>
  <c r="M162" i="8"/>
  <c r="N162" i="8"/>
  <c r="S162" i="8"/>
  <c r="T162" i="8"/>
  <c r="A163" i="8"/>
  <c r="B163" i="8"/>
  <c r="C163" i="8"/>
  <c r="D163" i="8"/>
  <c r="G163" i="8"/>
  <c r="H163" i="8"/>
  <c r="I163" i="8"/>
  <c r="L163" i="8"/>
  <c r="M163" i="8"/>
  <c r="N163" i="8"/>
  <c r="S163" i="8"/>
  <c r="T163" i="8"/>
  <c r="A164" i="8"/>
  <c r="B164" i="8"/>
  <c r="C164" i="8"/>
  <c r="D164" i="8"/>
  <c r="G164" i="8"/>
  <c r="H164" i="8"/>
  <c r="I164" i="8"/>
  <c r="L164" i="8"/>
  <c r="M164" i="8"/>
  <c r="N164" i="8"/>
  <c r="S164" i="8"/>
  <c r="T164" i="8"/>
  <c r="A165" i="8"/>
  <c r="B165" i="8"/>
  <c r="C165" i="8"/>
  <c r="D165" i="8"/>
  <c r="G165" i="8"/>
  <c r="H165" i="8"/>
  <c r="I165" i="8"/>
  <c r="L165" i="8"/>
  <c r="M165" i="8"/>
  <c r="N165" i="8"/>
  <c r="S165" i="8"/>
  <c r="T165" i="8"/>
  <c r="A166" i="8"/>
  <c r="B166" i="8"/>
  <c r="C166" i="8"/>
  <c r="D166" i="8"/>
  <c r="G166" i="8"/>
  <c r="H166" i="8"/>
  <c r="I166" i="8"/>
  <c r="L166" i="8"/>
  <c r="M166" i="8"/>
  <c r="N166" i="8"/>
  <c r="S166" i="8"/>
  <c r="T166" i="8"/>
  <c r="A167" i="8"/>
  <c r="B167" i="8"/>
  <c r="C167" i="8"/>
  <c r="D167" i="8"/>
  <c r="G167" i="8"/>
  <c r="H167" i="8"/>
  <c r="I167" i="8"/>
  <c r="L167" i="8"/>
  <c r="M167" i="8"/>
  <c r="N167" i="8"/>
  <c r="S167" i="8"/>
  <c r="T167" i="8"/>
  <c r="A168" i="8"/>
  <c r="B168" i="8"/>
  <c r="C168" i="8"/>
  <c r="D168" i="8"/>
  <c r="G168" i="8"/>
  <c r="H168" i="8"/>
  <c r="I168" i="8"/>
  <c r="L168" i="8"/>
  <c r="M168" i="8"/>
  <c r="N168" i="8"/>
  <c r="S168" i="8"/>
  <c r="T168" i="8"/>
  <c r="A169" i="8"/>
  <c r="B169" i="8"/>
  <c r="C169" i="8"/>
  <c r="D169" i="8"/>
  <c r="G169" i="8"/>
  <c r="H169" i="8"/>
  <c r="I169" i="8"/>
  <c r="L169" i="8"/>
  <c r="M169" i="8"/>
  <c r="N169" i="8"/>
  <c r="S169" i="8"/>
  <c r="T169" i="8"/>
  <c r="A170" i="8"/>
  <c r="B170" i="8"/>
  <c r="C170" i="8"/>
  <c r="D170" i="8"/>
  <c r="G170" i="8"/>
  <c r="H170" i="8"/>
  <c r="I170" i="8"/>
  <c r="L170" i="8"/>
  <c r="M170" i="8"/>
  <c r="N170" i="8"/>
  <c r="S170" i="8"/>
  <c r="T170" i="8"/>
  <c r="A171" i="8"/>
  <c r="B171" i="8"/>
  <c r="C171" i="8"/>
  <c r="D171" i="8"/>
  <c r="G171" i="8"/>
  <c r="H171" i="8"/>
  <c r="I171" i="8"/>
  <c r="L171" i="8"/>
  <c r="M171" i="8"/>
  <c r="N171" i="8"/>
  <c r="S171" i="8"/>
  <c r="T171" i="8"/>
  <c r="A172" i="8"/>
  <c r="B172" i="8"/>
  <c r="C172" i="8"/>
  <c r="D172" i="8"/>
  <c r="G172" i="8"/>
  <c r="H172" i="8"/>
  <c r="I172" i="8"/>
  <c r="L172" i="8"/>
  <c r="M172" i="8"/>
  <c r="N172" i="8"/>
  <c r="S172" i="8"/>
  <c r="T172" i="8"/>
  <c r="A173" i="8"/>
  <c r="B173" i="8"/>
  <c r="C173" i="8"/>
  <c r="D173" i="8"/>
  <c r="G173" i="8"/>
  <c r="H173" i="8"/>
  <c r="I173" i="8"/>
  <c r="L173" i="8"/>
  <c r="M173" i="8"/>
  <c r="N173" i="8"/>
  <c r="S173" i="8"/>
  <c r="T173" i="8"/>
  <c r="A174" i="8"/>
  <c r="B174" i="8"/>
  <c r="C174" i="8"/>
  <c r="D174" i="8"/>
  <c r="G174" i="8"/>
  <c r="H174" i="8"/>
  <c r="I174" i="8"/>
  <c r="L174" i="8"/>
  <c r="M174" i="8"/>
  <c r="N174" i="8"/>
  <c r="S174" i="8"/>
  <c r="T174" i="8"/>
  <c r="A175" i="8"/>
  <c r="B175" i="8"/>
  <c r="C175" i="8"/>
  <c r="D175" i="8"/>
  <c r="G175" i="8"/>
  <c r="H175" i="8"/>
  <c r="I175" i="8"/>
  <c r="L175" i="8"/>
  <c r="M175" i="8"/>
  <c r="N175" i="8"/>
  <c r="S175" i="8"/>
  <c r="T175" i="8"/>
  <c r="A176" i="8"/>
  <c r="B176" i="8"/>
  <c r="C176" i="8"/>
  <c r="D176" i="8"/>
  <c r="G176" i="8"/>
  <c r="H176" i="8"/>
  <c r="I176" i="8"/>
  <c r="L176" i="8"/>
  <c r="M176" i="8"/>
  <c r="N176" i="8"/>
  <c r="S176" i="8"/>
  <c r="T176" i="8"/>
  <c r="A177" i="8"/>
  <c r="B177" i="8"/>
  <c r="C177" i="8"/>
  <c r="D177" i="8"/>
  <c r="G177" i="8"/>
  <c r="H177" i="8"/>
  <c r="I177" i="8"/>
  <c r="L177" i="8"/>
  <c r="M177" i="8"/>
  <c r="N177" i="8"/>
  <c r="S177" i="8"/>
  <c r="T177" i="8"/>
  <c r="A178" i="8"/>
  <c r="B178" i="8"/>
  <c r="C178" i="8"/>
  <c r="D178" i="8"/>
  <c r="G178" i="8"/>
  <c r="H178" i="8"/>
  <c r="I178" i="8"/>
  <c r="L178" i="8"/>
  <c r="M178" i="8"/>
  <c r="N178" i="8"/>
  <c r="S178" i="8"/>
  <c r="T178" i="8"/>
  <c r="A179" i="8"/>
  <c r="B179" i="8"/>
  <c r="C179" i="8"/>
  <c r="D179" i="8"/>
  <c r="G179" i="8"/>
  <c r="H179" i="8"/>
  <c r="I179" i="8"/>
  <c r="L179" i="8"/>
  <c r="M179" i="8"/>
  <c r="N179" i="8"/>
  <c r="S179" i="8"/>
  <c r="T179" i="8"/>
  <c r="A180" i="8"/>
  <c r="B180" i="8"/>
  <c r="C180" i="8"/>
  <c r="D180" i="8"/>
  <c r="G180" i="8"/>
  <c r="H180" i="8"/>
  <c r="I180" i="8"/>
  <c r="L180" i="8"/>
  <c r="M180" i="8"/>
  <c r="N180" i="8"/>
  <c r="S180" i="8"/>
  <c r="T180" i="8"/>
  <c r="A181" i="8"/>
  <c r="B181" i="8"/>
  <c r="C181" i="8"/>
  <c r="D181" i="8"/>
  <c r="G181" i="8"/>
  <c r="H181" i="8"/>
  <c r="I181" i="8"/>
  <c r="L181" i="8"/>
  <c r="M181" i="8"/>
  <c r="N181" i="8"/>
  <c r="S181" i="8"/>
  <c r="T181" i="8"/>
  <c r="A182" i="8"/>
  <c r="B182" i="8"/>
  <c r="C182" i="8"/>
  <c r="D182" i="8"/>
  <c r="G182" i="8"/>
  <c r="H182" i="8"/>
  <c r="I182" i="8"/>
  <c r="L182" i="8"/>
  <c r="M182" i="8"/>
  <c r="N182" i="8"/>
  <c r="S182" i="8"/>
  <c r="T182" i="8"/>
  <c r="A183" i="8"/>
  <c r="B183" i="8"/>
  <c r="C183" i="8"/>
  <c r="D183" i="8"/>
  <c r="G183" i="8"/>
  <c r="H183" i="8"/>
  <c r="I183" i="8"/>
  <c r="L183" i="8"/>
  <c r="M183" i="8"/>
  <c r="N183" i="8"/>
  <c r="S183" i="8"/>
  <c r="T183" i="8"/>
  <c r="A184" i="8"/>
  <c r="B184" i="8"/>
  <c r="C184" i="8"/>
  <c r="D184" i="8"/>
  <c r="G184" i="8"/>
  <c r="H184" i="8"/>
  <c r="I184" i="8"/>
  <c r="L184" i="8"/>
  <c r="M184" i="8"/>
  <c r="N184" i="8"/>
  <c r="S184" i="8"/>
  <c r="T184" i="8"/>
  <c r="A185" i="8"/>
  <c r="B185" i="8"/>
  <c r="C185" i="8"/>
  <c r="D185" i="8"/>
  <c r="G185" i="8"/>
  <c r="H185" i="8"/>
  <c r="I185" i="8"/>
  <c r="L185" i="8"/>
  <c r="M185" i="8"/>
  <c r="N185" i="8"/>
  <c r="S185" i="8"/>
  <c r="T185" i="8"/>
  <c r="A186" i="8"/>
  <c r="B186" i="8"/>
  <c r="C186" i="8"/>
  <c r="D186" i="8"/>
  <c r="G186" i="8"/>
  <c r="H186" i="8"/>
  <c r="I186" i="8"/>
  <c r="L186" i="8"/>
  <c r="M186" i="8"/>
  <c r="N186" i="8"/>
  <c r="S186" i="8"/>
  <c r="T186" i="8"/>
  <c r="A187" i="8"/>
  <c r="B187" i="8"/>
  <c r="C187" i="8"/>
  <c r="D187" i="8"/>
  <c r="G187" i="8"/>
  <c r="H187" i="8"/>
  <c r="I187" i="8"/>
  <c r="L187" i="8"/>
  <c r="M187" i="8"/>
  <c r="N187" i="8"/>
  <c r="S187" i="8"/>
  <c r="T187" i="8"/>
  <c r="A188" i="8"/>
  <c r="B188" i="8"/>
  <c r="C188" i="8"/>
  <c r="D188" i="8"/>
  <c r="G188" i="8"/>
  <c r="H188" i="8"/>
  <c r="I188" i="8"/>
  <c r="L188" i="8"/>
  <c r="M188" i="8"/>
  <c r="N188" i="8"/>
  <c r="S188" i="8"/>
  <c r="T188" i="8"/>
  <c r="A189" i="8"/>
  <c r="B189" i="8"/>
  <c r="C189" i="8"/>
  <c r="D189" i="8"/>
  <c r="G189" i="8"/>
  <c r="H189" i="8"/>
  <c r="I189" i="8"/>
  <c r="L189" i="8"/>
  <c r="M189" i="8"/>
  <c r="N189" i="8"/>
  <c r="S189" i="8"/>
  <c r="T189" i="8"/>
  <c r="A190" i="8"/>
  <c r="B190" i="8"/>
  <c r="C190" i="8"/>
  <c r="D190" i="8"/>
  <c r="G190" i="8"/>
  <c r="H190" i="8"/>
  <c r="I190" i="8"/>
  <c r="L190" i="8"/>
  <c r="M190" i="8"/>
  <c r="N190" i="8"/>
  <c r="S190" i="8"/>
  <c r="T190" i="8"/>
  <c r="A191" i="8"/>
  <c r="B191" i="8"/>
  <c r="C191" i="8"/>
  <c r="D191" i="8"/>
  <c r="G191" i="8"/>
  <c r="H191" i="8"/>
  <c r="I191" i="8"/>
  <c r="L191" i="8"/>
  <c r="M191" i="8"/>
  <c r="N191" i="8"/>
  <c r="S191" i="8"/>
  <c r="T191" i="8"/>
  <c r="A192" i="8"/>
  <c r="B192" i="8"/>
  <c r="C192" i="8"/>
  <c r="D192" i="8"/>
  <c r="G192" i="8"/>
  <c r="H192" i="8"/>
  <c r="I192" i="8"/>
  <c r="L192" i="8"/>
  <c r="M192" i="8"/>
  <c r="N192" i="8"/>
  <c r="S192" i="8"/>
  <c r="T192" i="8"/>
  <c r="A193" i="8"/>
  <c r="B193" i="8"/>
  <c r="C193" i="8"/>
  <c r="D193" i="8"/>
  <c r="G193" i="8"/>
  <c r="H193" i="8"/>
  <c r="I193" i="8"/>
  <c r="L193" i="8"/>
  <c r="M193" i="8"/>
  <c r="N193" i="8"/>
  <c r="S193" i="8"/>
  <c r="T193" i="8"/>
  <c r="A194" i="8"/>
  <c r="B194" i="8"/>
  <c r="C194" i="8"/>
  <c r="D194" i="8"/>
  <c r="G194" i="8"/>
  <c r="H194" i="8"/>
  <c r="I194" i="8"/>
  <c r="L194" i="8"/>
  <c r="M194" i="8"/>
  <c r="N194" i="8"/>
  <c r="S194" i="8"/>
  <c r="T194" i="8"/>
  <c r="A195" i="8"/>
  <c r="B195" i="8"/>
  <c r="C195" i="8"/>
  <c r="D195" i="8"/>
  <c r="G195" i="8"/>
  <c r="H195" i="8"/>
  <c r="I195" i="8"/>
  <c r="L195" i="8"/>
  <c r="M195" i="8"/>
  <c r="N195" i="8"/>
  <c r="S195" i="8"/>
  <c r="T195" i="8"/>
  <c r="A196" i="8"/>
  <c r="B196" i="8"/>
  <c r="C196" i="8"/>
  <c r="D196" i="8"/>
  <c r="G196" i="8"/>
  <c r="H196" i="8"/>
  <c r="I196" i="8"/>
  <c r="L196" i="8"/>
  <c r="M196" i="8"/>
  <c r="N196" i="8"/>
  <c r="S196" i="8"/>
  <c r="T196" i="8"/>
  <c r="A197" i="8"/>
  <c r="B197" i="8"/>
  <c r="C197" i="8"/>
  <c r="D197" i="8"/>
  <c r="G197" i="8"/>
  <c r="H197" i="8"/>
  <c r="I197" i="8"/>
  <c r="L197" i="8"/>
  <c r="M197" i="8"/>
  <c r="N197" i="8"/>
  <c r="S197" i="8"/>
  <c r="T197" i="8"/>
  <c r="A198" i="8"/>
  <c r="B198" i="8"/>
  <c r="C198" i="8"/>
  <c r="D198" i="8"/>
  <c r="G198" i="8"/>
  <c r="H198" i="8"/>
  <c r="I198" i="8"/>
  <c r="L198" i="8"/>
  <c r="M198" i="8"/>
  <c r="N198" i="8"/>
  <c r="S198" i="8"/>
  <c r="T198" i="8"/>
  <c r="A199" i="8"/>
  <c r="B199" i="8"/>
  <c r="C199" i="8"/>
  <c r="D199" i="8"/>
  <c r="G199" i="8"/>
  <c r="H199" i="8"/>
  <c r="I199" i="8"/>
  <c r="L199" i="8"/>
  <c r="M199" i="8"/>
  <c r="N199" i="8"/>
  <c r="S199" i="8"/>
  <c r="T199" i="8"/>
  <c r="A200" i="8"/>
  <c r="B200" i="8"/>
  <c r="C200" i="8"/>
  <c r="D200" i="8"/>
  <c r="G200" i="8"/>
  <c r="H200" i="8"/>
  <c r="I200" i="8"/>
  <c r="L200" i="8"/>
  <c r="M200" i="8"/>
  <c r="N200" i="8"/>
  <c r="S200" i="8"/>
  <c r="T200" i="8"/>
  <c r="A201" i="8"/>
  <c r="B201" i="8"/>
  <c r="C201" i="8"/>
  <c r="D201" i="8"/>
  <c r="G201" i="8"/>
  <c r="H201" i="8"/>
  <c r="I201" i="8"/>
  <c r="L201" i="8"/>
  <c r="M201" i="8"/>
  <c r="N201" i="8"/>
  <c r="S201" i="8"/>
  <c r="T201" i="8"/>
  <c r="A202" i="8"/>
  <c r="B202" i="8"/>
  <c r="C202" i="8"/>
  <c r="D202" i="8"/>
  <c r="G202" i="8"/>
  <c r="H202" i="8"/>
  <c r="I202" i="8"/>
  <c r="L202" i="8"/>
  <c r="M202" i="8"/>
  <c r="N202" i="8"/>
  <c r="S202" i="8"/>
  <c r="T202" i="8"/>
  <c r="A203" i="8"/>
  <c r="B203" i="8"/>
  <c r="C203" i="8"/>
  <c r="D203" i="8"/>
  <c r="G203" i="8"/>
  <c r="H203" i="8"/>
  <c r="I203" i="8"/>
  <c r="L203" i="8"/>
  <c r="M203" i="8"/>
  <c r="N203" i="8"/>
  <c r="S203" i="8"/>
  <c r="T203" i="8"/>
  <c r="A204" i="8"/>
  <c r="B204" i="8"/>
  <c r="C204" i="8"/>
  <c r="D204" i="8"/>
  <c r="G204" i="8"/>
  <c r="H204" i="8"/>
  <c r="I204" i="8"/>
  <c r="L204" i="8"/>
  <c r="M204" i="8"/>
  <c r="N204" i="8"/>
  <c r="S204" i="8"/>
  <c r="T204" i="8"/>
  <c r="A205" i="8"/>
  <c r="B205" i="8"/>
  <c r="C205" i="8"/>
  <c r="D205" i="8"/>
  <c r="G205" i="8"/>
  <c r="H205" i="8"/>
  <c r="I205" i="8"/>
  <c r="L205" i="8"/>
  <c r="M205" i="8"/>
  <c r="N205" i="8"/>
  <c r="S205" i="8"/>
  <c r="T205" i="8"/>
  <c r="A206" i="8"/>
  <c r="B206" i="8"/>
  <c r="C206" i="8"/>
  <c r="D206" i="8"/>
  <c r="G206" i="8"/>
  <c r="H206" i="8"/>
  <c r="I206" i="8"/>
  <c r="L206" i="8"/>
  <c r="M206" i="8"/>
  <c r="N206" i="8"/>
  <c r="S206" i="8"/>
  <c r="T206" i="8"/>
  <c r="A207" i="8"/>
  <c r="B207" i="8"/>
  <c r="C207" i="8"/>
  <c r="D207" i="8"/>
  <c r="G207" i="8"/>
  <c r="H207" i="8"/>
  <c r="I207" i="8"/>
  <c r="L207" i="8"/>
  <c r="M207" i="8"/>
  <c r="N207" i="8"/>
  <c r="S207" i="8"/>
  <c r="T207" i="8"/>
  <c r="A208" i="8"/>
  <c r="B208" i="8"/>
  <c r="C208" i="8"/>
  <c r="D208" i="8"/>
  <c r="G208" i="8"/>
  <c r="H208" i="8"/>
  <c r="I208" i="8"/>
  <c r="L208" i="8"/>
  <c r="M208" i="8"/>
  <c r="N208" i="8"/>
  <c r="S208" i="8"/>
  <c r="T208" i="8"/>
  <c r="A209" i="8"/>
  <c r="B209" i="8"/>
  <c r="C209" i="8"/>
  <c r="D209" i="8"/>
  <c r="G209" i="8"/>
  <c r="H209" i="8"/>
  <c r="I209" i="8"/>
  <c r="L209" i="8"/>
  <c r="M209" i="8"/>
  <c r="N209" i="8"/>
  <c r="S209" i="8"/>
  <c r="T209" i="8"/>
  <c r="A210" i="8"/>
  <c r="B210" i="8"/>
  <c r="C210" i="8"/>
  <c r="D210" i="8"/>
  <c r="G210" i="8"/>
  <c r="H210" i="8"/>
  <c r="I210" i="8"/>
  <c r="L210" i="8"/>
  <c r="M210" i="8"/>
  <c r="N210" i="8"/>
  <c r="S210" i="8"/>
  <c r="T210" i="8"/>
  <c r="A211" i="8"/>
  <c r="B211" i="8"/>
  <c r="C211" i="8"/>
  <c r="D211" i="8"/>
  <c r="G211" i="8"/>
  <c r="H211" i="8"/>
  <c r="I211" i="8"/>
  <c r="L211" i="8"/>
  <c r="M211" i="8"/>
  <c r="N211" i="8"/>
  <c r="S211" i="8"/>
  <c r="T211" i="8"/>
  <c r="A212" i="8"/>
  <c r="B212" i="8"/>
  <c r="C212" i="8"/>
  <c r="D212" i="8"/>
  <c r="G212" i="8"/>
  <c r="H212" i="8"/>
  <c r="I212" i="8"/>
  <c r="L212" i="8"/>
  <c r="M212" i="8"/>
  <c r="N212" i="8"/>
  <c r="S212" i="8"/>
  <c r="T212" i="8"/>
  <c r="A213" i="8"/>
  <c r="B213" i="8"/>
  <c r="C213" i="8"/>
  <c r="D213" i="8"/>
  <c r="G213" i="8"/>
  <c r="H213" i="8"/>
  <c r="I213" i="8"/>
  <c r="L213" i="8"/>
  <c r="M213" i="8"/>
  <c r="N213" i="8"/>
  <c r="S213" i="8"/>
  <c r="T213" i="8"/>
  <c r="A214" i="8"/>
  <c r="B214" i="8"/>
  <c r="C214" i="8"/>
  <c r="D214" i="8"/>
  <c r="G214" i="8"/>
  <c r="H214" i="8"/>
  <c r="I214" i="8"/>
  <c r="L214" i="8"/>
  <c r="M214" i="8"/>
  <c r="N214" i="8"/>
  <c r="S214" i="8"/>
  <c r="T214" i="8"/>
  <c r="A215" i="8"/>
  <c r="B215" i="8"/>
  <c r="C215" i="8"/>
  <c r="D215" i="8"/>
  <c r="G215" i="8"/>
  <c r="H215" i="8"/>
  <c r="I215" i="8"/>
  <c r="L215" i="8"/>
  <c r="M215" i="8"/>
  <c r="N215" i="8"/>
  <c r="S215" i="8"/>
  <c r="T215" i="8"/>
  <c r="A216" i="8"/>
  <c r="B216" i="8"/>
  <c r="C216" i="8"/>
  <c r="D216" i="8"/>
  <c r="G216" i="8"/>
  <c r="H216" i="8"/>
  <c r="I216" i="8"/>
  <c r="L216" i="8"/>
  <c r="M216" i="8"/>
  <c r="N216" i="8"/>
  <c r="S216" i="8"/>
  <c r="T216" i="8"/>
  <c r="A217" i="8"/>
  <c r="B217" i="8"/>
  <c r="C217" i="8"/>
  <c r="D217" i="8"/>
  <c r="G217" i="8"/>
  <c r="H217" i="8"/>
  <c r="I217" i="8"/>
  <c r="L217" i="8"/>
  <c r="M217" i="8"/>
  <c r="N217" i="8"/>
  <c r="S217" i="8"/>
  <c r="T217" i="8"/>
  <c r="A218" i="8"/>
  <c r="B218" i="8"/>
  <c r="C218" i="8"/>
  <c r="D218" i="8"/>
  <c r="G218" i="8"/>
  <c r="H218" i="8"/>
  <c r="I218" i="8"/>
  <c r="L218" i="8"/>
  <c r="M218" i="8"/>
  <c r="N218" i="8"/>
  <c r="S218" i="8"/>
  <c r="T218" i="8"/>
  <c r="A219" i="8"/>
  <c r="B219" i="8"/>
  <c r="C219" i="8"/>
  <c r="D219" i="8"/>
  <c r="G219" i="8"/>
  <c r="H219" i="8"/>
  <c r="I219" i="8"/>
  <c r="L219" i="8"/>
  <c r="M219" i="8"/>
  <c r="N219" i="8"/>
  <c r="S219" i="8"/>
  <c r="T219" i="8"/>
  <c r="A220" i="8"/>
  <c r="B220" i="8"/>
  <c r="C220" i="8"/>
  <c r="D220" i="8"/>
  <c r="G220" i="8"/>
  <c r="H220" i="8"/>
  <c r="I220" i="8"/>
  <c r="L220" i="8"/>
  <c r="M220" i="8"/>
  <c r="N220" i="8"/>
  <c r="S220" i="8"/>
  <c r="T220" i="8"/>
  <c r="A221" i="8"/>
  <c r="B221" i="8"/>
  <c r="C221" i="8"/>
  <c r="D221" i="8"/>
  <c r="G221" i="8"/>
  <c r="H221" i="8"/>
  <c r="I221" i="8"/>
  <c r="L221" i="8"/>
  <c r="M221" i="8"/>
  <c r="N221" i="8"/>
  <c r="S221" i="8"/>
  <c r="T221" i="8"/>
  <c r="A222" i="8"/>
  <c r="B222" i="8"/>
  <c r="C222" i="8"/>
  <c r="D222" i="8"/>
  <c r="G222" i="8"/>
  <c r="H222" i="8"/>
  <c r="I222" i="8"/>
  <c r="L222" i="8"/>
  <c r="M222" i="8"/>
  <c r="N222" i="8"/>
  <c r="S222" i="8"/>
  <c r="T222" i="8"/>
  <c r="A223" i="8"/>
  <c r="B223" i="8"/>
  <c r="C223" i="8"/>
  <c r="D223" i="8"/>
  <c r="G223" i="8"/>
  <c r="H223" i="8"/>
  <c r="I223" i="8"/>
  <c r="L223" i="8"/>
  <c r="M223" i="8"/>
  <c r="N223" i="8"/>
  <c r="S223" i="8"/>
  <c r="T223" i="8"/>
  <c r="A224" i="8"/>
  <c r="B224" i="8"/>
  <c r="C224" i="8"/>
  <c r="D224" i="8"/>
  <c r="G224" i="8"/>
  <c r="H224" i="8"/>
  <c r="I224" i="8"/>
  <c r="L224" i="8"/>
  <c r="M224" i="8"/>
  <c r="N224" i="8"/>
  <c r="S224" i="8"/>
  <c r="T224" i="8"/>
  <c r="A225" i="8"/>
  <c r="B225" i="8"/>
  <c r="C225" i="8"/>
  <c r="D225" i="8"/>
  <c r="G225" i="8"/>
  <c r="H225" i="8"/>
  <c r="I225" i="8"/>
  <c r="L225" i="8"/>
  <c r="M225" i="8"/>
  <c r="N225" i="8"/>
  <c r="S225" i="8"/>
  <c r="T225" i="8"/>
  <c r="A226" i="8"/>
  <c r="B226" i="8"/>
  <c r="C226" i="8"/>
  <c r="D226" i="8"/>
  <c r="G226" i="8"/>
  <c r="H226" i="8"/>
  <c r="I226" i="8"/>
  <c r="L226" i="8"/>
  <c r="M226" i="8"/>
  <c r="N226" i="8"/>
  <c r="S226" i="8"/>
  <c r="T226" i="8"/>
  <c r="A227" i="8"/>
  <c r="B227" i="8"/>
  <c r="C227" i="8"/>
  <c r="D227" i="8"/>
  <c r="G227" i="8"/>
  <c r="H227" i="8"/>
  <c r="I227" i="8"/>
  <c r="L227" i="8"/>
  <c r="M227" i="8"/>
  <c r="N227" i="8"/>
  <c r="S227" i="8"/>
  <c r="T227" i="8"/>
  <c r="A228" i="8"/>
  <c r="B228" i="8"/>
  <c r="C228" i="8"/>
  <c r="D228" i="8"/>
  <c r="G228" i="8"/>
  <c r="H228" i="8"/>
  <c r="I228" i="8"/>
  <c r="L228" i="8"/>
  <c r="M228" i="8"/>
  <c r="N228" i="8"/>
  <c r="S228" i="8"/>
  <c r="T228" i="8"/>
  <c r="A229" i="8"/>
  <c r="B229" i="8"/>
  <c r="C229" i="8"/>
  <c r="D229" i="8"/>
  <c r="G229" i="8"/>
  <c r="H229" i="8"/>
  <c r="I229" i="8"/>
  <c r="L229" i="8"/>
  <c r="M229" i="8"/>
  <c r="N229" i="8"/>
  <c r="S229" i="8"/>
  <c r="T229" i="8"/>
  <c r="A230" i="8"/>
  <c r="B230" i="8"/>
  <c r="C230" i="8"/>
  <c r="D230" i="8"/>
  <c r="G230" i="8"/>
  <c r="H230" i="8"/>
  <c r="I230" i="8"/>
  <c r="L230" i="8"/>
  <c r="M230" i="8"/>
  <c r="N230" i="8"/>
  <c r="S230" i="8"/>
  <c r="T230" i="8"/>
  <c r="A231" i="8"/>
  <c r="B231" i="8"/>
  <c r="C231" i="8"/>
  <c r="D231" i="8"/>
  <c r="G231" i="8"/>
  <c r="H231" i="8"/>
  <c r="I231" i="8"/>
  <c r="L231" i="8"/>
  <c r="M231" i="8"/>
  <c r="N231" i="8"/>
  <c r="S231" i="8"/>
  <c r="T231" i="8"/>
  <c r="A232" i="8"/>
  <c r="B232" i="8"/>
  <c r="C232" i="8"/>
  <c r="D232" i="8"/>
  <c r="G232" i="8"/>
  <c r="H232" i="8"/>
  <c r="I232" i="8"/>
  <c r="L232" i="8"/>
  <c r="M232" i="8"/>
  <c r="N232" i="8"/>
  <c r="S232" i="8"/>
  <c r="T232" i="8"/>
  <c r="A233" i="8"/>
  <c r="B233" i="8"/>
  <c r="C233" i="8"/>
  <c r="D233" i="8"/>
  <c r="G233" i="8"/>
  <c r="H233" i="8"/>
  <c r="I233" i="8"/>
  <c r="L233" i="8"/>
  <c r="M233" i="8"/>
  <c r="N233" i="8"/>
  <c r="S233" i="8"/>
  <c r="T233" i="8"/>
  <c r="A234" i="8"/>
  <c r="B234" i="8"/>
  <c r="C234" i="8"/>
  <c r="D234" i="8"/>
  <c r="G234" i="8"/>
  <c r="H234" i="8"/>
  <c r="I234" i="8"/>
  <c r="L234" i="8"/>
  <c r="M234" i="8"/>
  <c r="N234" i="8"/>
  <c r="S234" i="8"/>
  <c r="T234" i="8"/>
  <c r="A235" i="8"/>
  <c r="B235" i="8"/>
  <c r="C235" i="8"/>
  <c r="D235" i="8"/>
  <c r="G235" i="8"/>
  <c r="H235" i="8"/>
  <c r="I235" i="8"/>
  <c r="L235" i="8"/>
  <c r="M235" i="8"/>
  <c r="N235" i="8"/>
  <c r="S235" i="8"/>
  <c r="T235" i="8"/>
  <c r="A236" i="8"/>
  <c r="B236" i="8"/>
  <c r="C236" i="8"/>
  <c r="D236" i="8"/>
  <c r="G236" i="8"/>
  <c r="H236" i="8"/>
  <c r="I236" i="8"/>
  <c r="L236" i="8"/>
  <c r="M236" i="8"/>
  <c r="N236" i="8"/>
  <c r="S236" i="8"/>
  <c r="T236" i="8"/>
  <c r="A237" i="8"/>
  <c r="B237" i="8"/>
  <c r="C237" i="8"/>
  <c r="D237" i="8"/>
  <c r="G237" i="8"/>
  <c r="H237" i="8"/>
  <c r="I237" i="8"/>
  <c r="L237" i="8"/>
  <c r="M237" i="8"/>
  <c r="N237" i="8"/>
  <c r="S237" i="8"/>
  <c r="T237" i="8"/>
  <c r="A238" i="8"/>
  <c r="B238" i="8"/>
  <c r="C238" i="8"/>
  <c r="D238" i="8"/>
  <c r="G238" i="8"/>
  <c r="H238" i="8"/>
  <c r="I238" i="8"/>
  <c r="L238" i="8"/>
  <c r="M238" i="8"/>
  <c r="N238" i="8"/>
  <c r="S238" i="8"/>
  <c r="T238" i="8"/>
  <c r="A239" i="8"/>
  <c r="B239" i="8"/>
  <c r="C239" i="8"/>
  <c r="D239" i="8"/>
  <c r="G239" i="8"/>
  <c r="H239" i="8"/>
  <c r="I239" i="8"/>
  <c r="L239" i="8"/>
  <c r="M239" i="8"/>
  <c r="N239" i="8"/>
  <c r="S239" i="8"/>
  <c r="T239" i="8"/>
  <c r="A240" i="8"/>
  <c r="B240" i="8"/>
  <c r="C240" i="8"/>
  <c r="D240" i="8"/>
  <c r="G240" i="8"/>
  <c r="H240" i="8"/>
  <c r="I240" i="8"/>
  <c r="L240" i="8"/>
  <c r="M240" i="8"/>
  <c r="N240" i="8"/>
  <c r="S240" i="8"/>
  <c r="T240" i="8"/>
  <c r="A241" i="8"/>
  <c r="B241" i="8"/>
  <c r="C241" i="8"/>
  <c r="D241" i="8"/>
  <c r="G241" i="8"/>
  <c r="H241" i="8"/>
  <c r="I241" i="8"/>
  <c r="L241" i="8"/>
  <c r="M241" i="8"/>
  <c r="N241" i="8"/>
  <c r="S241" i="8"/>
  <c r="T241" i="8"/>
  <c r="A242" i="8"/>
  <c r="B242" i="8"/>
  <c r="C242" i="8"/>
  <c r="D242" i="8"/>
  <c r="G242" i="8"/>
  <c r="H242" i="8"/>
  <c r="I242" i="8"/>
  <c r="L242" i="8"/>
  <c r="M242" i="8"/>
  <c r="N242" i="8"/>
  <c r="S242" i="8"/>
  <c r="T242" i="8"/>
  <c r="A243" i="8"/>
  <c r="B243" i="8"/>
  <c r="C243" i="8"/>
  <c r="D243" i="8"/>
  <c r="G243" i="8"/>
  <c r="H243" i="8"/>
  <c r="I243" i="8"/>
  <c r="L243" i="8"/>
  <c r="M243" i="8"/>
  <c r="N243" i="8"/>
  <c r="S243" i="8"/>
  <c r="T243" i="8"/>
  <c r="A244" i="8"/>
  <c r="B244" i="8"/>
  <c r="C244" i="8"/>
  <c r="D244" i="8"/>
  <c r="G244" i="8"/>
  <c r="H244" i="8"/>
  <c r="I244" i="8"/>
  <c r="L244" i="8"/>
  <c r="M244" i="8"/>
  <c r="N244" i="8"/>
  <c r="S244" i="8"/>
  <c r="T244" i="8"/>
  <c r="A245" i="8"/>
  <c r="B245" i="8"/>
  <c r="C245" i="8"/>
  <c r="D245" i="8"/>
  <c r="G245" i="8"/>
  <c r="H245" i="8"/>
  <c r="I245" i="8"/>
  <c r="L245" i="8"/>
  <c r="M245" i="8"/>
  <c r="N245" i="8"/>
  <c r="S245" i="8"/>
  <c r="T245" i="8"/>
  <c r="A246" i="8"/>
  <c r="B246" i="8"/>
  <c r="C246" i="8"/>
  <c r="D246" i="8"/>
  <c r="G246" i="8"/>
  <c r="H246" i="8"/>
  <c r="I246" i="8"/>
  <c r="L246" i="8"/>
  <c r="M246" i="8"/>
  <c r="N246" i="8"/>
  <c r="S246" i="8"/>
  <c r="T246" i="8"/>
  <c r="A247" i="8"/>
  <c r="B247" i="8"/>
  <c r="C247" i="8"/>
  <c r="D247" i="8"/>
  <c r="G247" i="8"/>
  <c r="H247" i="8"/>
  <c r="I247" i="8"/>
  <c r="L247" i="8"/>
  <c r="M247" i="8"/>
  <c r="N247" i="8"/>
  <c r="S247" i="8"/>
  <c r="T247" i="8"/>
  <c r="A248" i="8"/>
  <c r="B248" i="8"/>
  <c r="C248" i="8"/>
  <c r="D248" i="8"/>
  <c r="G248" i="8"/>
  <c r="H248" i="8"/>
  <c r="I248" i="8"/>
  <c r="L248" i="8"/>
  <c r="M248" i="8"/>
  <c r="N248" i="8"/>
  <c r="S248" i="8"/>
  <c r="T248" i="8"/>
  <c r="A249" i="8"/>
  <c r="B249" i="8"/>
  <c r="C249" i="8"/>
  <c r="D249" i="8"/>
  <c r="G249" i="8"/>
  <c r="H249" i="8"/>
  <c r="I249" i="8"/>
  <c r="L249" i="8"/>
  <c r="M249" i="8"/>
  <c r="N249" i="8"/>
  <c r="S249" i="8"/>
  <c r="T249" i="8"/>
  <c r="A250" i="8"/>
  <c r="B250" i="8"/>
  <c r="C250" i="8"/>
  <c r="D250" i="8"/>
  <c r="G250" i="8"/>
  <c r="H250" i="8"/>
  <c r="I250" i="8"/>
  <c r="L250" i="8"/>
  <c r="M250" i="8"/>
  <c r="N250" i="8"/>
  <c r="S250" i="8"/>
  <c r="T250" i="8"/>
  <c r="A251" i="8"/>
  <c r="B251" i="8"/>
  <c r="C251" i="8"/>
  <c r="D251" i="8"/>
  <c r="G251" i="8"/>
  <c r="H251" i="8"/>
  <c r="I251" i="8"/>
  <c r="L251" i="8"/>
  <c r="M251" i="8"/>
  <c r="N251" i="8"/>
  <c r="S251" i="8"/>
  <c r="T251" i="8"/>
  <c r="A252" i="8"/>
  <c r="B252" i="8"/>
  <c r="C252" i="8"/>
  <c r="D252" i="8"/>
  <c r="G252" i="8"/>
  <c r="H252" i="8"/>
  <c r="I252" i="8"/>
  <c r="L252" i="8"/>
  <c r="M252" i="8"/>
  <c r="N252" i="8"/>
  <c r="S252" i="8"/>
  <c r="T252" i="8"/>
  <c r="A253" i="8"/>
  <c r="B253" i="8"/>
  <c r="C253" i="8"/>
  <c r="D253" i="8"/>
  <c r="G253" i="8"/>
  <c r="H253" i="8"/>
  <c r="I253" i="8"/>
  <c r="L253" i="8"/>
  <c r="M253" i="8"/>
  <c r="N253" i="8"/>
  <c r="S253" i="8"/>
  <c r="T253" i="8"/>
  <c r="A254" i="8"/>
  <c r="B254" i="8"/>
  <c r="C254" i="8"/>
  <c r="D254" i="8"/>
  <c r="G254" i="8"/>
  <c r="H254" i="8"/>
  <c r="I254" i="8"/>
  <c r="L254" i="8"/>
  <c r="M254" i="8"/>
  <c r="N254" i="8"/>
  <c r="S254" i="8"/>
  <c r="T254" i="8"/>
  <c r="A255" i="8"/>
  <c r="B255" i="8"/>
  <c r="C255" i="8"/>
  <c r="D255" i="8"/>
  <c r="G255" i="8"/>
  <c r="H255" i="8"/>
  <c r="I255" i="8"/>
  <c r="L255" i="8"/>
  <c r="M255" i="8"/>
  <c r="N255" i="8"/>
  <c r="S255" i="8"/>
  <c r="T255" i="8"/>
  <c r="A256" i="8"/>
  <c r="B256" i="8"/>
  <c r="C256" i="8"/>
  <c r="D256" i="8"/>
  <c r="G256" i="8"/>
  <c r="H256" i="8"/>
  <c r="I256" i="8"/>
  <c r="L256" i="8"/>
  <c r="M256" i="8"/>
  <c r="N256" i="8"/>
  <c r="S256" i="8"/>
  <c r="T256" i="8"/>
  <c r="A257" i="8"/>
  <c r="B257" i="8"/>
  <c r="C257" i="8"/>
  <c r="D257" i="8"/>
  <c r="G257" i="8"/>
  <c r="H257" i="8"/>
  <c r="I257" i="8"/>
  <c r="L257" i="8"/>
  <c r="M257" i="8"/>
  <c r="N257" i="8"/>
  <c r="S257" i="8"/>
  <c r="T257" i="8"/>
  <c r="A258" i="8"/>
  <c r="B258" i="8"/>
  <c r="C258" i="8"/>
  <c r="D258" i="8"/>
  <c r="G258" i="8"/>
  <c r="H258" i="8"/>
  <c r="I258" i="8"/>
  <c r="L258" i="8"/>
  <c r="M258" i="8"/>
  <c r="N258" i="8"/>
  <c r="S258" i="8"/>
  <c r="T258" i="8"/>
  <c r="A259" i="8"/>
  <c r="B259" i="8"/>
  <c r="C259" i="8"/>
  <c r="D259" i="8"/>
  <c r="G259" i="8"/>
  <c r="H259" i="8"/>
  <c r="I259" i="8"/>
  <c r="L259" i="8"/>
  <c r="M259" i="8"/>
  <c r="N259" i="8"/>
  <c r="S259" i="8"/>
  <c r="T259" i="8"/>
  <c r="A260" i="8"/>
  <c r="B260" i="8"/>
  <c r="C260" i="8"/>
  <c r="D260" i="8"/>
  <c r="G260" i="8"/>
  <c r="H260" i="8"/>
  <c r="I260" i="8"/>
  <c r="L260" i="8"/>
  <c r="M260" i="8"/>
  <c r="N260" i="8"/>
  <c r="S260" i="8"/>
  <c r="T260" i="8"/>
  <c r="A261" i="8"/>
  <c r="B261" i="8"/>
  <c r="C261" i="8"/>
  <c r="D261" i="8"/>
  <c r="G261" i="8"/>
  <c r="H261" i="8"/>
  <c r="I261" i="8"/>
  <c r="L261" i="8"/>
  <c r="M261" i="8"/>
  <c r="N261" i="8"/>
  <c r="S261" i="8"/>
  <c r="T261" i="8"/>
  <c r="A262" i="8"/>
  <c r="B262" i="8"/>
  <c r="C262" i="8"/>
  <c r="D262" i="8"/>
  <c r="G262" i="8"/>
  <c r="H262" i="8"/>
  <c r="I262" i="8"/>
  <c r="L262" i="8"/>
  <c r="M262" i="8"/>
  <c r="N262" i="8"/>
  <c r="S262" i="8"/>
  <c r="T262" i="8"/>
  <c r="A263" i="8"/>
  <c r="B263" i="8"/>
  <c r="C263" i="8"/>
  <c r="D263" i="8"/>
  <c r="G263" i="8"/>
  <c r="H263" i="8"/>
  <c r="I263" i="8"/>
  <c r="L263" i="8"/>
  <c r="M263" i="8"/>
  <c r="N263" i="8"/>
  <c r="S263" i="8"/>
  <c r="T263" i="8"/>
  <c r="A264" i="8"/>
  <c r="B264" i="8"/>
  <c r="C264" i="8"/>
  <c r="D264" i="8"/>
  <c r="G264" i="8"/>
  <c r="H264" i="8"/>
  <c r="I264" i="8"/>
  <c r="L264" i="8"/>
  <c r="M264" i="8"/>
  <c r="N264" i="8"/>
  <c r="S264" i="8"/>
  <c r="T264" i="8"/>
  <c r="A265" i="8"/>
  <c r="B265" i="8"/>
  <c r="C265" i="8"/>
  <c r="D265" i="8"/>
  <c r="G265" i="8"/>
  <c r="H265" i="8"/>
  <c r="I265" i="8"/>
  <c r="L265" i="8"/>
  <c r="M265" i="8"/>
  <c r="N265" i="8"/>
  <c r="S265" i="8"/>
  <c r="T265" i="8"/>
  <c r="A266" i="8"/>
  <c r="B266" i="8"/>
  <c r="C266" i="8"/>
  <c r="D266" i="8"/>
  <c r="G266" i="8"/>
  <c r="H266" i="8"/>
  <c r="I266" i="8"/>
  <c r="L266" i="8"/>
  <c r="M266" i="8"/>
  <c r="N266" i="8"/>
  <c r="S266" i="8"/>
  <c r="T266" i="8"/>
  <c r="A267" i="8"/>
  <c r="B267" i="8"/>
  <c r="C267" i="8"/>
  <c r="D267" i="8"/>
  <c r="G267" i="8"/>
  <c r="H267" i="8"/>
  <c r="I267" i="8"/>
  <c r="L267" i="8"/>
  <c r="M267" i="8"/>
  <c r="N267" i="8"/>
  <c r="S267" i="8"/>
  <c r="T267" i="8"/>
  <c r="A268" i="8"/>
  <c r="B268" i="8"/>
  <c r="C268" i="8"/>
  <c r="D268" i="8"/>
  <c r="G268" i="8"/>
  <c r="H268" i="8"/>
  <c r="I268" i="8"/>
  <c r="L268" i="8"/>
  <c r="M268" i="8"/>
  <c r="N268" i="8"/>
  <c r="S268" i="8"/>
  <c r="T268" i="8"/>
  <c r="A269" i="8"/>
  <c r="B269" i="8"/>
  <c r="C269" i="8"/>
  <c r="D269" i="8"/>
  <c r="G269" i="8"/>
  <c r="H269" i="8"/>
  <c r="I269" i="8"/>
  <c r="L269" i="8"/>
  <c r="M269" i="8"/>
  <c r="N269" i="8"/>
  <c r="S269" i="8"/>
  <c r="T269" i="8"/>
  <c r="A270" i="8"/>
  <c r="B270" i="8"/>
  <c r="C270" i="8"/>
  <c r="D270" i="8"/>
  <c r="G270" i="8"/>
  <c r="H270" i="8"/>
  <c r="I270" i="8"/>
  <c r="L270" i="8"/>
  <c r="M270" i="8"/>
  <c r="N270" i="8"/>
  <c r="S270" i="8"/>
  <c r="T270" i="8"/>
  <c r="A271" i="8"/>
  <c r="B271" i="8"/>
  <c r="C271" i="8"/>
  <c r="D271" i="8"/>
  <c r="G271" i="8"/>
  <c r="H271" i="8"/>
  <c r="I271" i="8"/>
  <c r="L271" i="8"/>
  <c r="M271" i="8"/>
  <c r="N271" i="8"/>
  <c r="S271" i="8"/>
  <c r="T271" i="8"/>
  <c r="A272" i="8"/>
  <c r="B272" i="8"/>
  <c r="C272" i="8"/>
  <c r="D272" i="8"/>
  <c r="G272" i="8"/>
  <c r="H272" i="8"/>
  <c r="I272" i="8"/>
  <c r="L272" i="8"/>
  <c r="M272" i="8"/>
  <c r="N272" i="8"/>
  <c r="S272" i="8"/>
  <c r="T272" i="8"/>
  <c r="A273" i="8"/>
  <c r="B273" i="8"/>
  <c r="C273" i="8"/>
  <c r="D273" i="8"/>
  <c r="G273" i="8"/>
  <c r="H273" i="8"/>
  <c r="I273" i="8"/>
  <c r="L273" i="8"/>
  <c r="M273" i="8"/>
  <c r="N273" i="8"/>
  <c r="S273" i="8"/>
  <c r="T273" i="8"/>
  <c r="A274" i="8"/>
  <c r="B274" i="8"/>
  <c r="C274" i="8"/>
  <c r="D274" i="8"/>
  <c r="G274" i="8"/>
  <c r="H274" i="8"/>
  <c r="I274" i="8"/>
  <c r="L274" i="8"/>
  <c r="M274" i="8"/>
  <c r="N274" i="8"/>
  <c r="S274" i="8"/>
  <c r="T274" i="8"/>
  <c r="A275" i="8"/>
  <c r="B275" i="8"/>
  <c r="C275" i="8"/>
  <c r="D275" i="8"/>
  <c r="G275" i="8"/>
  <c r="H275" i="8"/>
  <c r="I275" i="8"/>
  <c r="L275" i="8"/>
  <c r="M275" i="8"/>
  <c r="N275" i="8"/>
  <c r="S275" i="8"/>
  <c r="T275" i="8"/>
  <c r="A276" i="8"/>
  <c r="B276" i="8"/>
  <c r="C276" i="8"/>
  <c r="D276" i="8"/>
  <c r="G276" i="8"/>
  <c r="H276" i="8"/>
  <c r="I276" i="8"/>
  <c r="L276" i="8"/>
  <c r="M276" i="8"/>
  <c r="N276" i="8"/>
  <c r="S276" i="8"/>
  <c r="T276" i="8"/>
  <c r="A277" i="8"/>
  <c r="B277" i="8"/>
  <c r="C277" i="8"/>
  <c r="D277" i="8"/>
  <c r="G277" i="8"/>
  <c r="H277" i="8"/>
  <c r="I277" i="8"/>
  <c r="L277" i="8"/>
  <c r="M277" i="8"/>
  <c r="N277" i="8"/>
  <c r="S277" i="8"/>
  <c r="T277" i="8"/>
  <c r="A278" i="8"/>
  <c r="B278" i="8"/>
  <c r="C278" i="8"/>
  <c r="D278" i="8"/>
  <c r="G278" i="8"/>
  <c r="H278" i="8"/>
  <c r="I278" i="8"/>
  <c r="L278" i="8"/>
  <c r="M278" i="8"/>
  <c r="N278" i="8"/>
  <c r="S278" i="8"/>
  <c r="T278" i="8"/>
  <c r="A279" i="8"/>
  <c r="B279" i="8"/>
  <c r="C279" i="8"/>
  <c r="D279" i="8"/>
  <c r="G279" i="8"/>
  <c r="H279" i="8"/>
  <c r="I279" i="8"/>
  <c r="L279" i="8"/>
  <c r="M279" i="8"/>
  <c r="N279" i="8"/>
  <c r="S279" i="8"/>
  <c r="T279" i="8"/>
  <c r="A280" i="8"/>
  <c r="B280" i="8"/>
  <c r="C280" i="8"/>
  <c r="D280" i="8"/>
  <c r="G280" i="8"/>
  <c r="H280" i="8"/>
  <c r="I280" i="8"/>
  <c r="L280" i="8"/>
  <c r="M280" i="8"/>
  <c r="N280" i="8"/>
  <c r="S280" i="8"/>
  <c r="T280" i="8"/>
  <c r="A281" i="8"/>
  <c r="B281" i="8"/>
  <c r="C281" i="8"/>
  <c r="D281" i="8"/>
  <c r="G281" i="8"/>
  <c r="H281" i="8"/>
  <c r="I281" i="8"/>
  <c r="L281" i="8"/>
  <c r="M281" i="8"/>
  <c r="N281" i="8"/>
  <c r="S281" i="8"/>
  <c r="T281" i="8"/>
  <c r="A282" i="8"/>
  <c r="B282" i="8"/>
  <c r="C282" i="8"/>
  <c r="D282" i="8"/>
  <c r="G282" i="8"/>
  <c r="H282" i="8"/>
  <c r="I282" i="8"/>
  <c r="L282" i="8"/>
  <c r="M282" i="8"/>
  <c r="N282" i="8"/>
  <c r="S282" i="8"/>
  <c r="T282" i="8"/>
  <c r="A283" i="8"/>
  <c r="B283" i="8"/>
  <c r="C283" i="8"/>
  <c r="D283" i="8"/>
  <c r="G283" i="8"/>
  <c r="H283" i="8"/>
  <c r="I283" i="8"/>
  <c r="L283" i="8"/>
  <c r="M283" i="8"/>
  <c r="N283" i="8"/>
  <c r="S283" i="8"/>
  <c r="T283" i="8"/>
  <c r="A284" i="8"/>
  <c r="B284" i="8"/>
  <c r="C284" i="8"/>
  <c r="D284" i="8"/>
  <c r="G284" i="8"/>
  <c r="H284" i="8"/>
  <c r="I284" i="8"/>
  <c r="L284" i="8"/>
  <c r="M284" i="8"/>
  <c r="N284" i="8"/>
  <c r="S284" i="8"/>
  <c r="T284" i="8"/>
  <c r="A285" i="8"/>
  <c r="B285" i="8"/>
  <c r="C285" i="8"/>
  <c r="D285" i="8"/>
  <c r="G285" i="8"/>
  <c r="H285" i="8"/>
  <c r="I285" i="8"/>
  <c r="L285" i="8"/>
  <c r="M285" i="8"/>
  <c r="N285" i="8"/>
  <c r="S285" i="8"/>
  <c r="T285" i="8"/>
  <c r="A286" i="8"/>
  <c r="B286" i="8"/>
  <c r="C286" i="8"/>
  <c r="D286" i="8"/>
  <c r="G286" i="8"/>
  <c r="H286" i="8"/>
  <c r="I286" i="8"/>
  <c r="L286" i="8"/>
  <c r="M286" i="8"/>
  <c r="N286" i="8"/>
  <c r="S286" i="8"/>
  <c r="T286" i="8"/>
  <c r="A287" i="8"/>
  <c r="B287" i="8"/>
  <c r="C287" i="8"/>
  <c r="D287" i="8"/>
  <c r="G287" i="8"/>
  <c r="H287" i="8"/>
  <c r="I287" i="8"/>
  <c r="L287" i="8"/>
  <c r="M287" i="8"/>
  <c r="N287" i="8"/>
  <c r="S287" i="8"/>
  <c r="T287" i="8"/>
  <c r="A288" i="8"/>
  <c r="B288" i="8"/>
  <c r="C288" i="8"/>
  <c r="D288" i="8"/>
  <c r="G288" i="8"/>
  <c r="H288" i="8"/>
  <c r="I288" i="8"/>
  <c r="L288" i="8"/>
  <c r="M288" i="8"/>
  <c r="N288" i="8"/>
  <c r="S288" i="8"/>
  <c r="T288" i="8"/>
  <c r="A289" i="8"/>
  <c r="B289" i="8"/>
  <c r="C289" i="8"/>
  <c r="D289" i="8"/>
  <c r="G289" i="8"/>
  <c r="H289" i="8"/>
  <c r="I289" i="8"/>
  <c r="L289" i="8"/>
  <c r="M289" i="8"/>
  <c r="N289" i="8"/>
  <c r="S289" i="8"/>
  <c r="T289" i="8"/>
  <c r="A290" i="8"/>
  <c r="B290" i="8"/>
  <c r="C290" i="8"/>
  <c r="D290" i="8"/>
  <c r="G290" i="8"/>
  <c r="H290" i="8"/>
  <c r="I290" i="8"/>
  <c r="L290" i="8"/>
  <c r="M290" i="8"/>
  <c r="N290" i="8"/>
  <c r="S290" i="8"/>
  <c r="T290" i="8"/>
  <c r="A291" i="8"/>
  <c r="B291" i="8"/>
  <c r="C291" i="8"/>
  <c r="D291" i="8"/>
  <c r="G291" i="8"/>
  <c r="H291" i="8"/>
  <c r="I291" i="8"/>
  <c r="L291" i="8"/>
  <c r="M291" i="8"/>
  <c r="N291" i="8"/>
  <c r="S291" i="8"/>
  <c r="T291" i="8"/>
  <c r="A292" i="8"/>
  <c r="B292" i="8"/>
  <c r="C292" i="8"/>
  <c r="D292" i="8"/>
  <c r="G292" i="8"/>
  <c r="H292" i="8"/>
  <c r="I292" i="8"/>
  <c r="L292" i="8"/>
  <c r="M292" i="8"/>
  <c r="N292" i="8"/>
  <c r="S292" i="8"/>
  <c r="T292" i="8"/>
  <c r="A293" i="8"/>
  <c r="B293" i="8"/>
  <c r="C293" i="8"/>
  <c r="D293" i="8"/>
  <c r="G293" i="8"/>
  <c r="H293" i="8"/>
  <c r="I293" i="8"/>
  <c r="L293" i="8"/>
  <c r="M293" i="8"/>
  <c r="N293" i="8"/>
  <c r="S293" i="8"/>
  <c r="T293" i="8"/>
  <c r="A294" i="8"/>
  <c r="B294" i="8"/>
  <c r="C294" i="8"/>
  <c r="D294" i="8"/>
  <c r="G294" i="8"/>
  <c r="H294" i="8"/>
  <c r="I294" i="8"/>
  <c r="L294" i="8"/>
  <c r="M294" i="8"/>
  <c r="N294" i="8"/>
  <c r="S294" i="8"/>
  <c r="T294" i="8"/>
  <c r="A295" i="8"/>
  <c r="B295" i="8"/>
  <c r="C295" i="8"/>
  <c r="D295" i="8"/>
  <c r="G295" i="8"/>
  <c r="H295" i="8"/>
  <c r="I295" i="8"/>
  <c r="L295" i="8"/>
  <c r="M295" i="8"/>
  <c r="N295" i="8"/>
  <c r="S295" i="8"/>
  <c r="T295" i="8"/>
  <c r="A296" i="8"/>
  <c r="B296" i="8"/>
  <c r="C296" i="8"/>
  <c r="D296" i="8"/>
  <c r="G296" i="8"/>
  <c r="H296" i="8"/>
  <c r="I296" i="8"/>
  <c r="L296" i="8"/>
  <c r="M296" i="8"/>
  <c r="N296" i="8"/>
  <c r="S296" i="8"/>
  <c r="T296" i="8"/>
  <c r="A297" i="8"/>
  <c r="B297" i="8"/>
  <c r="C297" i="8"/>
  <c r="D297" i="8"/>
  <c r="G297" i="8"/>
  <c r="H297" i="8"/>
  <c r="I297" i="8"/>
  <c r="L297" i="8"/>
  <c r="M297" i="8"/>
  <c r="N297" i="8"/>
  <c r="S297" i="8"/>
  <c r="T297" i="8"/>
  <c r="A298" i="8"/>
  <c r="B298" i="8"/>
  <c r="C298" i="8"/>
  <c r="D298" i="8"/>
  <c r="G298" i="8"/>
  <c r="H298" i="8"/>
  <c r="I298" i="8"/>
  <c r="L298" i="8"/>
  <c r="M298" i="8"/>
  <c r="N298" i="8"/>
  <c r="S298" i="8"/>
  <c r="T298" i="8"/>
  <c r="A299" i="8"/>
  <c r="B299" i="8"/>
  <c r="C299" i="8"/>
  <c r="D299" i="8"/>
  <c r="G299" i="8"/>
  <c r="H299" i="8"/>
  <c r="I299" i="8"/>
  <c r="L299" i="8"/>
  <c r="M299" i="8"/>
  <c r="N299" i="8"/>
  <c r="S299" i="8"/>
  <c r="T299" i="8"/>
  <c r="A300" i="8"/>
  <c r="B300" i="8"/>
  <c r="C300" i="8"/>
  <c r="D300" i="8"/>
  <c r="G300" i="8"/>
  <c r="H300" i="8"/>
  <c r="I300" i="8"/>
  <c r="L300" i="8"/>
  <c r="M300" i="8"/>
  <c r="N300" i="8"/>
  <c r="S300" i="8"/>
  <c r="T300" i="8"/>
  <c r="A301" i="8"/>
  <c r="B301" i="8"/>
  <c r="C301" i="8"/>
  <c r="D301" i="8"/>
  <c r="G301" i="8"/>
  <c r="H301" i="8"/>
  <c r="I301" i="8"/>
  <c r="L301" i="8"/>
  <c r="M301" i="8"/>
  <c r="N301" i="8"/>
  <c r="S301" i="8"/>
  <c r="T301" i="8"/>
  <c r="A302" i="8"/>
  <c r="B302" i="8"/>
  <c r="C302" i="8"/>
  <c r="D302" i="8"/>
  <c r="G302" i="8"/>
  <c r="H302" i="8"/>
  <c r="I302" i="8"/>
  <c r="L302" i="8"/>
  <c r="M302" i="8"/>
  <c r="N302" i="8"/>
  <c r="S302" i="8"/>
  <c r="T302" i="8"/>
  <c r="A303" i="8"/>
  <c r="B303" i="8"/>
  <c r="C303" i="8"/>
  <c r="D303" i="8"/>
  <c r="G303" i="8"/>
  <c r="H303" i="8"/>
  <c r="I303" i="8"/>
  <c r="L303" i="8"/>
  <c r="M303" i="8"/>
  <c r="N303" i="8"/>
  <c r="S303" i="8"/>
  <c r="T303" i="8"/>
  <c r="A304" i="8"/>
  <c r="B304" i="8"/>
  <c r="C304" i="8"/>
  <c r="D304" i="8"/>
  <c r="G304" i="8"/>
  <c r="H304" i="8"/>
  <c r="I304" i="8"/>
  <c r="L304" i="8"/>
  <c r="M304" i="8"/>
  <c r="N304" i="8"/>
  <c r="S304" i="8"/>
  <c r="T304" i="8"/>
  <c r="A305" i="8"/>
  <c r="B305" i="8"/>
  <c r="C305" i="8"/>
  <c r="D305" i="8"/>
  <c r="G305" i="8"/>
  <c r="H305" i="8"/>
  <c r="I305" i="8"/>
  <c r="L305" i="8"/>
  <c r="M305" i="8"/>
  <c r="N305" i="8"/>
  <c r="S305" i="8"/>
  <c r="T305" i="8"/>
  <c r="A306" i="8"/>
  <c r="B306" i="8"/>
  <c r="C306" i="8"/>
  <c r="D306" i="8"/>
  <c r="G306" i="8"/>
  <c r="H306" i="8"/>
  <c r="I306" i="8"/>
  <c r="L306" i="8"/>
  <c r="M306" i="8"/>
  <c r="N306" i="8"/>
  <c r="S306" i="8"/>
  <c r="T306" i="8"/>
  <c r="A307" i="8"/>
  <c r="B307" i="8"/>
  <c r="C307" i="8"/>
  <c r="D307" i="8"/>
  <c r="G307" i="8"/>
  <c r="H307" i="8"/>
  <c r="I307" i="8"/>
  <c r="L307" i="8"/>
  <c r="M307" i="8"/>
  <c r="N307" i="8"/>
  <c r="S307" i="8"/>
  <c r="T307" i="8"/>
  <c r="A308" i="8"/>
  <c r="B308" i="8"/>
  <c r="C308" i="8"/>
  <c r="D308" i="8"/>
  <c r="G308" i="8"/>
  <c r="H308" i="8"/>
  <c r="I308" i="8"/>
  <c r="L308" i="8"/>
  <c r="M308" i="8"/>
  <c r="N308" i="8"/>
  <c r="S308" i="8"/>
  <c r="T308" i="8"/>
  <c r="A309" i="8"/>
  <c r="B309" i="8"/>
  <c r="C309" i="8"/>
  <c r="D309" i="8"/>
  <c r="G309" i="8"/>
  <c r="H309" i="8"/>
  <c r="I309" i="8"/>
  <c r="L309" i="8"/>
  <c r="M309" i="8"/>
  <c r="N309" i="8"/>
  <c r="S309" i="8"/>
  <c r="T309" i="8"/>
  <c r="A310" i="8"/>
  <c r="B310" i="8"/>
  <c r="C310" i="8"/>
  <c r="D310" i="8"/>
  <c r="G310" i="8"/>
  <c r="H310" i="8"/>
  <c r="I310" i="8"/>
  <c r="L310" i="8"/>
  <c r="M310" i="8"/>
  <c r="N310" i="8"/>
  <c r="S310" i="8"/>
  <c r="T310" i="8"/>
  <c r="A311" i="8"/>
  <c r="B311" i="8"/>
  <c r="C311" i="8"/>
  <c r="D311" i="8"/>
  <c r="G311" i="8"/>
  <c r="H311" i="8"/>
  <c r="I311" i="8"/>
  <c r="L311" i="8"/>
  <c r="M311" i="8"/>
  <c r="N311" i="8"/>
  <c r="S311" i="8"/>
  <c r="T311" i="8"/>
  <c r="A312" i="8"/>
  <c r="B312" i="8"/>
  <c r="C312" i="8"/>
  <c r="D312" i="8"/>
  <c r="G312" i="8"/>
  <c r="H312" i="8"/>
  <c r="I312" i="8"/>
  <c r="S312" i="8"/>
  <c r="T312" i="8"/>
  <c r="A313" i="8"/>
  <c r="B313" i="8"/>
  <c r="C313" i="8"/>
  <c r="D313" i="8"/>
  <c r="G313" i="8"/>
  <c r="H313" i="8"/>
  <c r="I313" i="8"/>
  <c r="S313" i="8"/>
  <c r="T313" i="8"/>
  <c r="A314" i="8"/>
  <c r="B314" i="8"/>
  <c r="C314" i="8"/>
  <c r="D314" i="8"/>
  <c r="G314" i="8"/>
  <c r="H314" i="8"/>
  <c r="I314" i="8"/>
  <c r="S314" i="8"/>
  <c r="T314" i="8"/>
  <c r="A315" i="8"/>
  <c r="B315" i="8"/>
  <c r="C315" i="8"/>
  <c r="D315" i="8"/>
  <c r="G315" i="8"/>
  <c r="H315" i="8"/>
  <c r="I315" i="8"/>
  <c r="S315" i="8"/>
  <c r="T315" i="8"/>
  <c r="A316" i="8"/>
  <c r="B316" i="8"/>
  <c r="C316" i="8"/>
  <c r="D316" i="8"/>
  <c r="G316" i="8"/>
  <c r="H316" i="8"/>
  <c r="I316" i="8"/>
  <c r="S316" i="8"/>
  <c r="T316" i="8"/>
  <c r="A317" i="8"/>
  <c r="B317" i="8"/>
  <c r="C317" i="8"/>
  <c r="D317" i="8"/>
  <c r="G317" i="8"/>
  <c r="H317" i="8"/>
  <c r="I317" i="8"/>
  <c r="S317" i="8"/>
  <c r="T317" i="8"/>
  <c r="A318" i="8"/>
  <c r="B318" i="8"/>
  <c r="C318" i="8"/>
  <c r="D318" i="8"/>
  <c r="G318" i="8"/>
  <c r="H318" i="8"/>
  <c r="I318" i="8"/>
  <c r="S318" i="8"/>
  <c r="T318" i="8"/>
  <c r="A319" i="8"/>
  <c r="B319" i="8"/>
  <c r="C319" i="8"/>
  <c r="D319" i="8"/>
  <c r="G319" i="8"/>
  <c r="H319" i="8"/>
  <c r="I319" i="8"/>
  <c r="S319" i="8"/>
  <c r="T319" i="8"/>
  <c r="A320" i="8"/>
  <c r="B320" i="8"/>
  <c r="C320" i="8"/>
  <c r="D320" i="8"/>
  <c r="G320" i="8"/>
  <c r="H320" i="8"/>
  <c r="I320" i="8"/>
  <c r="S320" i="8"/>
  <c r="T320" i="8"/>
  <c r="A321" i="8"/>
  <c r="B321" i="8"/>
  <c r="C321" i="8"/>
  <c r="D321" i="8"/>
  <c r="G321" i="8"/>
  <c r="H321" i="8"/>
  <c r="I321" i="8"/>
  <c r="S321" i="8"/>
  <c r="T321" i="8"/>
  <c r="A322" i="8"/>
  <c r="B322" i="8"/>
  <c r="C322" i="8"/>
  <c r="D322" i="8"/>
  <c r="G322" i="8"/>
  <c r="H322" i="8"/>
  <c r="I322" i="8"/>
  <c r="S322" i="8"/>
  <c r="T322" i="8"/>
  <c r="A323" i="8"/>
  <c r="B323" i="8"/>
  <c r="C323" i="8"/>
  <c r="D323" i="8"/>
  <c r="G323" i="8"/>
  <c r="H323" i="8"/>
  <c r="I323" i="8"/>
  <c r="S323" i="8"/>
  <c r="T323" i="8"/>
  <c r="A324" i="8"/>
  <c r="B324" i="8"/>
  <c r="C324" i="8"/>
  <c r="D324" i="8"/>
  <c r="G324" i="8"/>
  <c r="H324" i="8"/>
  <c r="I324" i="8"/>
  <c r="S324" i="8"/>
  <c r="T324" i="8"/>
  <c r="A325" i="8"/>
  <c r="B325" i="8"/>
  <c r="C325" i="8"/>
  <c r="D325" i="8"/>
  <c r="G325" i="8"/>
  <c r="H325" i="8"/>
  <c r="I325" i="8"/>
  <c r="S325" i="8"/>
  <c r="T325" i="8"/>
  <c r="A326" i="8"/>
  <c r="B326" i="8"/>
  <c r="C326" i="8"/>
  <c r="D326" i="8"/>
  <c r="G326" i="8"/>
  <c r="H326" i="8"/>
  <c r="I326" i="8"/>
  <c r="S326" i="8"/>
  <c r="T326" i="8"/>
  <c r="A327" i="8"/>
  <c r="B327" i="8"/>
  <c r="C327" i="8"/>
  <c r="D327" i="8"/>
  <c r="G327" i="8"/>
  <c r="H327" i="8"/>
  <c r="I327" i="8"/>
  <c r="S327" i="8"/>
  <c r="T327" i="8"/>
  <c r="A328" i="8"/>
  <c r="B328" i="8"/>
  <c r="C328" i="8"/>
  <c r="D328" i="8"/>
  <c r="G328" i="8"/>
  <c r="H328" i="8"/>
  <c r="I328" i="8"/>
  <c r="S328" i="8"/>
  <c r="T328" i="8"/>
  <c r="A329" i="8"/>
  <c r="B329" i="8"/>
  <c r="C329" i="8"/>
  <c r="D329" i="8"/>
  <c r="G329" i="8"/>
  <c r="H329" i="8"/>
  <c r="I329" i="8"/>
  <c r="S329" i="8"/>
  <c r="T329" i="8"/>
  <c r="A330" i="8"/>
  <c r="B330" i="8"/>
  <c r="C330" i="8"/>
  <c r="D330" i="8"/>
  <c r="G330" i="8"/>
  <c r="H330" i="8"/>
  <c r="I330" i="8"/>
  <c r="S330" i="8"/>
  <c r="T330" i="8"/>
  <c r="A331" i="8"/>
  <c r="B331" i="8"/>
  <c r="C331" i="8"/>
  <c r="D331" i="8"/>
  <c r="G331" i="8"/>
  <c r="H331" i="8"/>
  <c r="I331" i="8"/>
  <c r="S331" i="8"/>
  <c r="T331" i="8"/>
  <c r="A332" i="8"/>
  <c r="B332" i="8"/>
  <c r="C332" i="8"/>
  <c r="D332" i="8"/>
  <c r="G332" i="8"/>
  <c r="H332" i="8"/>
  <c r="I332" i="8"/>
  <c r="S332" i="8"/>
  <c r="T332" i="8"/>
  <c r="A333" i="8"/>
  <c r="B333" i="8"/>
  <c r="C333" i="8"/>
  <c r="D333" i="8"/>
  <c r="G333" i="8"/>
  <c r="H333" i="8"/>
  <c r="I333" i="8"/>
  <c r="S333" i="8"/>
  <c r="T333" i="8"/>
  <c r="A334" i="8"/>
  <c r="B334" i="8"/>
  <c r="C334" i="8"/>
  <c r="D334" i="8"/>
  <c r="G334" i="8"/>
  <c r="H334" i="8"/>
  <c r="I334" i="8"/>
  <c r="S334" i="8"/>
  <c r="T334" i="8"/>
  <c r="A335" i="8"/>
  <c r="B335" i="8"/>
  <c r="C335" i="8"/>
  <c r="D335" i="8"/>
  <c r="G335" i="8"/>
  <c r="H335" i="8"/>
  <c r="I335" i="8"/>
  <c r="S335" i="8"/>
  <c r="T335" i="8"/>
  <c r="A336" i="8"/>
  <c r="B336" i="8"/>
  <c r="C336" i="8"/>
  <c r="D336" i="8"/>
  <c r="G336" i="8"/>
  <c r="H336" i="8"/>
  <c r="I336" i="8"/>
  <c r="S336" i="8"/>
  <c r="T336" i="8"/>
  <c r="A337" i="8"/>
  <c r="B337" i="8"/>
  <c r="C337" i="8"/>
  <c r="D337" i="8"/>
  <c r="G337" i="8"/>
  <c r="H337" i="8"/>
  <c r="I337" i="8"/>
  <c r="S337" i="8"/>
  <c r="T337" i="8"/>
  <c r="A338" i="8"/>
  <c r="B338" i="8"/>
  <c r="C338" i="8"/>
  <c r="D338" i="8"/>
  <c r="G338" i="8"/>
  <c r="H338" i="8"/>
  <c r="I338" i="8"/>
  <c r="S338" i="8"/>
  <c r="T338" i="8"/>
  <c r="A339" i="8"/>
  <c r="B339" i="8"/>
  <c r="C339" i="8"/>
  <c r="D339" i="8"/>
  <c r="G339" i="8"/>
  <c r="H339" i="8"/>
  <c r="I339" i="8"/>
  <c r="S339" i="8"/>
  <c r="T339" i="8"/>
  <c r="A340" i="8"/>
  <c r="B340" i="8"/>
  <c r="C340" i="8"/>
  <c r="D340" i="8"/>
  <c r="G340" i="8"/>
  <c r="H340" i="8"/>
  <c r="I340" i="8"/>
  <c r="S340" i="8"/>
  <c r="T340" i="8"/>
  <c r="A341" i="8"/>
  <c r="B341" i="8"/>
  <c r="C341" i="8"/>
  <c r="D341" i="8"/>
  <c r="G341" i="8"/>
  <c r="H341" i="8"/>
  <c r="I341" i="8"/>
  <c r="S341" i="8"/>
  <c r="T341" i="8"/>
  <c r="A342" i="8"/>
  <c r="B342" i="8"/>
  <c r="C342" i="8"/>
  <c r="D342" i="8"/>
  <c r="G342" i="8"/>
  <c r="H342" i="8"/>
  <c r="I342" i="8"/>
  <c r="S342" i="8"/>
  <c r="T342" i="8"/>
  <c r="A343" i="8"/>
  <c r="B343" i="8"/>
  <c r="C343" i="8"/>
  <c r="D343" i="8"/>
  <c r="G343" i="8"/>
  <c r="H343" i="8"/>
  <c r="I343" i="8"/>
  <c r="S343" i="8"/>
  <c r="T343" i="8"/>
  <c r="A344" i="8"/>
  <c r="B344" i="8"/>
  <c r="C344" i="8"/>
  <c r="D344" i="8"/>
  <c r="G344" i="8"/>
  <c r="H344" i="8"/>
  <c r="I344" i="8"/>
  <c r="S344" i="8"/>
  <c r="T344" i="8"/>
  <c r="A345" i="8"/>
  <c r="B345" i="8"/>
  <c r="C345" i="8"/>
  <c r="D345" i="8"/>
  <c r="G345" i="8"/>
  <c r="H345" i="8"/>
  <c r="I345" i="8"/>
  <c r="S345" i="8"/>
  <c r="T345" i="8"/>
  <c r="A346" i="8"/>
  <c r="B346" i="8"/>
  <c r="C346" i="8"/>
  <c r="D346" i="8"/>
  <c r="G346" i="8"/>
  <c r="H346" i="8"/>
  <c r="I346" i="8"/>
  <c r="S346" i="8"/>
  <c r="T346" i="8"/>
  <c r="A347" i="8"/>
  <c r="B347" i="8"/>
  <c r="C347" i="8"/>
  <c r="D347" i="8"/>
  <c r="G347" i="8"/>
  <c r="H347" i="8"/>
  <c r="I347" i="8"/>
  <c r="S347" i="8"/>
  <c r="T347" i="8"/>
  <c r="A348" i="8"/>
  <c r="B348" i="8"/>
  <c r="C348" i="8"/>
  <c r="D348" i="8"/>
  <c r="G348" i="8"/>
  <c r="H348" i="8"/>
  <c r="I348" i="8"/>
  <c r="S348" i="8"/>
  <c r="T348" i="8"/>
  <c r="A349" i="8"/>
  <c r="B349" i="8"/>
  <c r="C349" i="8"/>
  <c r="D349" i="8"/>
  <c r="G349" i="8"/>
  <c r="H349" i="8"/>
  <c r="I349" i="8"/>
  <c r="S349" i="8"/>
  <c r="T349" i="8"/>
  <c r="A350" i="8"/>
  <c r="B350" i="8"/>
  <c r="C350" i="8"/>
  <c r="D350" i="8"/>
  <c r="G350" i="8"/>
  <c r="H350" i="8"/>
  <c r="I350" i="8"/>
  <c r="S350" i="8"/>
  <c r="T350" i="8"/>
  <c r="A351" i="8"/>
  <c r="B351" i="8"/>
  <c r="C351" i="8"/>
  <c r="D351" i="8"/>
  <c r="G351" i="8"/>
  <c r="H351" i="8"/>
  <c r="I351" i="8"/>
  <c r="S351" i="8"/>
  <c r="T351" i="8"/>
  <c r="A352" i="8"/>
  <c r="B352" i="8"/>
  <c r="C352" i="8"/>
  <c r="D352" i="8"/>
  <c r="G352" i="8"/>
  <c r="H352" i="8"/>
  <c r="I352" i="8"/>
  <c r="S352" i="8"/>
  <c r="T352" i="8"/>
  <c r="A353" i="8"/>
  <c r="B353" i="8"/>
  <c r="C353" i="8"/>
  <c r="D353" i="8"/>
  <c r="G353" i="8"/>
  <c r="H353" i="8"/>
  <c r="I353" i="8"/>
  <c r="S353" i="8"/>
  <c r="T353" i="8"/>
  <c r="A354" i="8"/>
  <c r="B354" i="8"/>
  <c r="C354" i="8"/>
  <c r="D354" i="8"/>
  <c r="G354" i="8"/>
  <c r="H354" i="8"/>
  <c r="I354" i="8"/>
  <c r="S354" i="8"/>
  <c r="T354" i="8"/>
  <c r="A355" i="8"/>
  <c r="B355" i="8"/>
  <c r="C355" i="8"/>
  <c r="D355" i="8"/>
  <c r="G355" i="8"/>
  <c r="H355" i="8"/>
  <c r="I355" i="8"/>
  <c r="S355" i="8"/>
  <c r="T355" i="8"/>
  <c r="A356" i="8"/>
  <c r="B356" i="8"/>
  <c r="C356" i="8"/>
  <c r="D356" i="8"/>
  <c r="G356" i="8"/>
  <c r="H356" i="8"/>
  <c r="I356" i="8"/>
  <c r="S356" i="8"/>
  <c r="T356" i="8"/>
  <c r="A357" i="8"/>
  <c r="B357" i="8"/>
  <c r="C357" i="8"/>
  <c r="D357" i="8"/>
  <c r="G357" i="8"/>
  <c r="H357" i="8"/>
  <c r="I357" i="8"/>
  <c r="S357" i="8"/>
  <c r="T357" i="8"/>
  <c r="A358" i="8"/>
  <c r="B358" i="8"/>
  <c r="C358" i="8"/>
  <c r="D358" i="8"/>
  <c r="G358" i="8"/>
  <c r="H358" i="8"/>
  <c r="I358" i="8"/>
  <c r="S358" i="8"/>
  <c r="T358" i="8"/>
  <c r="A359" i="8"/>
  <c r="B359" i="8"/>
  <c r="C359" i="8"/>
  <c r="D359" i="8"/>
  <c r="G359" i="8"/>
  <c r="H359" i="8"/>
  <c r="I359" i="8"/>
  <c r="S359" i="8"/>
  <c r="T359" i="8"/>
  <c r="A360" i="8"/>
  <c r="B360" i="8"/>
  <c r="C360" i="8"/>
  <c r="D360" i="8"/>
  <c r="G360" i="8"/>
  <c r="H360" i="8"/>
  <c r="I360" i="8"/>
  <c r="S360" i="8"/>
  <c r="T360" i="8"/>
  <c r="A361" i="8"/>
  <c r="B361" i="8"/>
  <c r="C361" i="8"/>
  <c r="D361" i="8"/>
  <c r="G361" i="8"/>
  <c r="H361" i="8"/>
  <c r="I361" i="8"/>
  <c r="S361" i="8"/>
  <c r="T361" i="8"/>
  <c r="B5" i="9"/>
  <c r="B6" i="9"/>
  <c r="B7" i="9"/>
  <c r="D7" i="9"/>
  <c r="E7" i="9"/>
  <c r="F7" i="9"/>
  <c r="G7" i="9"/>
  <c r="H7" i="9"/>
  <c r="I7" i="9"/>
  <c r="BD3" i="1"/>
  <c r="C5" i="1"/>
  <c r="C7" i="1"/>
  <c r="C9" i="1"/>
  <c r="C17" i="1"/>
  <c r="C20" i="1"/>
  <c r="C22" i="1"/>
  <c r="C23" i="1"/>
  <c r="H3" i="4"/>
  <c r="C4" i="4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C10" i="4"/>
  <c r="D10" i="4"/>
  <c r="A11" i="4"/>
  <c r="B11" i="4"/>
  <c r="C11" i="4"/>
  <c r="D11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A40" i="4"/>
  <c r="B40" i="4"/>
  <c r="C40" i="4"/>
  <c r="D40" i="4"/>
  <c r="A41" i="4"/>
  <c r="B41" i="4"/>
  <c r="C41" i="4"/>
  <c r="D41" i="4"/>
  <c r="A42" i="4"/>
  <c r="B42" i="4"/>
  <c r="C42" i="4"/>
  <c r="D42" i="4"/>
  <c r="A43" i="4"/>
  <c r="B43" i="4"/>
  <c r="C43" i="4"/>
  <c r="D43" i="4"/>
  <c r="A44" i="4"/>
  <c r="B44" i="4"/>
  <c r="C44" i="4"/>
  <c r="D44" i="4"/>
  <c r="A45" i="4"/>
  <c r="B45" i="4"/>
  <c r="C45" i="4"/>
  <c r="D45" i="4"/>
  <c r="A46" i="4"/>
  <c r="B46" i="4"/>
  <c r="C46" i="4"/>
  <c r="D46" i="4"/>
  <c r="A47" i="4"/>
  <c r="B47" i="4"/>
  <c r="C47" i="4"/>
  <c r="D47" i="4"/>
  <c r="A48" i="4"/>
  <c r="B48" i="4"/>
  <c r="C48" i="4"/>
  <c r="D48" i="4"/>
  <c r="A49" i="4"/>
  <c r="B49" i="4"/>
  <c r="C49" i="4"/>
  <c r="D49" i="4"/>
  <c r="A50" i="4"/>
  <c r="B50" i="4"/>
  <c r="C50" i="4"/>
  <c r="D50" i="4"/>
  <c r="A51" i="4"/>
  <c r="B51" i="4"/>
  <c r="C51" i="4"/>
  <c r="D51" i="4"/>
  <c r="A52" i="4"/>
  <c r="B52" i="4"/>
  <c r="C52" i="4"/>
  <c r="D52" i="4"/>
  <c r="A53" i="4"/>
  <c r="B53" i="4"/>
  <c r="C53" i="4"/>
  <c r="D53" i="4"/>
  <c r="A54" i="4"/>
  <c r="B54" i="4"/>
  <c r="C54" i="4"/>
  <c r="D54" i="4"/>
  <c r="A55" i="4"/>
  <c r="B55" i="4"/>
  <c r="C55" i="4"/>
  <c r="D55" i="4"/>
  <c r="A56" i="4"/>
  <c r="B56" i="4"/>
  <c r="C56" i="4"/>
  <c r="D56" i="4"/>
  <c r="A57" i="4"/>
  <c r="B57" i="4"/>
  <c r="C57" i="4"/>
  <c r="D57" i="4"/>
  <c r="A58" i="4"/>
  <c r="B58" i="4"/>
  <c r="C58" i="4"/>
  <c r="D58" i="4"/>
  <c r="A59" i="4"/>
  <c r="B59" i="4"/>
  <c r="C59" i="4"/>
  <c r="D59" i="4"/>
  <c r="A60" i="4"/>
  <c r="B60" i="4"/>
  <c r="C60" i="4"/>
  <c r="D60" i="4"/>
  <c r="A61" i="4"/>
  <c r="B61" i="4"/>
  <c r="C61" i="4"/>
  <c r="D61" i="4"/>
  <c r="A62" i="4"/>
  <c r="B62" i="4"/>
  <c r="C62" i="4"/>
  <c r="D62" i="4"/>
  <c r="A63" i="4"/>
  <c r="B63" i="4"/>
  <c r="C63" i="4"/>
  <c r="D63" i="4"/>
  <c r="A64" i="4"/>
  <c r="B64" i="4"/>
  <c r="C64" i="4"/>
  <c r="D64" i="4"/>
  <c r="A65" i="4"/>
  <c r="B65" i="4"/>
  <c r="C65" i="4"/>
  <c r="D65" i="4"/>
  <c r="A66" i="4"/>
  <c r="B66" i="4"/>
  <c r="C66" i="4"/>
  <c r="D66" i="4"/>
  <c r="A67" i="4"/>
  <c r="B67" i="4"/>
  <c r="C67" i="4"/>
  <c r="D67" i="4"/>
  <c r="A68" i="4"/>
  <c r="B68" i="4"/>
  <c r="C68" i="4"/>
  <c r="D68" i="4"/>
  <c r="A69" i="4"/>
  <c r="B69" i="4"/>
  <c r="C69" i="4"/>
  <c r="D69" i="4"/>
  <c r="A70" i="4"/>
  <c r="B70" i="4"/>
  <c r="C70" i="4"/>
  <c r="D70" i="4"/>
  <c r="A71" i="4"/>
  <c r="B71" i="4"/>
  <c r="C71" i="4"/>
  <c r="D71" i="4"/>
  <c r="A72" i="4"/>
  <c r="B72" i="4"/>
  <c r="C72" i="4"/>
  <c r="D72" i="4"/>
  <c r="A73" i="4"/>
  <c r="B73" i="4"/>
  <c r="C73" i="4"/>
  <c r="D73" i="4"/>
  <c r="A74" i="4"/>
  <c r="B74" i="4"/>
  <c r="C74" i="4"/>
  <c r="D74" i="4"/>
  <c r="A75" i="4"/>
  <c r="B75" i="4"/>
  <c r="C75" i="4"/>
  <c r="D75" i="4"/>
  <c r="A76" i="4"/>
  <c r="B76" i="4"/>
  <c r="C76" i="4"/>
  <c r="D76" i="4"/>
  <c r="A77" i="4"/>
  <c r="B77" i="4"/>
  <c r="C77" i="4"/>
  <c r="D77" i="4"/>
  <c r="A78" i="4"/>
  <c r="B78" i="4"/>
  <c r="C78" i="4"/>
  <c r="D78" i="4"/>
  <c r="A79" i="4"/>
  <c r="B79" i="4"/>
  <c r="C79" i="4"/>
  <c r="D79" i="4"/>
  <c r="A80" i="4"/>
  <c r="B80" i="4"/>
  <c r="C80" i="4"/>
  <c r="D80" i="4"/>
  <c r="A81" i="4"/>
  <c r="B81" i="4"/>
  <c r="C81" i="4"/>
  <c r="D81" i="4"/>
  <c r="A82" i="4"/>
  <c r="B82" i="4"/>
  <c r="C82" i="4"/>
  <c r="D82" i="4"/>
  <c r="A83" i="4"/>
  <c r="B83" i="4"/>
  <c r="C83" i="4"/>
  <c r="D83" i="4"/>
  <c r="A84" i="4"/>
  <c r="B84" i="4"/>
  <c r="C84" i="4"/>
  <c r="D84" i="4"/>
  <c r="A85" i="4"/>
  <c r="B85" i="4"/>
  <c r="C85" i="4"/>
  <c r="D85" i="4"/>
  <c r="A86" i="4"/>
  <c r="B86" i="4"/>
  <c r="C86" i="4"/>
  <c r="D86" i="4"/>
  <c r="A87" i="4"/>
  <c r="B87" i="4"/>
  <c r="C87" i="4"/>
  <c r="D87" i="4"/>
  <c r="A88" i="4"/>
  <c r="B88" i="4"/>
  <c r="C88" i="4"/>
  <c r="D88" i="4"/>
  <c r="A89" i="4"/>
  <c r="B89" i="4"/>
  <c r="C89" i="4"/>
  <c r="D89" i="4"/>
  <c r="A90" i="4"/>
  <c r="B90" i="4"/>
  <c r="C90" i="4"/>
  <c r="D90" i="4"/>
  <c r="A91" i="4"/>
  <c r="B91" i="4"/>
  <c r="C91" i="4"/>
  <c r="D91" i="4"/>
  <c r="A92" i="4"/>
  <c r="B92" i="4"/>
  <c r="C92" i="4"/>
  <c r="D92" i="4"/>
  <c r="A93" i="4"/>
  <c r="B93" i="4"/>
  <c r="C93" i="4"/>
  <c r="D93" i="4"/>
  <c r="A94" i="4"/>
  <c r="B94" i="4"/>
  <c r="C94" i="4"/>
  <c r="D94" i="4"/>
  <c r="A95" i="4"/>
  <c r="B95" i="4"/>
  <c r="C95" i="4"/>
  <c r="D95" i="4"/>
  <c r="A96" i="4"/>
  <c r="B96" i="4"/>
  <c r="C96" i="4"/>
  <c r="D96" i="4"/>
  <c r="A97" i="4"/>
  <c r="B97" i="4"/>
  <c r="C97" i="4"/>
  <c r="D97" i="4"/>
  <c r="A98" i="4"/>
  <c r="B98" i="4"/>
  <c r="C98" i="4"/>
  <c r="D98" i="4"/>
  <c r="A99" i="4"/>
  <c r="B99" i="4"/>
  <c r="C99" i="4"/>
  <c r="D99" i="4"/>
  <c r="A100" i="4"/>
  <c r="B100" i="4"/>
  <c r="C100" i="4"/>
  <c r="D100" i="4"/>
  <c r="A101" i="4"/>
  <c r="B101" i="4"/>
  <c r="C101" i="4"/>
  <c r="D101" i="4"/>
  <c r="A102" i="4"/>
  <c r="B102" i="4"/>
  <c r="C102" i="4"/>
  <c r="D102" i="4"/>
  <c r="A103" i="4"/>
  <c r="B103" i="4"/>
  <c r="C103" i="4"/>
  <c r="D103" i="4"/>
  <c r="A104" i="4"/>
  <c r="B104" i="4"/>
  <c r="C104" i="4"/>
  <c r="D104" i="4"/>
  <c r="A105" i="4"/>
  <c r="B105" i="4"/>
  <c r="C105" i="4"/>
  <c r="D105" i="4"/>
  <c r="A106" i="4"/>
  <c r="B106" i="4"/>
  <c r="C106" i="4"/>
  <c r="D106" i="4"/>
  <c r="A107" i="4"/>
  <c r="B107" i="4"/>
  <c r="C107" i="4"/>
  <c r="D107" i="4"/>
  <c r="A108" i="4"/>
  <c r="B108" i="4"/>
  <c r="C108" i="4"/>
  <c r="D108" i="4"/>
  <c r="A109" i="4"/>
  <c r="B109" i="4"/>
  <c r="C109" i="4"/>
  <c r="D109" i="4"/>
  <c r="A110" i="4"/>
  <c r="B110" i="4"/>
  <c r="C110" i="4"/>
  <c r="D110" i="4"/>
  <c r="A111" i="4"/>
  <c r="B111" i="4"/>
  <c r="C111" i="4"/>
  <c r="D111" i="4"/>
  <c r="A112" i="4"/>
  <c r="B112" i="4"/>
  <c r="C112" i="4"/>
  <c r="D112" i="4"/>
  <c r="A113" i="4"/>
  <c r="B113" i="4"/>
  <c r="C113" i="4"/>
  <c r="D113" i="4"/>
  <c r="A114" i="4"/>
  <c r="B114" i="4"/>
  <c r="C114" i="4"/>
  <c r="D114" i="4"/>
  <c r="A115" i="4"/>
  <c r="B115" i="4"/>
  <c r="C115" i="4"/>
  <c r="D115" i="4"/>
  <c r="A116" i="4"/>
  <c r="B116" i="4"/>
  <c r="C116" i="4"/>
  <c r="D116" i="4"/>
  <c r="A117" i="4"/>
  <c r="B117" i="4"/>
  <c r="C117" i="4"/>
  <c r="D117" i="4"/>
  <c r="A118" i="4"/>
  <c r="B118" i="4"/>
  <c r="C118" i="4"/>
  <c r="D118" i="4"/>
  <c r="A119" i="4"/>
  <c r="B119" i="4"/>
  <c r="C119" i="4"/>
  <c r="D119" i="4"/>
  <c r="A120" i="4"/>
  <c r="B120" i="4"/>
  <c r="C120" i="4"/>
  <c r="D120" i="4"/>
  <c r="A121" i="4"/>
  <c r="B121" i="4"/>
  <c r="C121" i="4"/>
  <c r="D121" i="4"/>
  <c r="A122" i="4"/>
  <c r="B122" i="4"/>
  <c r="C122" i="4"/>
  <c r="D122" i="4"/>
  <c r="A123" i="4"/>
  <c r="B123" i="4"/>
  <c r="C123" i="4"/>
  <c r="D123" i="4"/>
  <c r="A124" i="4"/>
  <c r="B124" i="4"/>
  <c r="C124" i="4"/>
  <c r="D124" i="4"/>
  <c r="A125" i="4"/>
  <c r="B125" i="4"/>
  <c r="C125" i="4"/>
  <c r="D125" i="4"/>
  <c r="A126" i="4"/>
  <c r="B126" i="4"/>
  <c r="C126" i="4"/>
  <c r="D126" i="4"/>
  <c r="A127" i="4"/>
  <c r="B127" i="4"/>
  <c r="C127" i="4"/>
  <c r="D127" i="4"/>
  <c r="A128" i="4"/>
  <c r="B128" i="4"/>
  <c r="C128" i="4"/>
  <c r="D128" i="4"/>
  <c r="A129" i="4"/>
  <c r="B129" i="4"/>
  <c r="C129" i="4"/>
  <c r="D129" i="4"/>
  <c r="A130" i="4"/>
  <c r="B130" i="4"/>
  <c r="C130" i="4"/>
  <c r="D130" i="4"/>
  <c r="A131" i="4"/>
  <c r="B131" i="4"/>
  <c r="C131" i="4"/>
  <c r="D131" i="4"/>
  <c r="A132" i="4"/>
  <c r="B132" i="4"/>
  <c r="C132" i="4"/>
  <c r="D132" i="4"/>
  <c r="A133" i="4"/>
  <c r="B133" i="4"/>
  <c r="C133" i="4"/>
  <c r="D133" i="4"/>
  <c r="A134" i="4"/>
  <c r="B134" i="4"/>
  <c r="C134" i="4"/>
  <c r="D134" i="4"/>
  <c r="A135" i="4"/>
  <c r="B135" i="4"/>
  <c r="C135" i="4"/>
  <c r="D135" i="4"/>
  <c r="A136" i="4"/>
  <c r="B136" i="4"/>
  <c r="C136" i="4"/>
  <c r="D136" i="4"/>
  <c r="A137" i="4"/>
  <c r="B137" i="4"/>
  <c r="C137" i="4"/>
  <c r="D137" i="4"/>
  <c r="A138" i="4"/>
  <c r="B138" i="4"/>
  <c r="C138" i="4"/>
  <c r="D138" i="4"/>
  <c r="A139" i="4"/>
  <c r="B139" i="4"/>
  <c r="C139" i="4"/>
  <c r="D139" i="4"/>
  <c r="A140" i="4"/>
  <c r="B140" i="4"/>
  <c r="C140" i="4"/>
  <c r="D140" i="4"/>
  <c r="A141" i="4"/>
  <c r="B141" i="4"/>
  <c r="C141" i="4"/>
  <c r="D141" i="4"/>
  <c r="A142" i="4"/>
  <c r="B142" i="4"/>
  <c r="C142" i="4"/>
  <c r="D142" i="4"/>
  <c r="A143" i="4"/>
  <c r="B143" i="4"/>
  <c r="C143" i="4"/>
  <c r="D143" i="4"/>
  <c r="A144" i="4"/>
  <c r="B144" i="4"/>
  <c r="C144" i="4"/>
  <c r="D144" i="4"/>
  <c r="A145" i="4"/>
  <c r="B145" i="4"/>
  <c r="C145" i="4"/>
  <c r="D145" i="4"/>
  <c r="A146" i="4"/>
  <c r="B146" i="4"/>
  <c r="C146" i="4"/>
  <c r="D146" i="4"/>
  <c r="A147" i="4"/>
  <c r="B147" i="4"/>
  <c r="C147" i="4"/>
  <c r="D147" i="4"/>
  <c r="A148" i="4"/>
  <c r="B148" i="4"/>
  <c r="C148" i="4"/>
  <c r="D148" i="4"/>
  <c r="A149" i="4"/>
  <c r="B149" i="4"/>
  <c r="C149" i="4"/>
  <c r="D149" i="4"/>
  <c r="A150" i="4"/>
  <c r="B150" i="4"/>
  <c r="C150" i="4"/>
  <c r="D150" i="4"/>
  <c r="A151" i="4"/>
  <c r="B151" i="4"/>
  <c r="C151" i="4"/>
  <c r="D151" i="4"/>
  <c r="A152" i="4"/>
  <c r="B152" i="4"/>
  <c r="C152" i="4"/>
  <c r="D152" i="4"/>
  <c r="A153" i="4"/>
  <c r="B153" i="4"/>
  <c r="C153" i="4"/>
  <c r="D153" i="4"/>
  <c r="A154" i="4"/>
  <c r="B154" i="4"/>
  <c r="C154" i="4"/>
  <c r="D154" i="4"/>
  <c r="A155" i="4"/>
  <c r="B155" i="4"/>
  <c r="C155" i="4"/>
  <c r="D155" i="4"/>
  <c r="A156" i="4"/>
  <c r="B156" i="4"/>
  <c r="C156" i="4"/>
  <c r="D156" i="4"/>
  <c r="A157" i="4"/>
  <c r="B157" i="4"/>
  <c r="C157" i="4"/>
  <c r="D157" i="4"/>
  <c r="A158" i="4"/>
  <c r="B158" i="4"/>
  <c r="C158" i="4"/>
  <c r="D158" i="4"/>
  <c r="A159" i="4"/>
  <c r="B159" i="4"/>
  <c r="C159" i="4"/>
  <c r="D159" i="4"/>
  <c r="A160" i="4"/>
  <c r="B160" i="4"/>
  <c r="C160" i="4"/>
  <c r="D160" i="4"/>
  <c r="A161" i="4"/>
  <c r="B161" i="4"/>
  <c r="C161" i="4"/>
  <c r="D161" i="4"/>
  <c r="A162" i="4"/>
  <c r="B162" i="4"/>
  <c r="C162" i="4"/>
  <c r="D162" i="4"/>
  <c r="A163" i="4"/>
  <c r="B163" i="4"/>
  <c r="C163" i="4"/>
  <c r="D163" i="4"/>
  <c r="A164" i="4"/>
  <c r="B164" i="4"/>
  <c r="C164" i="4"/>
  <c r="D164" i="4"/>
  <c r="A165" i="4"/>
  <c r="B165" i="4"/>
  <c r="C165" i="4"/>
  <c r="D165" i="4"/>
  <c r="A166" i="4"/>
  <c r="B166" i="4"/>
  <c r="C166" i="4"/>
  <c r="D166" i="4"/>
  <c r="A167" i="4"/>
  <c r="B167" i="4"/>
  <c r="C167" i="4"/>
  <c r="D167" i="4"/>
  <c r="A168" i="4"/>
  <c r="B168" i="4"/>
  <c r="C168" i="4"/>
  <c r="D168" i="4"/>
  <c r="A169" i="4"/>
  <c r="B169" i="4"/>
  <c r="C169" i="4"/>
  <c r="D169" i="4"/>
  <c r="A170" i="4"/>
  <c r="B170" i="4"/>
  <c r="C170" i="4"/>
  <c r="D170" i="4"/>
  <c r="A171" i="4"/>
  <c r="B171" i="4"/>
  <c r="C171" i="4"/>
  <c r="D171" i="4"/>
  <c r="A172" i="4"/>
  <c r="B172" i="4"/>
  <c r="C172" i="4"/>
  <c r="D172" i="4"/>
  <c r="A173" i="4"/>
  <c r="B173" i="4"/>
  <c r="C173" i="4"/>
  <c r="D173" i="4"/>
  <c r="A174" i="4"/>
  <c r="B174" i="4"/>
  <c r="C174" i="4"/>
  <c r="D174" i="4"/>
  <c r="A175" i="4"/>
  <c r="B175" i="4"/>
  <c r="C175" i="4"/>
  <c r="D175" i="4"/>
  <c r="A176" i="4"/>
  <c r="B176" i="4"/>
  <c r="C176" i="4"/>
  <c r="D176" i="4"/>
  <c r="A177" i="4"/>
  <c r="B177" i="4"/>
  <c r="C177" i="4"/>
  <c r="D177" i="4"/>
  <c r="A178" i="4"/>
  <c r="B178" i="4"/>
  <c r="C178" i="4"/>
  <c r="D178" i="4"/>
  <c r="A179" i="4"/>
  <c r="B179" i="4"/>
  <c r="C179" i="4"/>
  <c r="D179" i="4"/>
  <c r="A180" i="4"/>
  <c r="B180" i="4"/>
  <c r="C180" i="4"/>
  <c r="D180" i="4"/>
  <c r="A181" i="4"/>
  <c r="B181" i="4"/>
  <c r="C181" i="4"/>
  <c r="D181" i="4"/>
  <c r="A182" i="4"/>
  <c r="B182" i="4"/>
  <c r="C182" i="4"/>
  <c r="D182" i="4"/>
  <c r="A183" i="4"/>
  <c r="B183" i="4"/>
  <c r="C183" i="4"/>
  <c r="D183" i="4"/>
  <c r="A184" i="4"/>
  <c r="B184" i="4"/>
  <c r="C184" i="4"/>
  <c r="D184" i="4"/>
  <c r="A185" i="4"/>
  <c r="B185" i="4"/>
  <c r="C185" i="4"/>
  <c r="D185" i="4"/>
  <c r="A186" i="4"/>
  <c r="B186" i="4"/>
  <c r="C186" i="4"/>
  <c r="D186" i="4"/>
  <c r="A187" i="4"/>
  <c r="B187" i="4"/>
  <c r="C187" i="4"/>
  <c r="D187" i="4"/>
  <c r="A188" i="4"/>
  <c r="B188" i="4"/>
  <c r="C188" i="4"/>
  <c r="D188" i="4"/>
  <c r="A189" i="4"/>
  <c r="B189" i="4"/>
  <c r="C189" i="4"/>
  <c r="D189" i="4"/>
  <c r="A190" i="4"/>
  <c r="B190" i="4"/>
  <c r="C190" i="4"/>
  <c r="D190" i="4"/>
  <c r="A191" i="4"/>
  <c r="B191" i="4"/>
  <c r="C191" i="4"/>
  <c r="D191" i="4"/>
  <c r="A192" i="4"/>
  <c r="B192" i="4"/>
  <c r="C192" i="4"/>
  <c r="D192" i="4"/>
  <c r="A193" i="4"/>
  <c r="B193" i="4"/>
  <c r="C193" i="4"/>
  <c r="D193" i="4"/>
  <c r="A194" i="4"/>
  <c r="B194" i="4"/>
  <c r="C194" i="4"/>
  <c r="D194" i="4"/>
  <c r="A195" i="4"/>
  <c r="B195" i="4"/>
  <c r="C195" i="4"/>
  <c r="D195" i="4"/>
  <c r="A196" i="4"/>
  <c r="B196" i="4"/>
  <c r="C196" i="4"/>
  <c r="D196" i="4"/>
  <c r="A197" i="4"/>
  <c r="B197" i="4"/>
  <c r="C197" i="4"/>
  <c r="D197" i="4"/>
  <c r="A198" i="4"/>
  <c r="B198" i="4"/>
  <c r="C198" i="4"/>
  <c r="D198" i="4"/>
  <c r="A199" i="4"/>
  <c r="B199" i="4"/>
  <c r="C199" i="4"/>
  <c r="D199" i="4"/>
  <c r="A200" i="4"/>
  <c r="B200" i="4"/>
  <c r="C200" i="4"/>
  <c r="D200" i="4"/>
  <c r="A201" i="4"/>
  <c r="B201" i="4"/>
  <c r="C201" i="4"/>
  <c r="D201" i="4"/>
  <c r="A202" i="4"/>
  <c r="B202" i="4"/>
  <c r="C202" i="4"/>
  <c r="D202" i="4"/>
  <c r="A203" i="4"/>
  <c r="B203" i="4"/>
  <c r="C203" i="4"/>
  <c r="D203" i="4"/>
  <c r="A204" i="4"/>
  <c r="B204" i="4"/>
  <c r="C204" i="4"/>
  <c r="D204" i="4"/>
  <c r="A205" i="4"/>
  <c r="B205" i="4"/>
  <c r="C205" i="4"/>
  <c r="D205" i="4"/>
  <c r="A206" i="4"/>
  <c r="B206" i="4"/>
  <c r="C206" i="4"/>
  <c r="D206" i="4"/>
  <c r="A207" i="4"/>
  <c r="B207" i="4"/>
  <c r="C207" i="4"/>
  <c r="D207" i="4"/>
  <c r="A208" i="4"/>
  <c r="B208" i="4"/>
  <c r="C208" i="4"/>
  <c r="D208" i="4"/>
  <c r="A209" i="4"/>
  <c r="B209" i="4"/>
  <c r="C209" i="4"/>
  <c r="D209" i="4"/>
  <c r="A210" i="4"/>
  <c r="B210" i="4"/>
  <c r="C210" i="4"/>
  <c r="D210" i="4"/>
  <c r="A211" i="4"/>
  <c r="B211" i="4"/>
  <c r="C211" i="4"/>
  <c r="D211" i="4"/>
  <c r="A212" i="4"/>
  <c r="B212" i="4"/>
  <c r="C212" i="4"/>
  <c r="D212" i="4"/>
  <c r="A213" i="4"/>
  <c r="B213" i="4"/>
  <c r="C213" i="4"/>
  <c r="D213" i="4"/>
  <c r="A214" i="4"/>
  <c r="B214" i="4"/>
  <c r="C214" i="4"/>
  <c r="D214" i="4"/>
  <c r="A215" i="4"/>
  <c r="B215" i="4"/>
  <c r="C215" i="4"/>
  <c r="D215" i="4"/>
  <c r="A216" i="4"/>
  <c r="B216" i="4"/>
  <c r="C216" i="4"/>
  <c r="D216" i="4"/>
  <c r="A217" i="4"/>
  <c r="B217" i="4"/>
  <c r="C217" i="4"/>
  <c r="D217" i="4"/>
  <c r="A218" i="4"/>
  <c r="B218" i="4"/>
  <c r="C218" i="4"/>
  <c r="D218" i="4"/>
  <c r="A219" i="4"/>
  <c r="B219" i="4"/>
  <c r="C219" i="4"/>
  <c r="D219" i="4"/>
  <c r="A220" i="4"/>
  <c r="B220" i="4"/>
  <c r="C220" i="4"/>
  <c r="D220" i="4"/>
  <c r="A221" i="4"/>
  <c r="B221" i="4"/>
  <c r="C221" i="4"/>
  <c r="D221" i="4"/>
  <c r="A222" i="4"/>
  <c r="B222" i="4"/>
  <c r="C222" i="4"/>
  <c r="D222" i="4"/>
  <c r="A223" i="4"/>
  <c r="B223" i="4"/>
  <c r="C223" i="4"/>
  <c r="D223" i="4"/>
  <c r="A224" i="4"/>
  <c r="B224" i="4"/>
  <c r="C224" i="4"/>
  <c r="D224" i="4"/>
  <c r="A225" i="4"/>
  <c r="B225" i="4"/>
  <c r="C225" i="4"/>
  <c r="D225" i="4"/>
  <c r="A226" i="4"/>
  <c r="B226" i="4"/>
  <c r="C226" i="4"/>
  <c r="D226" i="4"/>
  <c r="A227" i="4"/>
  <c r="B227" i="4"/>
  <c r="C227" i="4"/>
  <c r="D227" i="4"/>
  <c r="A228" i="4"/>
  <c r="B228" i="4"/>
  <c r="C228" i="4"/>
  <c r="D228" i="4"/>
  <c r="A229" i="4"/>
  <c r="B229" i="4"/>
  <c r="C229" i="4"/>
  <c r="D229" i="4"/>
  <c r="A230" i="4"/>
  <c r="B230" i="4"/>
  <c r="C230" i="4"/>
  <c r="D230" i="4"/>
  <c r="A231" i="4"/>
  <c r="B231" i="4"/>
  <c r="C231" i="4"/>
  <c r="D231" i="4"/>
  <c r="A232" i="4"/>
  <c r="B232" i="4"/>
  <c r="C232" i="4"/>
  <c r="D232" i="4"/>
  <c r="A233" i="4"/>
  <c r="B233" i="4"/>
  <c r="C233" i="4"/>
  <c r="D233" i="4"/>
  <c r="A234" i="4"/>
  <c r="B234" i="4"/>
  <c r="C234" i="4"/>
  <c r="D234" i="4"/>
  <c r="A235" i="4"/>
  <c r="B235" i="4"/>
  <c r="C235" i="4"/>
  <c r="D235" i="4"/>
  <c r="A236" i="4"/>
  <c r="B236" i="4"/>
  <c r="C236" i="4"/>
  <c r="D236" i="4"/>
  <c r="A237" i="4"/>
  <c r="B237" i="4"/>
  <c r="C237" i="4"/>
  <c r="D237" i="4"/>
  <c r="A238" i="4"/>
  <c r="B238" i="4"/>
  <c r="C238" i="4"/>
  <c r="D238" i="4"/>
  <c r="A239" i="4"/>
  <c r="B239" i="4"/>
  <c r="C239" i="4"/>
  <c r="D239" i="4"/>
  <c r="A240" i="4"/>
  <c r="B240" i="4"/>
  <c r="C240" i="4"/>
  <c r="D240" i="4"/>
  <c r="A241" i="4"/>
  <c r="B241" i="4"/>
  <c r="C241" i="4"/>
  <c r="D241" i="4"/>
  <c r="A242" i="4"/>
  <c r="B242" i="4"/>
  <c r="C242" i="4"/>
  <c r="D242" i="4"/>
  <c r="A243" i="4"/>
  <c r="B243" i="4"/>
  <c r="C243" i="4"/>
  <c r="D243" i="4"/>
  <c r="A244" i="4"/>
  <c r="B244" i="4"/>
  <c r="C244" i="4"/>
  <c r="D244" i="4"/>
  <c r="A245" i="4"/>
  <c r="B245" i="4"/>
  <c r="C245" i="4"/>
  <c r="D245" i="4"/>
  <c r="A246" i="4"/>
  <c r="B246" i="4"/>
  <c r="C246" i="4"/>
  <c r="D246" i="4"/>
  <c r="A247" i="4"/>
  <c r="B247" i="4"/>
  <c r="C247" i="4"/>
  <c r="D247" i="4"/>
  <c r="A248" i="4"/>
  <c r="B248" i="4"/>
  <c r="C248" i="4"/>
  <c r="D248" i="4"/>
  <c r="A249" i="4"/>
  <c r="B249" i="4"/>
  <c r="C249" i="4"/>
  <c r="D249" i="4"/>
  <c r="A250" i="4"/>
  <c r="B250" i="4"/>
  <c r="C250" i="4"/>
  <c r="D250" i="4"/>
  <c r="A251" i="4"/>
  <c r="B251" i="4"/>
  <c r="C251" i="4"/>
  <c r="D251" i="4"/>
  <c r="A252" i="4"/>
  <c r="B252" i="4"/>
  <c r="C252" i="4"/>
  <c r="D252" i="4"/>
  <c r="A253" i="4"/>
  <c r="B253" i="4"/>
  <c r="C253" i="4"/>
  <c r="D253" i="4"/>
  <c r="A254" i="4"/>
  <c r="B254" i="4"/>
  <c r="C254" i="4"/>
  <c r="D254" i="4"/>
  <c r="A255" i="4"/>
  <c r="B255" i="4"/>
  <c r="C255" i="4"/>
  <c r="D255" i="4"/>
  <c r="A256" i="4"/>
  <c r="B256" i="4"/>
  <c r="C256" i="4"/>
  <c r="D256" i="4"/>
  <c r="A257" i="4"/>
  <c r="B257" i="4"/>
  <c r="C257" i="4"/>
  <c r="D257" i="4"/>
  <c r="A258" i="4"/>
  <c r="B258" i="4"/>
  <c r="C258" i="4"/>
  <c r="D258" i="4"/>
  <c r="A259" i="4"/>
  <c r="B259" i="4"/>
  <c r="C259" i="4"/>
  <c r="D259" i="4"/>
  <c r="A260" i="4"/>
  <c r="B260" i="4"/>
  <c r="C260" i="4"/>
  <c r="D260" i="4"/>
  <c r="A261" i="4"/>
  <c r="B261" i="4"/>
  <c r="C261" i="4"/>
  <c r="D261" i="4"/>
  <c r="A262" i="4"/>
  <c r="B262" i="4"/>
  <c r="C262" i="4"/>
  <c r="D262" i="4"/>
  <c r="A263" i="4"/>
  <c r="B263" i="4"/>
  <c r="C263" i="4"/>
  <c r="D263" i="4"/>
  <c r="A264" i="4"/>
  <c r="B264" i="4"/>
  <c r="C264" i="4"/>
  <c r="D264" i="4"/>
  <c r="A265" i="4"/>
  <c r="B265" i="4"/>
  <c r="C265" i="4"/>
  <c r="D265" i="4"/>
  <c r="A266" i="4"/>
  <c r="B266" i="4"/>
  <c r="C266" i="4"/>
  <c r="D266" i="4"/>
  <c r="A267" i="4"/>
  <c r="B267" i="4"/>
  <c r="C267" i="4"/>
  <c r="D267" i="4"/>
  <c r="A268" i="4"/>
  <c r="B268" i="4"/>
  <c r="C268" i="4"/>
  <c r="D268" i="4"/>
  <c r="A269" i="4"/>
  <c r="B269" i="4"/>
  <c r="C269" i="4"/>
  <c r="D269" i="4"/>
  <c r="A270" i="4"/>
  <c r="B270" i="4"/>
  <c r="C270" i="4"/>
  <c r="D270" i="4"/>
  <c r="A271" i="4"/>
  <c r="B271" i="4"/>
  <c r="C271" i="4"/>
  <c r="D271" i="4"/>
  <c r="A272" i="4"/>
  <c r="B272" i="4"/>
  <c r="C272" i="4"/>
  <c r="D272" i="4"/>
  <c r="A273" i="4"/>
  <c r="B273" i="4"/>
  <c r="C273" i="4"/>
  <c r="D273" i="4"/>
  <c r="A274" i="4"/>
  <c r="B274" i="4"/>
  <c r="C274" i="4"/>
  <c r="D274" i="4"/>
  <c r="A275" i="4"/>
  <c r="B275" i="4"/>
  <c r="C275" i="4"/>
  <c r="D275" i="4"/>
  <c r="A276" i="4"/>
  <c r="B276" i="4"/>
  <c r="C276" i="4"/>
  <c r="D276" i="4"/>
  <c r="A277" i="4"/>
  <c r="B277" i="4"/>
  <c r="C277" i="4"/>
  <c r="D277" i="4"/>
  <c r="A278" i="4"/>
  <c r="B278" i="4"/>
  <c r="C278" i="4"/>
  <c r="D278" i="4"/>
  <c r="A279" i="4"/>
  <c r="B279" i="4"/>
  <c r="C279" i="4"/>
  <c r="D279" i="4"/>
  <c r="A6" i="2"/>
  <c r="B6" i="2"/>
  <c r="AM6" i="2"/>
  <c r="AN6" i="2"/>
  <c r="AO6" i="2"/>
  <c r="A7" i="2"/>
  <c r="B7" i="2"/>
  <c r="AM7" i="2"/>
  <c r="AN7" i="2"/>
  <c r="AO7" i="2"/>
  <c r="A8" i="2"/>
  <c r="B8" i="2"/>
  <c r="AM8" i="2"/>
  <c r="AN8" i="2"/>
  <c r="AO8" i="2"/>
  <c r="A9" i="2"/>
  <c r="B9" i="2"/>
  <c r="AM9" i="2"/>
  <c r="AN9" i="2"/>
  <c r="AO9" i="2"/>
  <c r="A10" i="2"/>
  <c r="B10" i="2"/>
  <c r="AM10" i="2"/>
  <c r="AN10" i="2"/>
  <c r="AO10" i="2"/>
  <c r="A11" i="2"/>
  <c r="B11" i="2"/>
  <c r="AM11" i="2"/>
  <c r="AN11" i="2"/>
  <c r="AO11" i="2"/>
  <c r="A12" i="2"/>
  <c r="B12" i="2"/>
  <c r="AM12" i="2"/>
  <c r="AN12" i="2"/>
  <c r="AO12" i="2"/>
  <c r="A13" i="2"/>
  <c r="B13" i="2"/>
  <c r="AM13" i="2"/>
  <c r="AN13" i="2"/>
  <c r="AO13" i="2"/>
  <c r="A14" i="2"/>
  <c r="B14" i="2"/>
  <c r="AM14" i="2"/>
  <c r="AN14" i="2"/>
  <c r="AO14" i="2"/>
  <c r="A15" i="2"/>
  <c r="B15" i="2"/>
  <c r="AM15" i="2"/>
  <c r="AN15" i="2"/>
  <c r="AO15" i="2"/>
  <c r="A16" i="2"/>
  <c r="B16" i="2"/>
  <c r="AM16" i="2"/>
  <c r="AN16" i="2"/>
  <c r="AO16" i="2"/>
  <c r="A17" i="2"/>
  <c r="B17" i="2"/>
  <c r="AM17" i="2"/>
  <c r="AN17" i="2"/>
  <c r="AO17" i="2"/>
  <c r="B18" i="2"/>
  <c r="AM18" i="2"/>
  <c r="AN18" i="2"/>
  <c r="AO18" i="2"/>
  <c r="B19" i="2"/>
  <c r="AM19" i="2"/>
  <c r="AN19" i="2"/>
  <c r="AO19" i="2"/>
  <c r="B20" i="2"/>
  <c r="AM20" i="2"/>
  <c r="AN20" i="2"/>
  <c r="AO20" i="2"/>
  <c r="B21" i="2"/>
  <c r="AM21" i="2"/>
  <c r="AN21" i="2"/>
  <c r="AO21" i="2"/>
  <c r="B22" i="2"/>
  <c r="AM22" i="2"/>
  <c r="AN22" i="2"/>
  <c r="AO22" i="2"/>
  <c r="B23" i="2"/>
  <c r="AM23" i="2"/>
  <c r="AN23" i="2"/>
  <c r="AO23" i="2"/>
  <c r="B24" i="2"/>
  <c r="AM24" i="2"/>
  <c r="AN24" i="2"/>
  <c r="AO24" i="2"/>
  <c r="B25" i="2"/>
  <c r="AM25" i="2"/>
  <c r="AN25" i="2"/>
  <c r="AO25" i="2"/>
  <c r="B26" i="2"/>
  <c r="AM26" i="2"/>
  <c r="AN26" i="2"/>
  <c r="AO26" i="2"/>
  <c r="B27" i="2"/>
  <c r="AG27" i="2"/>
  <c r="AM27" i="2"/>
  <c r="AN27" i="2"/>
  <c r="AO27" i="2"/>
  <c r="B28" i="2"/>
  <c r="AG28" i="2"/>
  <c r="AM28" i="2"/>
  <c r="AN28" i="2"/>
  <c r="AO28" i="2"/>
  <c r="B29" i="2"/>
  <c r="AG29" i="2"/>
  <c r="AM29" i="2"/>
  <c r="AN29" i="2"/>
  <c r="AO29" i="2"/>
  <c r="B30" i="2"/>
  <c r="AG30" i="2"/>
  <c r="AM30" i="2"/>
  <c r="AN30" i="2"/>
  <c r="AO30" i="2"/>
  <c r="B31" i="2"/>
  <c r="AG31" i="2"/>
  <c r="AM31" i="2"/>
  <c r="AN31" i="2"/>
  <c r="AO31" i="2"/>
  <c r="B32" i="2"/>
  <c r="AG32" i="2"/>
  <c r="AM32" i="2"/>
  <c r="AN32" i="2"/>
  <c r="AO32" i="2"/>
  <c r="B33" i="2"/>
  <c r="AG33" i="2"/>
  <c r="AM33" i="2"/>
  <c r="AN33" i="2"/>
  <c r="AO33" i="2"/>
  <c r="B34" i="2"/>
  <c r="AG34" i="2"/>
  <c r="AM34" i="2"/>
  <c r="AN34" i="2"/>
  <c r="AO34" i="2"/>
  <c r="B35" i="2"/>
  <c r="AG35" i="2"/>
  <c r="AM35" i="2"/>
  <c r="AN35" i="2"/>
  <c r="AO35" i="2"/>
  <c r="B36" i="2"/>
  <c r="AG36" i="2"/>
  <c r="AM36" i="2"/>
  <c r="AN36" i="2"/>
  <c r="AO36" i="2"/>
  <c r="B37" i="2"/>
  <c r="AG37" i="2"/>
  <c r="AM37" i="2"/>
  <c r="AN37" i="2"/>
  <c r="AO37" i="2"/>
  <c r="B38" i="2"/>
  <c r="AG38" i="2"/>
  <c r="AM38" i="2"/>
  <c r="AN38" i="2"/>
  <c r="AO38" i="2"/>
  <c r="B39" i="2"/>
  <c r="AG39" i="2"/>
  <c r="AM39" i="2"/>
  <c r="AN39" i="2"/>
  <c r="AO39" i="2"/>
  <c r="B40" i="2"/>
  <c r="AG40" i="2"/>
  <c r="AM40" i="2"/>
  <c r="AN40" i="2"/>
  <c r="AO40" i="2"/>
  <c r="B41" i="2"/>
  <c r="AG41" i="2"/>
  <c r="AM41" i="2"/>
  <c r="AN41" i="2"/>
  <c r="AO41" i="2"/>
  <c r="B42" i="2"/>
  <c r="AG42" i="2"/>
  <c r="AM42" i="2"/>
  <c r="AN42" i="2"/>
  <c r="AO42" i="2"/>
  <c r="B43" i="2"/>
  <c r="AG43" i="2"/>
  <c r="AM43" i="2"/>
  <c r="AN43" i="2"/>
  <c r="AO43" i="2"/>
  <c r="B44" i="2"/>
  <c r="AG44" i="2"/>
  <c r="AM44" i="2"/>
  <c r="AN44" i="2"/>
  <c r="AO44" i="2"/>
  <c r="B45" i="2"/>
  <c r="AG45" i="2"/>
  <c r="AM45" i="2"/>
  <c r="AN45" i="2"/>
  <c r="AO45" i="2"/>
  <c r="B46" i="2"/>
  <c r="AG46" i="2"/>
  <c r="AM46" i="2"/>
  <c r="AN46" i="2"/>
  <c r="AO46" i="2"/>
  <c r="B47" i="2"/>
  <c r="AG47" i="2"/>
  <c r="AM47" i="2"/>
  <c r="AN47" i="2"/>
  <c r="AO47" i="2"/>
  <c r="B48" i="2"/>
  <c r="AG48" i="2"/>
  <c r="AM48" i="2"/>
  <c r="AN48" i="2"/>
  <c r="AO48" i="2"/>
  <c r="B49" i="2"/>
  <c r="AG49" i="2"/>
  <c r="AM49" i="2"/>
  <c r="AN49" i="2"/>
  <c r="AO49" i="2"/>
  <c r="B50" i="2"/>
  <c r="AG50" i="2"/>
  <c r="AM50" i="2"/>
  <c r="AN50" i="2"/>
  <c r="AO50" i="2"/>
  <c r="B51" i="2"/>
  <c r="AG51" i="2"/>
  <c r="AM51" i="2"/>
  <c r="AN51" i="2"/>
  <c r="AO51" i="2"/>
  <c r="B52" i="2"/>
  <c r="AG52" i="2"/>
  <c r="AM52" i="2"/>
  <c r="AN52" i="2"/>
  <c r="AO52" i="2"/>
  <c r="B53" i="2"/>
  <c r="AG53" i="2"/>
  <c r="AM53" i="2"/>
  <c r="AN53" i="2"/>
  <c r="AO53" i="2"/>
  <c r="B54" i="2"/>
  <c r="AG54" i="2"/>
  <c r="AM54" i="2"/>
  <c r="AN54" i="2"/>
  <c r="AO54" i="2"/>
  <c r="B55" i="2"/>
  <c r="AG55" i="2"/>
  <c r="AM55" i="2"/>
  <c r="AN55" i="2"/>
  <c r="AO55" i="2"/>
  <c r="B56" i="2"/>
  <c r="AG56" i="2"/>
  <c r="AM56" i="2"/>
  <c r="AN56" i="2"/>
  <c r="AO56" i="2"/>
  <c r="B57" i="2"/>
  <c r="AG57" i="2"/>
  <c r="AM57" i="2"/>
  <c r="AN57" i="2"/>
  <c r="AO57" i="2"/>
  <c r="B58" i="2"/>
  <c r="AG58" i="2"/>
  <c r="AM58" i="2"/>
  <c r="AN58" i="2"/>
  <c r="AO58" i="2"/>
  <c r="B59" i="2"/>
  <c r="AG59" i="2"/>
  <c r="AM59" i="2"/>
  <c r="AN59" i="2"/>
  <c r="AO59" i="2"/>
  <c r="B60" i="2"/>
  <c r="AG60" i="2"/>
  <c r="AM60" i="2"/>
  <c r="AN60" i="2"/>
  <c r="AO60" i="2"/>
  <c r="B61" i="2"/>
  <c r="AG61" i="2"/>
  <c r="AM61" i="2"/>
  <c r="AN61" i="2"/>
  <c r="AO61" i="2"/>
  <c r="B62" i="2"/>
  <c r="AG62" i="2"/>
  <c r="AM62" i="2"/>
  <c r="AN62" i="2"/>
  <c r="AO62" i="2"/>
  <c r="B63" i="2"/>
  <c r="AG63" i="2"/>
  <c r="AM63" i="2"/>
  <c r="AN63" i="2"/>
  <c r="AO63" i="2"/>
  <c r="B64" i="2"/>
  <c r="AG64" i="2"/>
  <c r="AM64" i="2"/>
  <c r="AN64" i="2"/>
  <c r="AO64" i="2"/>
  <c r="B65" i="2"/>
  <c r="AG65" i="2"/>
  <c r="AM65" i="2"/>
  <c r="AN65" i="2"/>
  <c r="AO65" i="2"/>
  <c r="B66" i="2"/>
  <c r="AG66" i="2"/>
  <c r="AM66" i="2"/>
  <c r="AN66" i="2"/>
  <c r="AO66" i="2"/>
  <c r="B67" i="2"/>
  <c r="AG67" i="2"/>
  <c r="AM67" i="2"/>
  <c r="AN67" i="2"/>
  <c r="AO67" i="2"/>
  <c r="B68" i="2"/>
  <c r="AG68" i="2"/>
  <c r="AM68" i="2"/>
  <c r="AN68" i="2"/>
  <c r="AO68" i="2"/>
  <c r="B69" i="2"/>
  <c r="AG69" i="2"/>
  <c r="AM69" i="2"/>
  <c r="AN69" i="2"/>
  <c r="AO69" i="2"/>
  <c r="B70" i="2"/>
  <c r="AG70" i="2"/>
  <c r="AM70" i="2"/>
  <c r="AN70" i="2"/>
  <c r="AO70" i="2"/>
  <c r="B71" i="2"/>
  <c r="AG71" i="2"/>
  <c r="AM71" i="2"/>
  <c r="AN71" i="2"/>
  <c r="AO71" i="2"/>
  <c r="B72" i="2"/>
  <c r="AG72" i="2"/>
  <c r="AM72" i="2"/>
  <c r="AN72" i="2"/>
  <c r="AO72" i="2"/>
  <c r="B73" i="2"/>
  <c r="AG73" i="2"/>
  <c r="AM73" i="2"/>
  <c r="AN73" i="2"/>
  <c r="AO73" i="2"/>
  <c r="B74" i="2"/>
  <c r="AG74" i="2"/>
  <c r="AM74" i="2"/>
  <c r="AN74" i="2"/>
  <c r="AO74" i="2"/>
  <c r="B75" i="2"/>
  <c r="AG75" i="2"/>
  <c r="AM75" i="2"/>
  <c r="AN75" i="2"/>
  <c r="AO75" i="2"/>
  <c r="B76" i="2"/>
  <c r="AG76" i="2"/>
  <c r="AM76" i="2"/>
  <c r="AN76" i="2"/>
  <c r="AO76" i="2"/>
  <c r="B77" i="2"/>
  <c r="AG77" i="2"/>
  <c r="AM77" i="2"/>
  <c r="AN77" i="2"/>
  <c r="AO77" i="2"/>
  <c r="B78" i="2"/>
  <c r="AG78" i="2"/>
  <c r="AM78" i="2"/>
  <c r="AN78" i="2"/>
  <c r="AO78" i="2"/>
  <c r="B79" i="2"/>
  <c r="AG79" i="2"/>
  <c r="AM79" i="2"/>
  <c r="AN79" i="2"/>
  <c r="AO79" i="2"/>
  <c r="B80" i="2"/>
  <c r="AG80" i="2"/>
  <c r="AM80" i="2"/>
  <c r="AN80" i="2"/>
  <c r="AO80" i="2"/>
  <c r="B81" i="2"/>
  <c r="AG81" i="2"/>
  <c r="AM81" i="2"/>
  <c r="AN81" i="2"/>
  <c r="AO81" i="2"/>
  <c r="B82" i="2"/>
  <c r="AG82" i="2"/>
  <c r="AM82" i="2"/>
  <c r="AN82" i="2"/>
  <c r="AO82" i="2"/>
  <c r="B83" i="2"/>
  <c r="AG83" i="2"/>
  <c r="AM83" i="2"/>
  <c r="AN83" i="2"/>
  <c r="AO83" i="2"/>
  <c r="B84" i="2"/>
  <c r="AG84" i="2"/>
  <c r="AM84" i="2"/>
  <c r="AN84" i="2"/>
  <c r="AO84" i="2"/>
  <c r="B85" i="2"/>
  <c r="AG85" i="2"/>
  <c r="AM85" i="2"/>
  <c r="AN85" i="2"/>
  <c r="AO85" i="2"/>
  <c r="B86" i="2"/>
  <c r="AG86" i="2"/>
  <c r="AM86" i="2"/>
  <c r="AN86" i="2"/>
  <c r="AO86" i="2"/>
  <c r="B87" i="2"/>
  <c r="AG87" i="2"/>
  <c r="AM87" i="2"/>
  <c r="AN87" i="2"/>
  <c r="AO87" i="2"/>
  <c r="B88" i="2"/>
  <c r="AG88" i="2"/>
  <c r="AM88" i="2"/>
  <c r="AN88" i="2"/>
  <c r="AO88" i="2"/>
  <c r="B89" i="2"/>
  <c r="AG89" i="2"/>
  <c r="AM89" i="2"/>
  <c r="AN89" i="2"/>
  <c r="AO89" i="2"/>
  <c r="B90" i="2"/>
  <c r="AG90" i="2"/>
  <c r="AM90" i="2"/>
  <c r="AN90" i="2"/>
  <c r="AO90" i="2"/>
  <c r="B91" i="2"/>
  <c r="AG91" i="2"/>
  <c r="AM91" i="2"/>
  <c r="AN91" i="2"/>
  <c r="AO91" i="2"/>
  <c r="B92" i="2"/>
  <c r="AG92" i="2"/>
  <c r="AM92" i="2"/>
  <c r="AN92" i="2"/>
  <c r="AO92" i="2"/>
  <c r="B93" i="2"/>
  <c r="AG93" i="2"/>
  <c r="AM93" i="2"/>
  <c r="AN93" i="2"/>
  <c r="AO93" i="2"/>
  <c r="B94" i="2"/>
  <c r="AG94" i="2"/>
  <c r="AM94" i="2"/>
  <c r="AN94" i="2"/>
  <c r="AO94" i="2"/>
  <c r="B95" i="2"/>
  <c r="AG95" i="2"/>
  <c r="AM95" i="2"/>
  <c r="AN95" i="2"/>
  <c r="AO95" i="2"/>
  <c r="B96" i="2"/>
  <c r="AG96" i="2"/>
  <c r="AM96" i="2"/>
  <c r="AN96" i="2"/>
  <c r="AO96" i="2"/>
  <c r="B97" i="2"/>
  <c r="AG97" i="2"/>
  <c r="AM97" i="2"/>
  <c r="AN97" i="2"/>
  <c r="AO97" i="2"/>
  <c r="B98" i="2"/>
  <c r="AG98" i="2"/>
  <c r="AM98" i="2"/>
  <c r="AN98" i="2"/>
  <c r="AO98" i="2"/>
  <c r="B99" i="2"/>
  <c r="AG99" i="2"/>
  <c r="AM99" i="2"/>
  <c r="AN99" i="2"/>
  <c r="AO99" i="2"/>
  <c r="B100" i="2"/>
  <c r="AG100" i="2"/>
  <c r="AM100" i="2"/>
  <c r="AN100" i="2"/>
  <c r="AO100" i="2"/>
  <c r="B101" i="2"/>
  <c r="AG101" i="2"/>
  <c r="AM101" i="2"/>
  <c r="AN101" i="2"/>
  <c r="AO101" i="2"/>
  <c r="B102" i="2"/>
  <c r="AG102" i="2"/>
  <c r="AM102" i="2"/>
  <c r="AN102" i="2"/>
  <c r="AO102" i="2"/>
  <c r="B103" i="2"/>
  <c r="AG103" i="2"/>
  <c r="AM103" i="2"/>
  <c r="AN103" i="2"/>
  <c r="AO103" i="2"/>
  <c r="B104" i="2"/>
  <c r="AG104" i="2"/>
  <c r="AM104" i="2"/>
  <c r="AN104" i="2"/>
  <c r="AO104" i="2"/>
  <c r="B105" i="2"/>
  <c r="AG105" i="2"/>
  <c r="AM105" i="2"/>
  <c r="AN105" i="2"/>
  <c r="AO105" i="2"/>
  <c r="B106" i="2"/>
  <c r="AG106" i="2"/>
  <c r="AM106" i="2"/>
  <c r="AN106" i="2"/>
  <c r="AO106" i="2"/>
  <c r="B107" i="2"/>
  <c r="AG107" i="2"/>
  <c r="AM107" i="2"/>
  <c r="AN107" i="2"/>
  <c r="AO107" i="2"/>
  <c r="B108" i="2"/>
  <c r="AG108" i="2"/>
  <c r="AM108" i="2"/>
  <c r="AN108" i="2"/>
  <c r="AO108" i="2"/>
  <c r="B109" i="2"/>
  <c r="AG109" i="2"/>
  <c r="AM109" i="2"/>
  <c r="AN109" i="2"/>
  <c r="AO109" i="2"/>
  <c r="B110" i="2"/>
  <c r="AG110" i="2"/>
  <c r="AM110" i="2"/>
  <c r="AN110" i="2"/>
  <c r="AO110" i="2"/>
  <c r="B111" i="2"/>
  <c r="AG111" i="2"/>
  <c r="AM111" i="2"/>
  <c r="AN111" i="2"/>
  <c r="AO111" i="2"/>
  <c r="B112" i="2"/>
  <c r="AG112" i="2"/>
  <c r="AM112" i="2"/>
  <c r="AN112" i="2"/>
  <c r="AO112" i="2"/>
  <c r="B113" i="2"/>
  <c r="AG113" i="2"/>
  <c r="AM113" i="2"/>
  <c r="AN113" i="2"/>
  <c r="AO113" i="2"/>
  <c r="B114" i="2"/>
  <c r="AG114" i="2"/>
  <c r="AM114" i="2"/>
  <c r="AN114" i="2"/>
  <c r="AO114" i="2"/>
  <c r="B115" i="2"/>
  <c r="AG115" i="2"/>
  <c r="AM115" i="2"/>
  <c r="AN115" i="2"/>
  <c r="AO115" i="2"/>
  <c r="B116" i="2"/>
  <c r="AG116" i="2"/>
  <c r="AM116" i="2"/>
  <c r="AN116" i="2"/>
  <c r="AO116" i="2"/>
  <c r="B117" i="2"/>
  <c r="AG117" i="2"/>
  <c r="AM117" i="2"/>
  <c r="AN117" i="2"/>
  <c r="AO117" i="2"/>
  <c r="B118" i="2"/>
  <c r="AG118" i="2"/>
  <c r="AM118" i="2"/>
  <c r="AN118" i="2"/>
  <c r="AO118" i="2"/>
  <c r="B119" i="2"/>
  <c r="AG119" i="2"/>
  <c r="AM119" i="2"/>
  <c r="AN119" i="2"/>
  <c r="AO119" i="2"/>
  <c r="B120" i="2"/>
  <c r="AG120" i="2"/>
  <c r="AM120" i="2"/>
  <c r="AN120" i="2"/>
  <c r="AO120" i="2"/>
  <c r="B121" i="2"/>
  <c r="AG121" i="2"/>
  <c r="AM121" i="2"/>
  <c r="AN121" i="2"/>
  <c r="AO121" i="2"/>
  <c r="B122" i="2"/>
  <c r="AG122" i="2"/>
  <c r="AM122" i="2"/>
  <c r="AN122" i="2"/>
  <c r="AO122" i="2"/>
  <c r="B123" i="2"/>
  <c r="AG123" i="2"/>
  <c r="AM123" i="2"/>
  <c r="AN123" i="2"/>
  <c r="AO123" i="2"/>
  <c r="B124" i="2"/>
  <c r="AG124" i="2"/>
  <c r="AM124" i="2"/>
  <c r="AN124" i="2"/>
  <c r="AO124" i="2"/>
  <c r="B125" i="2"/>
  <c r="AG125" i="2"/>
  <c r="AM125" i="2"/>
  <c r="AN125" i="2"/>
  <c r="AO125" i="2"/>
  <c r="B126" i="2"/>
  <c r="AG126" i="2"/>
  <c r="AM126" i="2"/>
  <c r="AN126" i="2"/>
  <c r="AO126" i="2"/>
  <c r="B127" i="2"/>
  <c r="AG127" i="2"/>
  <c r="AM127" i="2"/>
  <c r="AN127" i="2"/>
  <c r="AO127" i="2"/>
  <c r="B128" i="2"/>
  <c r="AG128" i="2"/>
  <c r="AM128" i="2"/>
  <c r="AN128" i="2"/>
  <c r="AO128" i="2"/>
  <c r="B129" i="2"/>
  <c r="AG129" i="2"/>
  <c r="AM129" i="2"/>
  <c r="AN129" i="2"/>
  <c r="AO129" i="2"/>
  <c r="B130" i="2"/>
  <c r="AG130" i="2"/>
  <c r="AM130" i="2"/>
  <c r="AN130" i="2"/>
  <c r="AO130" i="2"/>
  <c r="B131" i="2"/>
  <c r="AG131" i="2"/>
  <c r="AM131" i="2"/>
  <c r="AN131" i="2"/>
  <c r="AO131" i="2"/>
  <c r="B132" i="2"/>
  <c r="AG132" i="2"/>
  <c r="AM132" i="2"/>
  <c r="AN132" i="2"/>
  <c r="AO132" i="2"/>
  <c r="B133" i="2"/>
  <c r="AG133" i="2"/>
  <c r="AM133" i="2"/>
  <c r="AN133" i="2"/>
  <c r="AO133" i="2"/>
  <c r="B134" i="2"/>
  <c r="AG134" i="2"/>
  <c r="AM134" i="2"/>
  <c r="AN134" i="2"/>
  <c r="AO134" i="2"/>
  <c r="B135" i="2"/>
  <c r="AG135" i="2"/>
  <c r="AM135" i="2"/>
  <c r="AN135" i="2"/>
  <c r="AO135" i="2"/>
  <c r="B136" i="2"/>
  <c r="AG136" i="2"/>
  <c r="AM136" i="2"/>
  <c r="AN136" i="2"/>
  <c r="AO136" i="2"/>
  <c r="B137" i="2"/>
  <c r="AG137" i="2"/>
  <c r="AM137" i="2"/>
  <c r="AN137" i="2"/>
  <c r="AO137" i="2"/>
  <c r="B138" i="2"/>
  <c r="AG138" i="2"/>
  <c r="AM138" i="2"/>
  <c r="AN138" i="2"/>
  <c r="AO138" i="2"/>
  <c r="B139" i="2"/>
  <c r="AG139" i="2"/>
  <c r="AM139" i="2"/>
  <c r="AN139" i="2"/>
  <c r="AO139" i="2"/>
  <c r="B140" i="2"/>
  <c r="AG140" i="2"/>
  <c r="AM140" i="2"/>
  <c r="AN140" i="2"/>
  <c r="AO140" i="2"/>
  <c r="B141" i="2"/>
  <c r="AG141" i="2"/>
  <c r="AM141" i="2"/>
  <c r="AN141" i="2"/>
  <c r="AO141" i="2"/>
  <c r="B142" i="2"/>
  <c r="AG142" i="2"/>
  <c r="AM142" i="2"/>
  <c r="AN142" i="2"/>
  <c r="AO142" i="2"/>
  <c r="B143" i="2"/>
  <c r="AG143" i="2"/>
  <c r="AM143" i="2"/>
  <c r="AN143" i="2"/>
  <c r="AO143" i="2"/>
  <c r="B144" i="2"/>
  <c r="AG144" i="2"/>
  <c r="AM144" i="2"/>
  <c r="AN144" i="2"/>
  <c r="AO144" i="2"/>
  <c r="B145" i="2"/>
  <c r="AG145" i="2"/>
  <c r="AM145" i="2"/>
  <c r="AN145" i="2"/>
  <c r="AO145" i="2"/>
  <c r="B146" i="2"/>
  <c r="AG146" i="2"/>
  <c r="AM146" i="2"/>
  <c r="AN146" i="2"/>
  <c r="AO146" i="2"/>
  <c r="B147" i="2"/>
  <c r="AG147" i="2"/>
  <c r="AM147" i="2"/>
  <c r="AN147" i="2"/>
  <c r="AO147" i="2"/>
  <c r="B148" i="2"/>
  <c r="AG148" i="2"/>
  <c r="AM148" i="2"/>
  <c r="AN148" i="2"/>
  <c r="AO148" i="2"/>
  <c r="B149" i="2"/>
  <c r="AG149" i="2"/>
  <c r="AM149" i="2"/>
  <c r="AN149" i="2"/>
  <c r="AO149" i="2"/>
  <c r="B150" i="2"/>
  <c r="AG150" i="2"/>
  <c r="AM150" i="2"/>
  <c r="AN150" i="2"/>
  <c r="AO150" i="2"/>
  <c r="B151" i="2"/>
  <c r="AG151" i="2"/>
  <c r="AM151" i="2"/>
  <c r="AN151" i="2"/>
  <c r="AO151" i="2"/>
  <c r="B152" i="2"/>
  <c r="AG152" i="2"/>
  <c r="AM152" i="2"/>
  <c r="AN152" i="2"/>
  <c r="AO152" i="2"/>
  <c r="B153" i="2"/>
  <c r="AG153" i="2"/>
  <c r="AM153" i="2"/>
  <c r="AN153" i="2"/>
  <c r="AO153" i="2"/>
  <c r="B154" i="2"/>
  <c r="AG154" i="2"/>
  <c r="AM154" i="2"/>
  <c r="AN154" i="2"/>
  <c r="AO154" i="2"/>
  <c r="B155" i="2"/>
  <c r="AG155" i="2"/>
  <c r="AM155" i="2"/>
  <c r="AN155" i="2"/>
  <c r="AO155" i="2"/>
  <c r="B156" i="2"/>
  <c r="AG156" i="2"/>
  <c r="AM156" i="2"/>
  <c r="AN156" i="2"/>
  <c r="AO156" i="2"/>
  <c r="B157" i="2"/>
  <c r="AG157" i="2"/>
  <c r="AM157" i="2"/>
  <c r="AN157" i="2"/>
  <c r="AO157" i="2"/>
  <c r="B158" i="2"/>
  <c r="AG158" i="2"/>
  <c r="AM158" i="2"/>
  <c r="AN158" i="2"/>
  <c r="AO158" i="2"/>
  <c r="B159" i="2"/>
  <c r="AG159" i="2"/>
  <c r="AM159" i="2"/>
  <c r="AN159" i="2"/>
  <c r="AO159" i="2"/>
  <c r="B160" i="2"/>
  <c r="AG160" i="2"/>
  <c r="AM160" i="2"/>
  <c r="AN160" i="2"/>
  <c r="AO160" i="2"/>
  <c r="B161" i="2"/>
  <c r="AG161" i="2"/>
  <c r="AM161" i="2"/>
  <c r="AN161" i="2"/>
  <c r="AO161" i="2"/>
  <c r="B162" i="2"/>
  <c r="AG162" i="2"/>
  <c r="AM162" i="2"/>
  <c r="AN162" i="2"/>
  <c r="AO162" i="2"/>
  <c r="B163" i="2"/>
  <c r="AG163" i="2"/>
  <c r="AM163" i="2"/>
  <c r="AN163" i="2"/>
  <c r="AO163" i="2"/>
  <c r="B164" i="2"/>
  <c r="AG164" i="2"/>
  <c r="AM164" i="2"/>
  <c r="AN164" i="2"/>
  <c r="AO164" i="2"/>
  <c r="B165" i="2"/>
  <c r="AG165" i="2"/>
  <c r="AM165" i="2"/>
  <c r="AN165" i="2"/>
  <c r="AO165" i="2"/>
  <c r="B166" i="2"/>
  <c r="AG166" i="2"/>
  <c r="AM166" i="2"/>
  <c r="AN166" i="2"/>
  <c r="AO166" i="2"/>
  <c r="B167" i="2"/>
  <c r="AG167" i="2"/>
  <c r="AM167" i="2"/>
  <c r="AN167" i="2"/>
  <c r="AO167" i="2"/>
  <c r="B168" i="2"/>
  <c r="AG168" i="2"/>
  <c r="AM168" i="2"/>
  <c r="AN168" i="2"/>
  <c r="AO168" i="2"/>
  <c r="B169" i="2"/>
  <c r="AG169" i="2"/>
  <c r="AM169" i="2"/>
  <c r="AN169" i="2"/>
  <c r="AO169" i="2"/>
  <c r="B170" i="2"/>
  <c r="AG170" i="2"/>
  <c r="AM170" i="2"/>
  <c r="AN170" i="2"/>
  <c r="AO170" i="2"/>
  <c r="B171" i="2"/>
  <c r="AG171" i="2"/>
  <c r="AM171" i="2"/>
  <c r="AN171" i="2"/>
  <c r="AO171" i="2"/>
  <c r="B172" i="2"/>
  <c r="AG172" i="2"/>
  <c r="AM172" i="2"/>
  <c r="AN172" i="2"/>
  <c r="AO172" i="2"/>
  <c r="B173" i="2"/>
  <c r="AG173" i="2"/>
  <c r="AM173" i="2"/>
  <c r="AN173" i="2"/>
  <c r="AO173" i="2"/>
  <c r="B174" i="2"/>
  <c r="AG174" i="2"/>
  <c r="AM174" i="2"/>
  <c r="AN174" i="2"/>
  <c r="AO174" i="2"/>
  <c r="B175" i="2"/>
  <c r="AG175" i="2"/>
  <c r="AM175" i="2"/>
  <c r="AN175" i="2"/>
  <c r="AO175" i="2"/>
  <c r="B176" i="2"/>
  <c r="AG176" i="2"/>
  <c r="AM176" i="2"/>
  <c r="AN176" i="2"/>
  <c r="AO176" i="2"/>
  <c r="B177" i="2"/>
  <c r="AG177" i="2"/>
  <c r="AM177" i="2"/>
  <c r="AN177" i="2"/>
  <c r="AO177" i="2"/>
  <c r="B178" i="2"/>
  <c r="AG178" i="2"/>
  <c r="AM178" i="2"/>
  <c r="AN178" i="2"/>
  <c r="AO178" i="2"/>
  <c r="B179" i="2"/>
  <c r="AG179" i="2"/>
  <c r="AM179" i="2"/>
  <c r="AN179" i="2"/>
  <c r="AO179" i="2"/>
  <c r="B180" i="2"/>
  <c r="AG180" i="2"/>
  <c r="AM180" i="2"/>
  <c r="AN180" i="2"/>
  <c r="AO180" i="2"/>
  <c r="B181" i="2"/>
  <c r="AG181" i="2"/>
  <c r="AM181" i="2"/>
  <c r="AN181" i="2"/>
  <c r="AO181" i="2"/>
  <c r="B182" i="2"/>
  <c r="AG182" i="2"/>
  <c r="AM182" i="2"/>
  <c r="AN182" i="2"/>
  <c r="AO182" i="2"/>
  <c r="B183" i="2"/>
  <c r="AG183" i="2"/>
  <c r="AM183" i="2"/>
  <c r="AN183" i="2"/>
  <c r="AO183" i="2"/>
  <c r="B184" i="2"/>
  <c r="AG184" i="2"/>
  <c r="AM184" i="2"/>
  <c r="AN184" i="2"/>
  <c r="AO184" i="2"/>
  <c r="B185" i="2"/>
  <c r="AG185" i="2"/>
  <c r="AM185" i="2"/>
  <c r="AN185" i="2"/>
  <c r="AO185" i="2"/>
  <c r="B186" i="2"/>
  <c r="AG186" i="2"/>
  <c r="AM186" i="2"/>
  <c r="AN186" i="2"/>
  <c r="AO186" i="2"/>
  <c r="B187" i="2"/>
  <c r="AG187" i="2"/>
  <c r="AM187" i="2"/>
  <c r="AN187" i="2"/>
  <c r="AO187" i="2"/>
  <c r="B188" i="2"/>
  <c r="AG188" i="2"/>
  <c r="AM188" i="2"/>
  <c r="AN188" i="2"/>
  <c r="AO188" i="2"/>
  <c r="B189" i="2"/>
  <c r="AG189" i="2"/>
  <c r="AM189" i="2"/>
  <c r="AN189" i="2"/>
  <c r="AO189" i="2"/>
  <c r="B190" i="2"/>
  <c r="AG190" i="2"/>
  <c r="AM190" i="2"/>
  <c r="AN190" i="2"/>
  <c r="AO190" i="2"/>
  <c r="B191" i="2"/>
  <c r="AG191" i="2"/>
  <c r="AM191" i="2"/>
  <c r="AN191" i="2"/>
  <c r="AO191" i="2"/>
  <c r="B192" i="2"/>
  <c r="AG192" i="2"/>
  <c r="AM192" i="2"/>
  <c r="AN192" i="2"/>
  <c r="AO192" i="2"/>
  <c r="B193" i="2"/>
  <c r="AG193" i="2"/>
  <c r="AM193" i="2"/>
  <c r="AN193" i="2"/>
  <c r="AO193" i="2"/>
  <c r="B194" i="2"/>
  <c r="AG194" i="2"/>
  <c r="AM194" i="2"/>
  <c r="AN194" i="2"/>
  <c r="AO194" i="2"/>
  <c r="B195" i="2"/>
  <c r="AG195" i="2"/>
  <c r="AM195" i="2"/>
  <c r="AN195" i="2"/>
  <c r="AO195" i="2"/>
  <c r="B196" i="2"/>
  <c r="AG196" i="2"/>
  <c r="AM196" i="2"/>
  <c r="AN196" i="2"/>
  <c r="AO196" i="2"/>
  <c r="B197" i="2"/>
  <c r="AG197" i="2"/>
  <c r="AM197" i="2"/>
  <c r="AN197" i="2"/>
  <c r="AO197" i="2"/>
  <c r="B198" i="2"/>
  <c r="AG198" i="2"/>
  <c r="AM198" i="2"/>
  <c r="AN198" i="2"/>
  <c r="AO198" i="2"/>
  <c r="B199" i="2"/>
  <c r="AG199" i="2"/>
  <c r="AM199" i="2"/>
  <c r="AN199" i="2"/>
  <c r="AO199" i="2"/>
  <c r="B200" i="2"/>
  <c r="AG200" i="2"/>
  <c r="AM200" i="2"/>
  <c r="AN200" i="2"/>
  <c r="AO200" i="2"/>
  <c r="B201" i="2"/>
  <c r="AG201" i="2"/>
  <c r="AM201" i="2"/>
  <c r="AN201" i="2"/>
  <c r="AO201" i="2"/>
  <c r="B202" i="2"/>
  <c r="AG202" i="2"/>
  <c r="AM202" i="2"/>
  <c r="AN202" i="2"/>
  <c r="AO202" i="2"/>
  <c r="B203" i="2"/>
  <c r="AG203" i="2"/>
  <c r="AM203" i="2"/>
  <c r="AN203" i="2"/>
  <c r="AO203" i="2"/>
  <c r="B204" i="2"/>
  <c r="AG204" i="2"/>
  <c r="AM204" i="2"/>
  <c r="AN204" i="2"/>
  <c r="AO204" i="2"/>
  <c r="B205" i="2"/>
  <c r="AG205" i="2"/>
  <c r="AM205" i="2"/>
  <c r="AN205" i="2"/>
  <c r="AO205" i="2"/>
  <c r="B206" i="2"/>
  <c r="AG206" i="2"/>
  <c r="AM206" i="2"/>
  <c r="AN206" i="2"/>
  <c r="AO206" i="2"/>
  <c r="B207" i="2"/>
  <c r="AG207" i="2"/>
  <c r="AM207" i="2"/>
  <c r="AN207" i="2"/>
  <c r="AO207" i="2"/>
  <c r="B208" i="2"/>
  <c r="AG208" i="2"/>
  <c r="AM208" i="2"/>
  <c r="AN208" i="2"/>
  <c r="AO208" i="2"/>
  <c r="B209" i="2"/>
  <c r="AG209" i="2"/>
  <c r="AM209" i="2"/>
  <c r="AN209" i="2"/>
  <c r="AO209" i="2"/>
  <c r="B210" i="2"/>
  <c r="AG210" i="2"/>
  <c r="AM210" i="2"/>
  <c r="AN210" i="2"/>
  <c r="AO210" i="2"/>
  <c r="B211" i="2"/>
  <c r="AG211" i="2"/>
  <c r="AM211" i="2"/>
  <c r="AN211" i="2"/>
  <c r="AO211" i="2"/>
  <c r="B212" i="2"/>
  <c r="AG212" i="2"/>
  <c r="AM212" i="2"/>
  <c r="AN212" i="2"/>
  <c r="AO212" i="2"/>
  <c r="B213" i="2"/>
  <c r="AG213" i="2"/>
  <c r="AM213" i="2"/>
  <c r="AN213" i="2"/>
  <c r="AO213" i="2"/>
  <c r="B214" i="2"/>
  <c r="AG214" i="2"/>
  <c r="AM214" i="2"/>
  <c r="AN214" i="2"/>
  <c r="AO214" i="2"/>
  <c r="B215" i="2"/>
  <c r="AG215" i="2"/>
  <c r="AM215" i="2"/>
  <c r="AN215" i="2"/>
  <c r="AO215" i="2"/>
  <c r="B216" i="2"/>
  <c r="AG216" i="2"/>
  <c r="AM216" i="2"/>
  <c r="AN216" i="2"/>
  <c r="AO216" i="2"/>
  <c r="B217" i="2"/>
  <c r="AG217" i="2"/>
  <c r="AM217" i="2"/>
  <c r="AN217" i="2"/>
  <c r="AO217" i="2"/>
  <c r="B218" i="2"/>
  <c r="AG218" i="2"/>
  <c r="AM218" i="2"/>
  <c r="AN218" i="2"/>
  <c r="AO218" i="2"/>
  <c r="B219" i="2"/>
  <c r="AG219" i="2"/>
  <c r="AM219" i="2"/>
  <c r="AN219" i="2"/>
  <c r="AO219" i="2"/>
  <c r="B220" i="2"/>
  <c r="AG220" i="2"/>
  <c r="AM220" i="2"/>
  <c r="AN220" i="2"/>
  <c r="AO220" i="2"/>
  <c r="B221" i="2"/>
  <c r="AG221" i="2"/>
  <c r="AM221" i="2"/>
  <c r="AN221" i="2"/>
  <c r="AO221" i="2"/>
  <c r="B222" i="2"/>
  <c r="AG222" i="2"/>
  <c r="AM222" i="2"/>
  <c r="AN222" i="2"/>
  <c r="AO222" i="2"/>
  <c r="B223" i="2"/>
  <c r="AG223" i="2"/>
  <c r="AM223" i="2"/>
  <c r="AN223" i="2"/>
  <c r="AO223" i="2"/>
  <c r="B224" i="2"/>
  <c r="AG224" i="2"/>
  <c r="AM224" i="2"/>
  <c r="AN224" i="2"/>
  <c r="AO224" i="2"/>
  <c r="B225" i="2"/>
  <c r="AG225" i="2"/>
  <c r="AM225" i="2"/>
  <c r="AN225" i="2"/>
  <c r="AO225" i="2"/>
  <c r="B226" i="2"/>
  <c r="AG226" i="2"/>
  <c r="AM226" i="2"/>
  <c r="AN226" i="2"/>
  <c r="AO226" i="2"/>
  <c r="B227" i="2"/>
  <c r="AG227" i="2"/>
  <c r="AM227" i="2"/>
  <c r="AN227" i="2"/>
  <c r="AO227" i="2"/>
  <c r="B228" i="2"/>
  <c r="AG228" i="2"/>
  <c r="AM228" i="2"/>
  <c r="AN228" i="2"/>
  <c r="AO228" i="2"/>
  <c r="B229" i="2"/>
  <c r="AG229" i="2"/>
  <c r="AM229" i="2"/>
  <c r="AN229" i="2"/>
  <c r="AO229" i="2"/>
  <c r="B230" i="2"/>
  <c r="AG230" i="2"/>
  <c r="AM230" i="2"/>
  <c r="AN230" i="2"/>
  <c r="AO230" i="2"/>
  <c r="B231" i="2"/>
  <c r="AG231" i="2"/>
  <c r="AM231" i="2"/>
  <c r="AN231" i="2"/>
  <c r="AO231" i="2"/>
  <c r="B232" i="2"/>
  <c r="AG232" i="2"/>
  <c r="AM232" i="2"/>
  <c r="AN232" i="2"/>
  <c r="AO232" i="2"/>
  <c r="B233" i="2"/>
  <c r="AG233" i="2"/>
  <c r="AM233" i="2"/>
  <c r="AN233" i="2"/>
  <c r="AO233" i="2"/>
  <c r="B234" i="2"/>
  <c r="AG234" i="2"/>
  <c r="AM234" i="2"/>
  <c r="AN234" i="2"/>
  <c r="AO234" i="2"/>
  <c r="B235" i="2"/>
  <c r="AG235" i="2"/>
  <c r="AM235" i="2"/>
  <c r="AN235" i="2"/>
  <c r="AO235" i="2"/>
  <c r="B236" i="2"/>
  <c r="AG236" i="2"/>
  <c r="AM236" i="2"/>
  <c r="AN236" i="2"/>
  <c r="AO236" i="2"/>
  <c r="B237" i="2"/>
  <c r="AG237" i="2"/>
  <c r="AM237" i="2"/>
  <c r="AN237" i="2"/>
  <c r="AO237" i="2"/>
  <c r="B238" i="2"/>
  <c r="AG238" i="2"/>
  <c r="AM238" i="2"/>
  <c r="AN238" i="2"/>
  <c r="AO238" i="2"/>
  <c r="B239" i="2"/>
  <c r="AG239" i="2"/>
  <c r="AM239" i="2"/>
  <c r="AN239" i="2"/>
  <c r="AO239" i="2"/>
  <c r="B240" i="2"/>
  <c r="AG240" i="2"/>
  <c r="AM240" i="2"/>
  <c r="AN240" i="2"/>
  <c r="AO240" i="2"/>
  <c r="B241" i="2"/>
  <c r="AG241" i="2"/>
  <c r="AM241" i="2"/>
  <c r="AN241" i="2"/>
  <c r="AO241" i="2"/>
  <c r="B242" i="2"/>
  <c r="AG242" i="2"/>
  <c r="AM242" i="2"/>
  <c r="AN242" i="2"/>
  <c r="AO242" i="2"/>
  <c r="B243" i="2"/>
  <c r="AG243" i="2"/>
  <c r="AM243" i="2"/>
  <c r="AN243" i="2"/>
  <c r="AO243" i="2"/>
  <c r="B244" i="2"/>
  <c r="AG244" i="2"/>
  <c r="AM244" i="2"/>
  <c r="AN244" i="2"/>
  <c r="AO244" i="2"/>
  <c r="B245" i="2"/>
  <c r="AG245" i="2"/>
  <c r="AM245" i="2"/>
  <c r="AN245" i="2"/>
  <c r="AO245" i="2"/>
  <c r="B246" i="2"/>
  <c r="AG246" i="2"/>
  <c r="AM246" i="2"/>
  <c r="AN246" i="2"/>
  <c r="AO246" i="2"/>
  <c r="B247" i="2"/>
  <c r="AG247" i="2"/>
  <c r="AM247" i="2"/>
  <c r="AN247" i="2"/>
  <c r="AO247" i="2"/>
  <c r="B248" i="2"/>
  <c r="AG248" i="2"/>
  <c r="AM248" i="2"/>
  <c r="AN248" i="2"/>
  <c r="AO248" i="2"/>
  <c r="B249" i="2"/>
  <c r="AG249" i="2"/>
  <c r="AM249" i="2"/>
  <c r="AN249" i="2"/>
  <c r="AO249" i="2"/>
  <c r="B250" i="2"/>
  <c r="AG250" i="2"/>
  <c r="AM250" i="2"/>
  <c r="AN250" i="2"/>
  <c r="AO250" i="2"/>
  <c r="B251" i="2"/>
  <c r="AG251" i="2"/>
  <c r="AM251" i="2"/>
  <c r="AN251" i="2"/>
  <c r="AO251" i="2"/>
  <c r="B252" i="2"/>
  <c r="AG252" i="2"/>
  <c r="AM252" i="2"/>
  <c r="AN252" i="2"/>
  <c r="AO252" i="2"/>
  <c r="B253" i="2"/>
  <c r="AG253" i="2"/>
  <c r="AM253" i="2"/>
  <c r="AN253" i="2"/>
  <c r="AO253" i="2"/>
  <c r="B254" i="2"/>
  <c r="AG254" i="2"/>
  <c r="AM254" i="2"/>
  <c r="AN254" i="2"/>
  <c r="AO254" i="2"/>
  <c r="B255" i="2"/>
  <c r="AG255" i="2"/>
  <c r="AM255" i="2"/>
  <c r="AN255" i="2"/>
  <c r="AO255" i="2"/>
  <c r="B256" i="2"/>
  <c r="AG256" i="2"/>
  <c r="AM256" i="2"/>
  <c r="AN256" i="2"/>
  <c r="AO256" i="2"/>
  <c r="B257" i="2"/>
  <c r="AG257" i="2"/>
  <c r="AM257" i="2"/>
  <c r="AN257" i="2"/>
  <c r="AO257" i="2"/>
  <c r="B258" i="2"/>
  <c r="AG258" i="2"/>
  <c r="AM258" i="2"/>
  <c r="AN258" i="2"/>
  <c r="AO258" i="2"/>
  <c r="B259" i="2"/>
  <c r="AG259" i="2"/>
  <c r="AM259" i="2"/>
  <c r="AN259" i="2"/>
  <c r="AO259" i="2"/>
  <c r="B260" i="2"/>
  <c r="AG260" i="2"/>
  <c r="AM260" i="2"/>
  <c r="AN260" i="2"/>
  <c r="AO260" i="2"/>
  <c r="B261" i="2"/>
  <c r="AG261" i="2"/>
  <c r="AM261" i="2"/>
  <c r="AN261" i="2"/>
  <c r="AO261" i="2"/>
  <c r="B262" i="2"/>
  <c r="AG262" i="2"/>
  <c r="AM262" i="2"/>
  <c r="AN262" i="2"/>
  <c r="AO262" i="2"/>
  <c r="B263" i="2"/>
  <c r="AG263" i="2"/>
  <c r="AM263" i="2"/>
  <c r="AN263" i="2"/>
  <c r="AO263" i="2"/>
  <c r="B264" i="2"/>
  <c r="AG264" i="2"/>
  <c r="AM264" i="2"/>
  <c r="AN264" i="2"/>
  <c r="AO264" i="2"/>
  <c r="B265" i="2"/>
  <c r="AG265" i="2"/>
  <c r="AM265" i="2"/>
  <c r="AN265" i="2"/>
  <c r="AO265" i="2"/>
  <c r="B266" i="2"/>
  <c r="AG266" i="2"/>
  <c r="AM266" i="2"/>
  <c r="AN266" i="2"/>
  <c r="AO266" i="2"/>
  <c r="B267" i="2"/>
  <c r="AG267" i="2"/>
  <c r="AM267" i="2"/>
  <c r="AN267" i="2"/>
  <c r="AO267" i="2"/>
  <c r="B268" i="2"/>
  <c r="AG268" i="2"/>
  <c r="AM268" i="2"/>
  <c r="AN268" i="2"/>
  <c r="AO268" i="2"/>
  <c r="B269" i="2"/>
  <c r="AG269" i="2"/>
  <c r="AM269" i="2"/>
  <c r="AN269" i="2"/>
  <c r="AO269" i="2"/>
  <c r="B270" i="2"/>
  <c r="AG270" i="2"/>
  <c r="AM270" i="2"/>
  <c r="AN270" i="2"/>
  <c r="AO270" i="2"/>
  <c r="B271" i="2"/>
  <c r="AG271" i="2"/>
  <c r="AM271" i="2"/>
  <c r="AN271" i="2"/>
  <c r="AO271" i="2"/>
  <c r="B272" i="2"/>
  <c r="AG272" i="2"/>
  <c r="AM272" i="2"/>
  <c r="AN272" i="2"/>
  <c r="AO272" i="2"/>
  <c r="B273" i="2"/>
  <c r="AG273" i="2"/>
  <c r="AM273" i="2"/>
  <c r="AN273" i="2"/>
  <c r="AO273" i="2"/>
  <c r="B274" i="2"/>
  <c r="AG274" i="2"/>
  <c r="AM274" i="2"/>
  <c r="AN274" i="2"/>
  <c r="AO274" i="2"/>
  <c r="B275" i="2"/>
  <c r="AG275" i="2"/>
  <c r="AM275" i="2"/>
  <c r="AN275" i="2"/>
  <c r="AO275" i="2"/>
  <c r="B276" i="2"/>
  <c r="AG276" i="2"/>
  <c r="AM276" i="2"/>
  <c r="AN276" i="2"/>
  <c r="AO276" i="2"/>
  <c r="B277" i="2"/>
  <c r="AG277" i="2"/>
  <c r="AM277" i="2"/>
  <c r="AN277" i="2"/>
  <c r="AO277" i="2"/>
  <c r="B278" i="2"/>
  <c r="AG278" i="2"/>
  <c r="AM278" i="2"/>
  <c r="AN278" i="2"/>
  <c r="AO278" i="2"/>
  <c r="B279" i="2"/>
  <c r="AG279" i="2"/>
  <c r="AM279" i="2"/>
  <c r="AN279" i="2"/>
  <c r="AO279" i="2"/>
  <c r="B280" i="2"/>
  <c r="AG280" i="2"/>
  <c r="AM280" i="2"/>
  <c r="AN280" i="2"/>
  <c r="AO280" i="2"/>
  <c r="B281" i="2"/>
  <c r="AG281" i="2"/>
  <c r="AM281" i="2"/>
  <c r="AN281" i="2"/>
  <c r="AO281" i="2"/>
  <c r="B282" i="2"/>
  <c r="AG282" i="2"/>
  <c r="AM282" i="2"/>
  <c r="AN282" i="2"/>
  <c r="AO282" i="2"/>
  <c r="B283" i="2"/>
  <c r="AG283" i="2"/>
  <c r="AM283" i="2"/>
  <c r="AN283" i="2"/>
  <c r="AO283" i="2"/>
  <c r="B284" i="2"/>
  <c r="AG284" i="2"/>
  <c r="AM284" i="2"/>
  <c r="AN284" i="2"/>
  <c r="AO284" i="2"/>
  <c r="B285" i="2"/>
  <c r="AG285" i="2"/>
  <c r="AM285" i="2"/>
  <c r="AN285" i="2"/>
  <c r="AO285" i="2"/>
  <c r="B286" i="2"/>
  <c r="AG286" i="2"/>
  <c r="AM286" i="2"/>
  <c r="AN286" i="2"/>
  <c r="AO286" i="2"/>
  <c r="B287" i="2"/>
  <c r="AG287" i="2"/>
  <c r="AM287" i="2"/>
  <c r="AN287" i="2"/>
  <c r="AO287" i="2"/>
  <c r="B288" i="2"/>
  <c r="AG288" i="2"/>
  <c r="AM288" i="2"/>
  <c r="AN288" i="2"/>
  <c r="AO288" i="2"/>
  <c r="B289" i="2"/>
  <c r="AG289" i="2"/>
  <c r="AM289" i="2"/>
  <c r="AN289" i="2"/>
  <c r="AO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G353" i="2"/>
  <c r="AG354" i="2"/>
  <c r="AG355" i="2"/>
  <c r="AG356" i="2"/>
  <c r="AG357" i="2"/>
  <c r="AG358" i="2"/>
  <c r="AG359" i="2"/>
  <c r="AG360" i="2"/>
  <c r="AG361" i="2"/>
  <c r="AG362" i="2"/>
  <c r="AG363" i="2"/>
  <c r="AG364" i="2"/>
  <c r="AG365" i="2"/>
  <c r="AG366" i="2"/>
  <c r="AG367" i="2"/>
  <c r="AG368" i="2"/>
  <c r="AG369" i="2"/>
  <c r="AG370" i="2"/>
  <c r="AG371" i="2"/>
  <c r="AG372" i="2"/>
  <c r="AG373" i="2"/>
  <c r="AG374" i="2"/>
  <c r="AG375" i="2"/>
  <c r="AG376" i="2"/>
  <c r="AG377" i="2"/>
  <c r="AG378" i="2"/>
  <c r="AG379" i="2"/>
  <c r="AG380" i="2"/>
  <c r="AG381" i="2"/>
  <c r="AG382" i="2"/>
  <c r="AG383" i="2"/>
  <c r="AG384" i="2"/>
  <c r="AG385" i="2"/>
  <c r="AG386" i="2"/>
  <c r="AG387" i="2"/>
  <c r="AG388" i="2"/>
  <c r="AG389" i="2"/>
  <c r="AG390" i="2"/>
  <c r="AG391" i="2"/>
  <c r="AG392" i="2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312" i="14"/>
  <c r="B313" i="14"/>
  <c r="B314" i="14"/>
  <c r="B315" i="14"/>
  <c r="B316" i="14"/>
  <c r="B317" i="14"/>
  <c r="B318" i="14"/>
  <c r="B319" i="14"/>
  <c r="B320" i="14"/>
  <c r="B321" i="14"/>
  <c r="B322" i="14"/>
  <c r="B323" i="14"/>
  <c r="B324" i="14"/>
  <c r="B325" i="14"/>
  <c r="B326" i="14"/>
  <c r="B327" i="14"/>
  <c r="B328" i="14"/>
  <c r="B329" i="14"/>
  <c r="B330" i="14"/>
  <c r="B331" i="14"/>
  <c r="B332" i="14"/>
  <c r="B333" i="14"/>
  <c r="B334" i="14"/>
  <c r="B335" i="14"/>
  <c r="B336" i="14"/>
  <c r="B337" i="14"/>
  <c r="B338" i="14"/>
  <c r="B339" i="14"/>
  <c r="B340" i="14"/>
  <c r="B341" i="14"/>
  <c r="B342" i="14"/>
  <c r="B343" i="14"/>
  <c r="B344" i="14"/>
  <c r="B345" i="14"/>
  <c r="B346" i="14"/>
  <c r="B347" i="14"/>
  <c r="B348" i="14"/>
  <c r="B349" i="14"/>
  <c r="B350" i="14"/>
  <c r="B351" i="14"/>
  <c r="B352" i="14"/>
  <c r="B353" i="14"/>
  <c r="B354" i="14"/>
  <c r="B355" i="14"/>
  <c r="B356" i="14"/>
  <c r="B357" i="14"/>
  <c r="B358" i="14"/>
  <c r="B359" i="14"/>
  <c r="B360" i="14"/>
  <c r="B361" i="14"/>
  <c r="B362" i="14"/>
  <c r="B363" i="14"/>
  <c r="B364" i="14"/>
  <c r="B365" i="14"/>
  <c r="B366" i="14"/>
  <c r="B7" i="16"/>
  <c r="F7" i="16"/>
  <c r="K7" i="16"/>
  <c r="P7" i="16"/>
  <c r="B8" i="16"/>
  <c r="F8" i="16"/>
  <c r="K8" i="16"/>
  <c r="P8" i="16"/>
  <c r="B9" i="16"/>
  <c r="F9" i="16"/>
  <c r="K9" i="16"/>
  <c r="P9" i="16"/>
  <c r="B10" i="16"/>
  <c r="F10" i="16"/>
  <c r="K10" i="16"/>
  <c r="P10" i="16"/>
  <c r="B11" i="16"/>
  <c r="F11" i="16"/>
  <c r="K11" i="16"/>
  <c r="P11" i="16"/>
  <c r="B12" i="16"/>
  <c r="F12" i="16"/>
  <c r="K12" i="16"/>
  <c r="P12" i="16"/>
  <c r="B13" i="16"/>
  <c r="F13" i="16"/>
  <c r="K13" i="16"/>
  <c r="P13" i="16"/>
  <c r="B14" i="16"/>
  <c r="F14" i="16"/>
  <c r="K14" i="16"/>
  <c r="P14" i="16"/>
  <c r="B15" i="16"/>
  <c r="F15" i="16"/>
  <c r="K15" i="16"/>
  <c r="P15" i="16"/>
  <c r="B16" i="16"/>
  <c r="F16" i="16"/>
  <c r="K16" i="16"/>
  <c r="P16" i="16"/>
  <c r="B17" i="16"/>
  <c r="F17" i="16"/>
  <c r="K17" i="16"/>
  <c r="P17" i="16"/>
  <c r="B18" i="16"/>
  <c r="F18" i="16"/>
  <c r="K18" i="16"/>
  <c r="P18" i="16"/>
  <c r="B19" i="16"/>
  <c r="F19" i="16"/>
  <c r="K19" i="16"/>
  <c r="P19" i="16"/>
  <c r="B20" i="16"/>
  <c r="F20" i="16"/>
  <c r="K20" i="16"/>
  <c r="P20" i="16"/>
  <c r="B21" i="16"/>
  <c r="F21" i="16"/>
  <c r="K21" i="16"/>
  <c r="P21" i="16"/>
  <c r="B22" i="16"/>
  <c r="F22" i="16"/>
  <c r="K22" i="16"/>
  <c r="P22" i="16"/>
  <c r="B23" i="16"/>
  <c r="F23" i="16"/>
  <c r="K23" i="16"/>
  <c r="P23" i="16"/>
  <c r="B24" i="16"/>
  <c r="F24" i="16"/>
  <c r="K24" i="16"/>
  <c r="P24" i="16"/>
  <c r="B25" i="16"/>
  <c r="F25" i="16"/>
  <c r="K25" i="16"/>
  <c r="P25" i="16"/>
  <c r="B26" i="16"/>
  <c r="F26" i="16"/>
  <c r="K26" i="16"/>
  <c r="P26" i="16"/>
  <c r="B27" i="16"/>
  <c r="F27" i="16"/>
  <c r="K27" i="16"/>
  <c r="P27" i="16"/>
  <c r="B28" i="16"/>
  <c r="F28" i="16"/>
  <c r="K28" i="16"/>
  <c r="P28" i="16"/>
  <c r="B29" i="16"/>
  <c r="F29" i="16"/>
  <c r="K29" i="16"/>
  <c r="P29" i="16"/>
  <c r="B30" i="16"/>
  <c r="F30" i="16"/>
  <c r="K30" i="16"/>
  <c r="P30" i="16"/>
  <c r="B31" i="16"/>
  <c r="F31" i="16"/>
  <c r="K31" i="16"/>
  <c r="P31" i="16"/>
  <c r="B32" i="16"/>
  <c r="F32" i="16"/>
  <c r="K32" i="16"/>
  <c r="P32" i="16"/>
  <c r="B33" i="16"/>
  <c r="F33" i="16"/>
  <c r="K33" i="16"/>
  <c r="P33" i="16"/>
  <c r="B34" i="16"/>
  <c r="F34" i="16"/>
  <c r="K34" i="16"/>
  <c r="P34" i="16"/>
  <c r="B35" i="16"/>
  <c r="F35" i="16"/>
  <c r="K35" i="16"/>
  <c r="P35" i="16"/>
  <c r="B36" i="16"/>
  <c r="F36" i="16"/>
  <c r="K36" i="16"/>
  <c r="P36" i="16"/>
  <c r="B37" i="16"/>
  <c r="F37" i="16"/>
  <c r="K37" i="16"/>
  <c r="P37" i="16"/>
  <c r="B38" i="16"/>
  <c r="F38" i="16"/>
  <c r="K38" i="16"/>
  <c r="P38" i="16"/>
  <c r="B39" i="16"/>
  <c r="F39" i="16"/>
  <c r="K39" i="16"/>
  <c r="P39" i="16"/>
  <c r="B40" i="16"/>
  <c r="F40" i="16"/>
  <c r="K40" i="16"/>
  <c r="P40" i="16"/>
  <c r="B41" i="16"/>
  <c r="F41" i="16"/>
  <c r="K41" i="16"/>
  <c r="P41" i="16"/>
  <c r="B42" i="16"/>
  <c r="F42" i="16"/>
  <c r="K42" i="16"/>
  <c r="P42" i="16"/>
  <c r="B43" i="16"/>
  <c r="F43" i="16"/>
  <c r="K43" i="16"/>
  <c r="P43" i="16"/>
  <c r="B44" i="16"/>
  <c r="F44" i="16"/>
  <c r="K44" i="16"/>
  <c r="P44" i="16"/>
  <c r="B45" i="16"/>
  <c r="F45" i="16"/>
  <c r="K45" i="16"/>
  <c r="P45" i="16"/>
  <c r="B46" i="16"/>
  <c r="F46" i="16"/>
  <c r="K46" i="16"/>
  <c r="P46" i="16"/>
  <c r="B47" i="16"/>
  <c r="F47" i="16"/>
  <c r="K47" i="16"/>
  <c r="P47" i="16"/>
  <c r="B48" i="16"/>
  <c r="F48" i="16"/>
  <c r="K48" i="16"/>
  <c r="P48" i="16"/>
  <c r="B49" i="16"/>
  <c r="F49" i="16"/>
  <c r="K49" i="16"/>
  <c r="P49" i="16"/>
  <c r="B50" i="16"/>
  <c r="F50" i="16"/>
  <c r="K50" i="16"/>
  <c r="P50" i="16"/>
  <c r="B51" i="16"/>
  <c r="F51" i="16"/>
  <c r="K51" i="16"/>
  <c r="P51" i="16"/>
  <c r="B52" i="16"/>
  <c r="F52" i="16"/>
  <c r="K52" i="16"/>
  <c r="P52" i="16"/>
  <c r="B53" i="16"/>
  <c r="F53" i="16"/>
  <c r="K53" i="16"/>
  <c r="P53" i="16"/>
  <c r="B54" i="16"/>
  <c r="F54" i="16"/>
  <c r="K54" i="16"/>
  <c r="P54" i="16"/>
  <c r="B55" i="16"/>
  <c r="F55" i="16"/>
  <c r="K55" i="16"/>
  <c r="P55" i="16"/>
  <c r="B56" i="16"/>
  <c r="F56" i="16"/>
  <c r="K56" i="16"/>
  <c r="P56" i="16"/>
  <c r="B57" i="16"/>
  <c r="F57" i="16"/>
  <c r="K57" i="16"/>
  <c r="P57" i="16"/>
  <c r="B58" i="16"/>
  <c r="F58" i="16"/>
  <c r="K58" i="16"/>
  <c r="P58" i="16"/>
  <c r="B59" i="16"/>
  <c r="F59" i="16"/>
  <c r="K59" i="16"/>
  <c r="P59" i="16"/>
  <c r="B60" i="16"/>
  <c r="F60" i="16"/>
  <c r="K60" i="16"/>
  <c r="P60" i="16"/>
  <c r="B61" i="16"/>
  <c r="F61" i="16"/>
  <c r="K61" i="16"/>
  <c r="P61" i="16"/>
  <c r="B62" i="16"/>
  <c r="F62" i="16"/>
  <c r="K62" i="16"/>
  <c r="P62" i="16"/>
  <c r="B63" i="16"/>
  <c r="F63" i="16"/>
  <c r="K63" i="16"/>
  <c r="P63" i="16"/>
  <c r="B64" i="16"/>
  <c r="F64" i="16"/>
  <c r="K64" i="16"/>
  <c r="P64" i="16"/>
  <c r="B65" i="16"/>
  <c r="F65" i="16"/>
  <c r="K65" i="16"/>
  <c r="P65" i="16"/>
  <c r="B66" i="16"/>
  <c r="F66" i="16"/>
  <c r="K66" i="16"/>
  <c r="P66" i="16"/>
  <c r="B67" i="16"/>
  <c r="F67" i="16"/>
  <c r="K67" i="16"/>
  <c r="P67" i="16"/>
  <c r="B68" i="16"/>
  <c r="F68" i="16"/>
  <c r="K68" i="16"/>
  <c r="P68" i="16"/>
  <c r="B69" i="16"/>
  <c r="F69" i="16"/>
  <c r="K69" i="16"/>
  <c r="P69" i="16"/>
  <c r="B70" i="16"/>
  <c r="F70" i="16"/>
  <c r="K70" i="16"/>
  <c r="P70" i="16"/>
  <c r="B71" i="16"/>
  <c r="F71" i="16"/>
  <c r="K71" i="16"/>
  <c r="P71" i="16"/>
  <c r="B72" i="16"/>
  <c r="F72" i="16"/>
  <c r="K72" i="16"/>
  <c r="P72" i="16"/>
  <c r="B73" i="16"/>
  <c r="F73" i="16"/>
  <c r="K73" i="16"/>
  <c r="P73" i="16"/>
  <c r="B74" i="16"/>
  <c r="F74" i="16"/>
  <c r="K74" i="16"/>
  <c r="P74" i="16"/>
  <c r="B75" i="16"/>
  <c r="F75" i="16"/>
  <c r="K75" i="16"/>
  <c r="P75" i="16"/>
  <c r="B76" i="16"/>
  <c r="F76" i="16"/>
  <c r="K76" i="16"/>
  <c r="P76" i="16"/>
  <c r="B77" i="16"/>
  <c r="F77" i="16"/>
  <c r="K77" i="16"/>
  <c r="P77" i="16"/>
  <c r="B78" i="16"/>
  <c r="F78" i="16"/>
  <c r="K78" i="16"/>
  <c r="P78" i="16"/>
  <c r="B79" i="16"/>
  <c r="F79" i="16"/>
  <c r="K79" i="16"/>
  <c r="P79" i="16"/>
  <c r="B80" i="16"/>
  <c r="F80" i="16"/>
  <c r="K80" i="16"/>
  <c r="P80" i="16"/>
  <c r="B81" i="16"/>
  <c r="F81" i="16"/>
  <c r="K81" i="16"/>
  <c r="P81" i="16"/>
  <c r="B82" i="16"/>
  <c r="F82" i="16"/>
  <c r="K82" i="16"/>
  <c r="P82" i="16"/>
  <c r="B83" i="16"/>
  <c r="F83" i="16"/>
  <c r="K83" i="16"/>
  <c r="P83" i="16"/>
  <c r="B84" i="16"/>
  <c r="F84" i="16"/>
  <c r="K84" i="16"/>
  <c r="P84" i="16"/>
  <c r="B85" i="16"/>
  <c r="F85" i="16"/>
  <c r="K85" i="16"/>
  <c r="P85" i="16"/>
  <c r="B86" i="16"/>
  <c r="F86" i="16"/>
  <c r="K86" i="16"/>
  <c r="P86" i="16"/>
  <c r="B87" i="16"/>
  <c r="F87" i="16"/>
  <c r="K87" i="16"/>
  <c r="P87" i="16"/>
  <c r="B88" i="16"/>
  <c r="F88" i="16"/>
  <c r="K88" i="16"/>
  <c r="P88" i="16"/>
  <c r="B89" i="16"/>
  <c r="F89" i="16"/>
  <c r="K89" i="16"/>
  <c r="P89" i="16"/>
  <c r="B90" i="16"/>
  <c r="F90" i="16"/>
  <c r="K90" i="16"/>
  <c r="P90" i="16"/>
  <c r="B91" i="16"/>
  <c r="F91" i="16"/>
  <c r="K91" i="16"/>
  <c r="P91" i="16"/>
  <c r="B92" i="16"/>
  <c r="F92" i="16"/>
  <c r="K92" i="16"/>
  <c r="P92" i="16"/>
  <c r="B93" i="16"/>
  <c r="F93" i="16"/>
  <c r="K93" i="16"/>
  <c r="P93" i="16"/>
  <c r="B94" i="16"/>
  <c r="F94" i="16"/>
  <c r="K94" i="16"/>
  <c r="P94" i="16"/>
  <c r="B95" i="16"/>
  <c r="F95" i="16"/>
  <c r="K95" i="16"/>
  <c r="P95" i="16"/>
  <c r="B96" i="16"/>
  <c r="F96" i="16"/>
  <c r="K96" i="16"/>
  <c r="P96" i="16"/>
  <c r="B97" i="16"/>
  <c r="F97" i="16"/>
  <c r="K97" i="16"/>
  <c r="P97" i="16"/>
  <c r="B98" i="16"/>
  <c r="F98" i="16"/>
  <c r="K98" i="16"/>
  <c r="P98" i="16"/>
  <c r="B99" i="16"/>
  <c r="F99" i="16"/>
  <c r="K99" i="16"/>
  <c r="P99" i="16"/>
  <c r="B100" i="16"/>
  <c r="F100" i="16"/>
  <c r="K100" i="16"/>
  <c r="P100" i="16"/>
  <c r="B101" i="16"/>
  <c r="F101" i="16"/>
  <c r="K101" i="16"/>
  <c r="P101" i="16"/>
  <c r="B102" i="16"/>
  <c r="F102" i="16"/>
  <c r="K102" i="16"/>
  <c r="P102" i="16"/>
  <c r="B103" i="16"/>
  <c r="F103" i="16"/>
  <c r="K103" i="16"/>
  <c r="P103" i="16"/>
  <c r="B104" i="16"/>
  <c r="F104" i="16"/>
  <c r="K104" i="16"/>
  <c r="P104" i="16"/>
  <c r="B105" i="16"/>
  <c r="F105" i="16"/>
  <c r="K105" i="16"/>
  <c r="P105" i="16"/>
  <c r="B106" i="16"/>
  <c r="F106" i="16"/>
  <c r="K106" i="16"/>
  <c r="P106" i="16"/>
  <c r="B107" i="16"/>
  <c r="F107" i="16"/>
  <c r="K107" i="16"/>
  <c r="P107" i="16"/>
  <c r="B108" i="16"/>
  <c r="F108" i="16"/>
  <c r="K108" i="16"/>
  <c r="P108" i="16"/>
  <c r="B109" i="16"/>
  <c r="F109" i="16"/>
  <c r="K109" i="16"/>
  <c r="P109" i="16"/>
  <c r="B110" i="16"/>
  <c r="F110" i="16"/>
  <c r="K110" i="16"/>
  <c r="P110" i="16"/>
  <c r="B111" i="16"/>
  <c r="F111" i="16"/>
  <c r="K111" i="16"/>
  <c r="P111" i="16"/>
  <c r="B112" i="16"/>
  <c r="F112" i="16"/>
  <c r="K112" i="16"/>
  <c r="P112" i="16"/>
  <c r="B113" i="16"/>
  <c r="F113" i="16"/>
  <c r="K113" i="16"/>
  <c r="P113" i="16"/>
  <c r="B114" i="16"/>
  <c r="F114" i="16"/>
  <c r="K114" i="16"/>
  <c r="P114" i="16"/>
  <c r="B115" i="16"/>
  <c r="F115" i="16"/>
  <c r="K115" i="16"/>
  <c r="P115" i="16"/>
  <c r="B116" i="16"/>
  <c r="F116" i="16"/>
  <c r="K116" i="16"/>
  <c r="P116" i="16"/>
  <c r="B117" i="16"/>
  <c r="F117" i="16"/>
  <c r="K117" i="16"/>
  <c r="P117" i="16"/>
  <c r="B118" i="16"/>
  <c r="F118" i="16"/>
  <c r="K118" i="16"/>
  <c r="P118" i="16"/>
  <c r="B119" i="16"/>
  <c r="F119" i="16"/>
  <c r="K119" i="16"/>
  <c r="P119" i="16"/>
  <c r="B120" i="16"/>
  <c r="F120" i="16"/>
  <c r="K120" i="16"/>
  <c r="P120" i="16"/>
  <c r="B121" i="16"/>
  <c r="F121" i="16"/>
  <c r="K121" i="16"/>
  <c r="P121" i="16"/>
  <c r="B122" i="16"/>
  <c r="F122" i="16"/>
  <c r="K122" i="16"/>
  <c r="P122" i="16"/>
  <c r="B123" i="16"/>
  <c r="F123" i="16"/>
  <c r="K123" i="16"/>
  <c r="P123" i="16"/>
  <c r="B124" i="16"/>
  <c r="F124" i="16"/>
  <c r="K124" i="16"/>
  <c r="P124" i="16"/>
  <c r="B125" i="16"/>
  <c r="F125" i="16"/>
  <c r="K125" i="16"/>
  <c r="P125" i="16"/>
  <c r="B126" i="16"/>
  <c r="F126" i="16"/>
  <c r="K126" i="16"/>
  <c r="P126" i="16"/>
  <c r="B127" i="16"/>
  <c r="F127" i="16"/>
  <c r="K127" i="16"/>
  <c r="P127" i="16"/>
  <c r="B128" i="16"/>
  <c r="F128" i="16"/>
  <c r="K128" i="16"/>
  <c r="P128" i="16"/>
  <c r="B129" i="16"/>
  <c r="F129" i="16"/>
  <c r="K129" i="16"/>
  <c r="P129" i="16"/>
  <c r="B130" i="16"/>
  <c r="F130" i="16"/>
  <c r="K130" i="16"/>
  <c r="P130" i="16"/>
  <c r="B131" i="16"/>
  <c r="F131" i="16"/>
  <c r="K131" i="16"/>
  <c r="P131" i="16"/>
  <c r="B132" i="16"/>
  <c r="F132" i="16"/>
  <c r="K132" i="16"/>
  <c r="P132" i="16"/>
  <c r="B133" i="16"/>
  <c r="F133" i="16"/>
  <c r="K133" i="16"/>
  <c r="P133" i="16"/>
  <c r="B134" i="16"/>
  <c r="F134" i="16"/>
  <c r="K134" i="16"/>
  <c r="P134" i="16"/>
  <c r="B135" i="16"/>
  <c r="F135" i="16"/>
  <c r="K135" i="16"/>
  <c r="P135" i="16"/>
  <c r="B136" i="16"/>
  <c r="F136" i="16"/>
  <c r="K136" i="16"/>
  <c r="P136" i="16"/>
  <c r="B137" i="16"/>
  <c r="F137" i="16"/>
  <c r="K137" i="16"/>
  <c r="P137" i="16"/>
  <c r="B138" i="16"/>
  <c r="F138" i="16"/>
  <c r="K138" i="16"/>
  <c r="P138" i="16"/>
  <c r="B139" i="16"/>
  <c r="F139" i="16"/>
  <c r="K139" i="16"/>
  <c r="P139" i="16"/>
  <c r="B140" i="16"/>
  <c r="F140" i="16"/>
  <c r="K140" i="16"/>
  <c r="P140" i="16"/>
  <c r="B141" i="16"/>
  <c r="F141" i="16"/>
  <c r="K141" i="16"/>
  <c r="P141" i="16"/>
  <c r="B142" i="16"/>
  <c r="F142" i="16"/>
  <c r="K142" i="16"/>
  <c r="P142" i="16"/>
  <c r="B143" i="16"/>
  <c r="F143" i="16"/>
  <c r="K143" i="16"/>
  <c r="P143" i="16"/>
  <c r="B144" i="16"/>
  <c r="F144" i="16"/>
  <c r="K144" i="16"/>
  <c r="P144" i="16"/>
  <c r="B145" i="16"/>
  <c r="F145" i="16"/>
  <c r="K145" i="16"/>
  <c r="P145" i="16"/>
  <c r="B146" i="16"/>
  <c r="F146" i="16"/>
  <c r="K146" i="16"/>
  <c r="P146" i="16"/>
  <c r="B147" i="16"/>
  <c r="F147" i="16"/>
  <c r="K147" i="16"/>
  <c r="P147" i="16"/>
  <c r="B148" i="16"/>
  <c r="F148" i="16"/>
  <c r="K148" i="16"/>
  <c r="P148" i="16"/>
  <c r="B149" i="16"/>
  <c r="F149" i="16"/>
  <c r="K149" i="16"/>
  <c r="P149" i="16"/>
  <c r="B150" i="16"/>
  <c r="F150" i="16"/>
  <c r="K150" i="16"/>
  <c r="P150" i="16"/>
  <c r="B151" i="16"/>
  <c r="F151" i="16"/>
  <c r="K151" i="16"/>
  <c r="P151" i="16"/>
  <c r="B152" i="16"/>
  <c r="F152" i="16"/>
  <c r="K152" i="16"/>
  <c r="P152" i="16"/>
  <c r="B153" i="16"/>
  <c r="F153" i="16"/>
  <c r="K153" i="16"/>
  <c r="P153" i="16"/>
  <c r="B154" i="16"/>
  <c r="F154" i="16"/>
  <c r="K154" i="16"/>
  <c r="P154" i="16"/>
  <c r="B155" i="16"/>
  <c r="F155" i="16"/>
  <c r="K155" i="16"/>
  <c r="P155" i="16"/>
  <c r="B156" i="16"/>
  <c r="F156" i="16"/>
  <c r="K156" i="16"/>
  <c r="P156" i="16"/>
  <c r="B157" i="16"/>
  <c r="F157" i="16"/>
  <c r="K157" i="16"/>
  <c r="P157" i="16"/>
  <c r="B158" i="16"/>
  <c r="F158" i="16"/>
  <c r="K158" i="16"/>
  <c r="P158" i="16"/>
  <c r="B159" i="16"/>
  <c r="F159" i="16"/>
  <c r="K159" i="16"/>
  <c r="P159" i="16"/>
  <c r="B160" i="16"/>
  <c r="F160" i="16"/>
  <c r="K160" i="16"/>
  <c r="P160" i="16"/>
  <c r="B161" i="16"/>
  <c r="F161" i="16"/>
  <c r="K161" i="16"/>
  <c r="P161" i="16"/>
  <c r="B162" i="16"/>
  <c r="F162" i="16"/>
  <c r="K162" i="16"/>
  <c r="P162" i="16"/>
  <c r="B163" i="16"/>
  <c r="F163" i="16"/>
  <c r="K163" i="16"/>
  <c r="P163" i="16"/>
  <c r="B164" i="16"/>
  <c r="F164" i="16"/>
  <c r="K164" i="16"/>
  <c r="P164" i="16"/>
  <c r="B165" i="16"/>
  <c r="F165" i="16"/>
  <c r="K165" i="16"/>
  <c r="P165" i="16"/>
  <c r="B166" i="16"/>
  <c r="F166" i="16"/>
  <c r="K166" i="16"/>
  <c r="P166" i="16"/>
  <c r="B167" i="16"/>
  <c r="F167" i="16"/>
  <c r="K167" i="16"/>
  <c r="P167" i="16"/>
  <c r="B168" i="16"/>
  <c r="F168" i="16"/>
  <c r="K168" i="16"/>
  <c r="P168" i="16"/>
  <c r="B169" i="16"/>
  <c r="F169" i="16"/>
  <c r="K169" i="16"/>
  <c r="P169" i="16"/>
  <c r="B170" i="16"/>
  <c r="F170" i="16"/>
  <c r="K170" i="16"/>
  <c r="P170" i="16"/>
  <c r="B171" i="16"/>
  <c r="F171" i="16"/>
  <c r="K171" i="16"/>
  <c r="P171" i="16"/>
  <c r="B172" i="16"/>
  <c r="F172" i="16"/>
  <c r="K172" i="16"/>
  <c r="P172" i="16"/>
  <c r="B173" i="16"/>
  <c r="F173" i="16"/>
  <c r="K173" i="16"/>
  <c r="P173" i="16"/>
  <c r="B174" i="16"/>
  <c r="F174" i="16"/>
  <c r="K174" i="16"/>
  <c r="P174" i="16"/>
  <c r="B175" i="16"/>
  <c r="F175" i="16"/>
  <c r="K175" i="16"/>
  <c r="P175" i="16"/>
  <c r="B176" i="16"/>
  <c r="F176" i="16"/>
  <c r="K176" i="16"/>
  <c r="P176" i="16"/>
  <c r="B177" i="16"/>
  <c r="F177" i="16"/>
  <c r="K177" i="16"/>
  <c r="P177" i="16"/>
  <c r="B178" i="16"/>
  <c r="F178" i="16"/>
  <c r="K178" i="16"/>
  <c r="P178" i="16"/>
  <c r="B179" i="16"/>
  <c r="F179" i="16"/>
  <c r="K179" i="16"/>
  <c r="P179" i="16"/>
  <c r="B180" i="16"/>
  <c r="F180" i="16"/>
  <c r="K180" i="16"/>
  <c r="P180" i="16"/>
  <c r="B181" i="16"/>
  <c r="F181" i="16"/>
  <c r="K181" i="16"/>
  <c r="P181" i="16"/>
  <c r="B182" i="16"/>
  <c r="F182" i="16"/>
  <c r="K182" i="16"/>
  <c r="P182" i="16"/>
  <c r="B183" i="16"/>
  <c r="F183" i="16"/>
  <c r="K183" i="16"/>
  <c r="P183" i="16"/>
  <c r="B184" i="16"/>
  <c r="F184" i="16"/>
  <c r="K184" i="16"/>
  <c r="P184" i="16"/>
  <c r="B185" i="16"/>
  <c r="F185" i="16"/>
  <c r="K185" i="16"/>
  <c r="P185" i="16"/>
  <c r="B186" i="16"/>
  <c r="F186" i="16"/>
  <c r="K186" i="16"/>
  <c r="P186" i="16"/>
  <c r="B187" i="16"/>
  <c r="F187" i="16"/>
  <c r="K187" i="16"/>
  <c r="P187" i="16"/>
  <c r="B188" i="16"/>
  <c r="F188" i="16"/>
  <c r="K188" i="16"/>
  <c r="P188" i="16"/>
  <c r="B189" i="16"/>
  <c r="F189" i="16"/>
  <c r="K189" i="16"/>
  <c r="P189" i="16"/>
  <c r="B190" i="16"/>
  <c r="F190" i="16"/>
  <c r="K190" i="16"/>
  <c r="P190" i="16"/>
  <c r="B191" i="16"/>
  <c r="F191" i="16"/>
  <c r="K191" i="16"/>
  <c r="P191" i="16"/>
  <c r="B192" i="16"/>
  <c r="F192" i="16"/>
  <c r="K192" i="16"/>
  <c r="P192" i="16"/>
  <c r="B193" i="16"/>
  <c r="F193" i="16"/>
  <c r="K193" i="16"/>
  <c r="P193" i="16"/>
  <c r="B194" i="16"/>
  <c r="F194" i="16"/>
  <c r="K194" i="16"/>
  <c r="P194" i="16"/>
  <c r="B195" i="16"/>
  <c r="F195" i="16"/>
  <c r="K195" i="16"/>
  <c r="P195" i="16"/>
  <c r="B196" i="16"/>
  <c r="F196" i="16"/>
  <c r="K196" i="16"/>
  <c r="P196" i="16"/>
  <c r="B197" i="16"/>
  <c r="F197" i="16"/>
  <c r="K197" i="16"/>
  <c r="P197" i="16"/>
  <c r="B198" i="16"/>
  <c r="F198" i="16"/>
  <c r="K198" i="16"/>
  <c r="P198" i="16"/>
  <c r="B199" i="16"/>
  <c r="F199" i="16"/>
  <c r="K199" i="16"/>
  <c r="P199" i="16"/>
  <c r="B200" i="16"/>
  <c r="F200" i="16"/>
  <c r="K200" i="16"/>
  <c r="P200" i="16"/>
  <c r="B201" i="16"/>
  <c r="F201" i="16"/>
  <c r="K201" i="16"/>
  <c r="P201" i="16"/>
  <c r="B202" i="16"/>
  <c r="F202" i="16"/>
  <c r="K202" i="16"/>
  <c r="P202" i="16"/>
  <c r="B203" i="16"/>
  <c r="F203" i="16"/>
  <c r="K203" i="16"/>
  <c r="P203" i="16"/>
  <c r="B204" i="16"/>
  <c r="F204" i="16"/>
  <c r="K204" i="16"/>
  <c r="P204" i="16"/>
  <c r="B205" i="16"/>
  <c r="F205" i="16"/>
  <c r="K205" i="16"/>
  <c r="P205" i="16"/>
  <c r="B206" i="16"/>
  <c r="F206" i="16"/>
  <c r="K206" i="16"/>
  <c r="P206" i="16"/>
  <c r="B207" i="16"/>
  <c r="F207" i="16"/>
  <c r="K207" i="16"/>
  <c r="P207" i="16"/>
  <c r="B208" i="16"/>
  <c r="F208" i="16"/>
  <c r="K208" i="16"/>
  <c r="P208" i="16"/>
  <c r="B209" i="16"/>
  <c r="F209" i="16"/>
  <c r="K209" i="16"/>
  <c r="P209" i="16"/>
  <c r="B210" i="16"/>
  <c r="F210" i="16"/>
  <c r="K210" i="16"/>
  <c r="P210" i="16"/>
  <c r="B211" i="16"/>
  <c r="F211" i="16"/>
  <c r="K211" i="16"/>
  <c r="P211" i="16"/>
  <c r="B212" i="16"/>
  <c r="F212" i="16"/>
  <c r="K212" i="16"/>
  <c r="P212" i="16"/>
  <c r="B213" i="16"/>
  <c r="F213" i="16"/>
  <c r="K213" i="16"/>
  <c r="P213" i="16"/>
  <c r="B214" i="16"/>
  <c r="F214" i="16"/>
  <c r="K214" i="16"/>
  <c r="P214" i="16"/>
  <c r="B215" i="16"/>
  <c r="F215" i="16"/>
  <c r="K215" i="16"/>
  <c r="P215" i="16"/>
  <c r="B216" i="16"/>
  <c r="F216" i="16"/>
  <c r="K216" i="16"/>
  <c r="P216" i="16"/>
  <c r="B217" i="16"/>
  <c r="F217" i="16"/>
  <c r="K217" i="16"/>
  <c r="P217" i="16"/>
  <c r="B218" i="16"/>
  <c r="F218" i="16"/>
  <c r="K218" i="16"/>
  <c r="P218" i="16"/>
  <c r="B219" i="16"/>
  <c r="F219" i="16"/>
  <c r="K219" i="16"/>
  <c r="P219" i="16"/>
  <c r="B220" i="16"/>
  <c r="F220" i="16"/>
  <c r="K220" i="16"/>
  <c r="P220" i="16"/>
  <c r="B221" i="16"/>
  <c r="F221" i="16"/>
  <c r="K221" i="16"/>
  <c r="P221" i="16"/>
  <c r="B222" i="16"/>
  <c r="F222" i="16"/>
  <c r="K222" i="16"/>
  <c r="P222" i="16"/>
  <c r="B223" i="16"/>
  <c r="F223" i="16"/>
  <c r="K223" i="16"/>
  <c r="P223" i="16"/>
  <c r="B224" i="16"/>
  <c r="F224" i="16"/>
  <c r="K224" i="16"/>
  <c r="P224" i="16"/>
  <c r="B225" i="16"/>
  <c r="F225" i="16"/>
  <c r="K225" i="16"/>
  <c r="P225" i="16"/>
  <c r="B226" i="16"/>
  <c r="F226" i="16"/>
  <c r="K226" i="16"/>
  <c r="P226" i="16"/>
  <c r="B227" i="16"/>
  <c r="F227" i="16"/>
  <c r="K227" i="16"/>
  <c r="P227" i="16"/>
  <c r="B228" i="16"/>
  <c r="F228" i="16"/>
  <c r="K228" i="16"/>
  <c r="P228" i="16"/>
  <c r="B229" i="16"/>
  <c r="F229" i="16"/>
  <c r="K229" i="16"/>
  <c r="P229" i="16"/>
  <c r="B230" i="16"/>
  <c r="F230" i="16"/>
  <c r="K230" i="16"/>
  <c r="P230" i="16"/>
  <c r="B231" i="16"/>
  <c r="F231" i="16"/>
  <c r="K231" i="16"/>
  <c r="P231" i="16"/>
  <c r="B232" i="16"/>
  <c r="F232" i="16"/>
  <c r="K232" i="16"/>
  <c r="P232" i="16"/>
  <c r="B233" i="16"/>
  <c r="F233" i="16"/>
  <c r="K233" i="16"/>
  <c r="P233" i="16"/>
  <c r="B234" i="16"/>
  <c r="F234" i="16"/>
  <c r="K234" i="16"/>
  <c r="P234" i="16"/>
  <c r="B235" i="16"/>
  <c r="F235" i="16"/>
  <c r="K235" i="16"/>
  <c r="P235" i="16"/>
  <c r="B236" i="16"/>
  <c r="F236" i="16"/>
  <c r="K236" i="16"/>
  <c r="P236" i="16"/>
  <c r="B237" i="16"/>
  <c r="F237" i="16"/>
  <c r="K237" i="16"/>
  <c r="P237" i="16"/>
  <c r="B238" i="16"/>
  <c r="F238" i="16"/>
  <c r="K238" i="16"/>
  <c r="P238" i="16"/>
  <c r="B239" i="16"/>
  <c r="F239" i="16"/>
  <c r="K239" i="16"/>
  <c r="P239" i="16"/>
  <c r="B240" i="16"/>
  <c r="F240" i="16"/>
  <c r="K240" i="16"/>
  <c r="P240" i="16"/>
  <c r="B241" i="16"/>
  <c r="F241" i="16"/>
  <c r="K241" i="16"/>
  <c r="P241" i="16"/>
  <c r="B242" i="16"/>
  <c r="F242" i="16"/>
  <c r="K242" i="16"/>
  <c r="P242" i="16"/>
  <c r="B243" i="16"/>
  <c r="F243" i="16"/>
  <c r="K243" i="16"/>
  <c r="P243" i="16"/>
  <c r="B244" i="16"/>
  <c r="F244" i="16"/>
  <c r="K244" i="16"/>
  <c r="P244" i="16"/>
  <c r="B245" i="16"/>
  <c r="F245" i="16"/>
  <c r="K245" i="16"/>
  <c r="P245" i="16"/>
  <c r="B246" i="16"/>
  <c r="F246" i="16"/>
  <c r="K246" i="16"/>
  <c r="P246" i="16"/>
  <c r="B247" i="16"/>
  <c r="F247" i="16"/>
  <c r="K247" i="16"/>
  <c r="P247" i="16"/>
  <c r="B248" i="16"/>
  <c r="F248" i="16"/>
  <c r="K248" i="16"/>
  <c r="P248" i="16"/>
  <c r="B249" i="16"/>
  <c r="F249" i="16"/>
  <c r="K249" i="16"/>
  <c r="P249" i="16"/>
  <c r="B250" i="16"/>
  <c r="F250" i="16"/>
  <c r="K250" i="16"/>
  <c r="P250" i="16"/>
  <c r="B251" i="16"/>
  <c r="F251" i="16"/>
  <c r="K251" i="16"/>
  <c r="P251" i="16"/>
  <c r="B252" i="16"/>
  <c r="F252" i="16"/>
  <c r="K252" i="16"/>
  <c r="P252" i="16"/>
  <c r="B253" i="16"/>
  <c r="F253" i="16"/>
  <c r="K253" i="16"/>
  <c r="P253" i="16"/>
  <c r="B254" i="16"/>
  <c r="F254" i="16"/>
  <c r="K254" i="16"/>
  <c r="P254" i="16"/>
  <c r="B255" i="16"/>
  <c r="F255" i="16"/>
  <c r="K255" i="16"/>
  <c r="P255" i="16"/>
  <c r="B256" i="16"/>
  <c r="F256" i="16"/>
  <c r="K256" i="16"/>
  <c r="P256" i="16"/>
  <c r="B257" i="16"/>
  <c r="F257" i="16"/>
  <c r="K257" i="16"/>
  <c r="P257" i="16"/>
  <c r="B258" i="16"/>
  <c r="F258" i="16"/>
  <c r="K258" i="16"/>
  <c r="P258" i="16"/>
  <c r="B259" i="16"/>
  <c r="F259" i="16"/>
  <c r="K259" i="16"/>
  <c r="P259" i="16"/>
  <c r="B260" i="16"/>
  <c r="F260" i="16"/>
  <c r="K260" i="16"/>
  <c r="P260" i="16"/>
  <c r="B261" i="16"/>
  <c r="F261" i="16"/>
  <c r="K261" i="16"/>
  <c r="P261" i="16"/>
  <c r="B262" i="16"/>
  <c r="F262" i="16"/>
  <c r="K262" i="16"/>
  <c r="P262" i="16"/>
  <c r="B263" i="16"/>
  <c r="F263" i="16"/>
  <c r="K263" i="16"/>
  <c r="P263" i="16"/>
  <c r="B264" i="16"/>
  <c r="F264" i="16"/>
  <c r="K264" i="16"/>
  <c r="P264" i="16"/>
  <c r="B265" i="16"/>
  <c r="F265" i="16"/>
  <c r="K265" i="16"/>
  <c r="P265" i="16"/>
  <c r="B266" i="16"/>
  <c r="F266" i="16"/>
  <c r="K266" i="16"/>
  <c r="P266" i="16"/>
  <c r="B267" i="16"/>
  <c r="F267" i="16"/>
  <c r="K267" i="16"/>
  <c r="P267" i="16"/>
  <c r="B268" i="16"/>
  <c r="F268" i="16"/>
  <c r="K268" i="16"/>
  <c r="P268" i="16"/>
  <c r="B269" i="16"/>
  <c r="F269" i="16"/>
  <c r="K269" i="16"/>
  <c r="P269" i="16"/>
  <c r="B270" i="16"/>
  <c r="F270" i="16"/>
  <c r="K270" i="16"/>
  <c r="P270" i="16"/>
  <c r="B271" i="16"/>
  <c r="F271" i="16"/>
  <c r="K271" i="16"/>
  <c r="P271" i="16"/>
  <c r="B272" i="16"/>
  <c r="F272" i="16"/>
  <c r="K272" i="16"/>
  <c r="P272" i="16"/>
  <c r="B273" i="16"/>
  <c r="F273" i="16"/>
  <c r="K273" i="16"/>
  <c r="P273" i="16"/>
  <c r="B274" i="16"/>
  <c r="F274" i="16"/>
  <c r="K274" i="16"/>
  <c r="P274" i="16"/>
  <c r="B275" i="16"/>
  <c r="F275" i="16"/>
  <c r="K275" i="16"/>
  <c r="P275" i="16"/>
  <c r="B276" i="16"/>
  <c r="F276" i="16"/>
  <c r="K276" i="16"/>
  <c r="P276" i="16"/>
  <c r="B277" i="16"/>
  <c r="F277" i="16"/>
  <c r="K277" i="16"/>
  <c r="P277" i="16"/>
  <c r="B278" i="16"/>
  <c r="F278" i="16"/>
  <c r="K278" i="16"/>
  <c r="P278" i="16"/>
  <c r="B279" i="16"/>
  <c r="F279" i="16"/>
  <c r="K279" i="16"/>
  <c r="P279" i="16"/>
  <c r="B280" i="16"/>
  <c r="F280" i="16"/>
  <c r="K280" i="16"/>
  <c r="P280" i="16"/>
  <c r="B281" i="16"/>
  <c r="F281" i="16"/>
  <c r="K281" i="16"/>
  <c r="P281" i="16"/>
  <c r="B282" i="16"/>
  <c r="F282" i="16"/>
  <c r="K282" i="16"/>
  <c r="P282" i="16"/>
  <c r="B283" i="16"/>
  <c r="F283" i="16"/>
  <c r="K283" i="16"/>
  <c r="P283" i="16"/>
  <c r="B284" i="16"/>
  <c r="F284" i="16"/>
  <c r="K284" i="16"/>
  <c r="P284" i="16"/>
  <c r="B285" i="16"/>
  <c r="F285" i="16"/>
  <c r="K285" i="16"/>
  <c r="P285" i="16"/>
  <c r="B286" i="16"/>
  <c r="F286" i="16"/>
  <c r="K286" i="16"/>
  <c r="P286" i="16"/>
  <c r="B287" i="16"/>
  <c r="F287" i="16"/>
  <c r="K287" i="16"/>
  <c r="P287" i="16"/>
  <c r="B288" i="16"/>
  <c r="F288" i="16"/>
  <c r="K288" i="16"/>
  <c r="P288" i="16"/>
  <c r="B289" i="16"/>
  <c r="F289" i="16"/>
  <c r="K289" i="16"/>
  <c r="P289" i="16"/>
  <c r="B290" i="16"/>
  <c r="F290" i="16"/>
  <c r="K290" i="16"/>
  <c r="P290" i="16"/>
  <c r="B291" i="16"/>
  <c r="F291" i="16"/>
  <c r="K291" i="16"/>
  <c r="P291" i="16"/>
  <c r="B292" i="16"/>
  <c r="F292" i="16"/>
  <c r="K292" i="16"/>
  <c r="P292" i="16"/>
  <c r="B293" i="16"/>
  <c r="F293" i="16"/>
  <c r="K293" i="16"/>
  <c r="P293" i="16"/>
  <c r="B294" i="16"/>
  <c r="F294" i="16"/>
  <c r="K294" i="16"/>
  <c r="P294" i="16"/>
  <c r="B295" i="16"/>
  <c r="F295" i="16"/>
  <c r="K295" i="16"/>
  <c r="P295" i="16"/>
  <c r="B296" i="16"/>
  <c r="F296" i="16"/>
  <c r="K296" i="16"/>
  <c r="P296" i="16"/>
  <c r="B297" i="16"/>
  <c r="F297" i="16"/>
  <c r="K297" i="16"/>
  <c r="P297" i="16"/>
  <c r="B298" i="16"/>
  <c r="F298" i="16"/>
  <c r="K298" i="16"/>
  <c r="P298" i="16"/>
  <c r="B299" i="16"/>
  <c r="F299" i="16"/>
  <c r="K299" i="16"/>
  <c r="P299" i="16"/>
  <c r="B300" i="16"/>
  <c r="F300" i="16"/>
  <c r="K300" i="16"/>
  <c r="P300" i="16"/>
  <c r="B301" i="16"/>
  <c r="F301" i="16"/>
  <c r="K301" i="16"/>
  <c r="P301" i="16"/>
  <c r="B302" i="16"/>
  <c r="F302" i="16"/>
  <c r="K302" i="16"/>
  <c r="P302" i="16"/>
  <c r="B303" i="16"/>
  <c r="F303" i="16"/>
  <c r="K303" i="16"/>
  <c r="P303" i="16"/>
  <c r="B304" i="16"/>
  <c r="F304" i="16"/>
  <c r="K304" i="16"/>
  <c r="P304" i="16"/>
  <c r="B305" i="16"/>
  <c r="F305" i="16"/>
  <c r="K305" i="16"/>
  <c r="P305" i="16"/>
  <c r="B306" i="16"/>
  <c r="F306" i="16"/>
  <c r="K306" i="16"/>
  <c r="P306" i="16"/>
  <c r="B307" i="16"/>
  <c r="F307" i="16"/>
  <c r="K307" i="16"/>
  <c r="P307" i="16"/>
  <c r="B308" i="16"/>
  <c r="F308" i="16"/>
  <c r="K308" i="16"/>
  <c r="P308" i="16"/>
  <c r="B309" i="16"/>
  <c r="F309" i="16"/>
  <c r="K309" i="16"/>
  <c r="P309" i="16"/>
  <c r="B310" i="16"/>
  <c r="F310" i="16"/>
  <c r="K310" i="16"/>
  <c r="P310" i="16"/>
  <c r="B311" i="16"/>
  <c r="F311" i="16"/>
  <c r="K311" i="16"/>
  <c r="P311" i="16"/>
  <c r="B312" i="16"/>
  <c r="F312" i="16"/>
  <c r="K312" i="16"/>
  <c r="P312" i="16"/>
  <c r="B313" i="16"/>
  <c r="F313" i="16"/>
  <c r="K313" i="16"/>
  <c r="P313" i="16"/>
  <c r="B314" i="16"/>
  <c r="F314" i="16"/>
  <c r="K314" i="16"/>
  <c r="P314" i="16"/>
  <c r="B315" i="16"/>
  <c r="F315" i="16"/>
  <c r="K315" i="16"/>
  <c r="P315" i="16"/>
  <c r="B316" i="16"/>
  <c r="F316" i="16"/>
  <c r="K316" i="16"/>
  <c r="P316" i="16"/>
  <c r="B317" i="16"/>
  <c r="F317" i="16"/>
  <c r="K317" i="16"/>
  <c r="P317" i="16"/>
  <c r="B318" i="16"/>
  <c r="F318" i="16"/>
  <c r="K318" i="16"/>
  <c r="P318" i="16"/>
  <c r="B319" i="16"/>
  <c r="F319" i="16"/>
  <c r="K319" i="16"/>
  <c r="P319" i="16"/>
  <c r="B320" i="16"/>
  <c r="F320" i="16"/>
  <c r="K320" i="16"/>
  <c r="P320" i="16"/>
  <c r="B321" i="16"/>
  <c r="F321" i="16"/>
  <c r="K321" i="16"/>
  <c r="P321" i="16"/>
  <c r="B322" i="16"/>
  <c r="F322" i="16"/>
  <c r="K322" i="16"/>
  <c r="P322" i="16"/>
  <c r="B323" i="16"/>
  <c r="F323" i="16"/>
  <c r="K323" i="16"/>
  <c r="P323" i="16"/>
  <c r="B324" i="16"/>
  <c r="F324" i="16"/>
  <c r="K324" i="16"/>
  <c r="P324" i="16"/>
  <c r="B325" i="16"/>
  <c r="F325" i="16"/>
  <c r="K325" i="16"/>
  <c r="P325" i="16"/>
  <c r="B326" i="16"/>
  <c r="F326" i="16"/>
  <c r="K326" i="16"/>
  <c r="P326" i="16"/>
  <c r="B327" i="16"/>
  <c r="F327" i="16"/>
  <c r="K327" i="16"/>
  <c r="P327" i="16"/>
  <c r="B328" i="16"/>
  <c r="F328" i="16"/>
  <c r="K328" i="16"/>
  <c r="P328" i="16"/>
  <c r="B329" i="16"/>
  <c r="F329" i="16"/>
  <c r="K329" i="16"/>
  <c r="P329" i="16"/>
  <c r="B330" i="16"/>
  <c r="F330" i="16"/>
  <c r="K330" i="16"/>
  <c r="P330" i="16"/>
  <c r="B331" i="16"/>
  <c r="F331" i="16"/>
  <c r="K331" i="16"/>
  <c r="P331" i="16"/>
  <c r="B332" i="16"/>
  <c r="F332" i="16"/>
  <c r="K332" i="16"/>
  <c r="P332" i="16"/>
  <c r="B333" i="16"/>
  <c r="F333" i="16"/>
  <c r="K333" i="16"/>
  <c r="P333" i="16"/>
  <c r="B334" i="16"/>
  <c r="F334" i="16"/>
  <c r="K334" i="16"/>
  <c r="P334" i="16"/>
  <c r="B335" i="16"/>
  <c r="F335" i="16"/>
  <c r="K335" i="16"/>
  <c r="P335" i="16"/>
  <c r="B336" i="16"/>
  <c r="F336" i="16"/>
  <c r="K336" i="16"/>
  <c r="P336" i="16"/>
  <c r="B337" i="16"/>
  <c r="F337" i="16"/>
  <c r="K337" i="16"/>
  <c r="P337" i="16"/>
  <c r="B338" i="16"/>
  <c r="F338" i="16"/>
  <c r="K338" i="16"/>
  <c r="P338" i="16"/>
  <c r="B339" i="16"/>
  <c r="F339" i="16"/>
  <c r="K339" i="16"/>
  <c r="P339" i="16"/>
  <c r="B340" i="16"/>
  <c r="F340" i="16"/>
  <c r="K340" i="16"/>
  <c r="P340" i="16"/>
  <c r="B341" i="16"/>
  <c r="F341" i="16"/>
  <c r="K341" i="16"/>
  <c r="P341" i="16"/>
  <c r="B342" i="16"/>
  <c r="F342" i="16"/>
  <c r="K342" i="16"/>
  <c r="P342" i="16"/>
  <c r="B343" i="16"/>
  <c r="F343" i="16"/>
  <c r="K343" i="16"/>
  <c r="P343" i="16"/>
  <c r="B344" i="16"/>
  <c r="F344" i="16"/>
  <c r="K344" i="16"/>
  <c r="P344" i="16"/>
  <c r="B345" i="16"/>
  <c r="F345" i="16"/>
  <c r="K345" i="16"/>
  <c r="P345" i="16"/>
  <c r="B346" i="16"/>
  <c r="F346" i="16"/>
  <c r="K346" i="16"/>
  <c r="P346" i="16"/>
  <c r="B347" i="16"/>
  <c r="F347" i="16"/>
  <c r="K347" i="16"/>
  <c r="P347" i="16"/>
  <c r="B348" i="16"/>
  <c r="F348" i="16"/>
  <c r="K348" i="16"/>
  <c r="P348" i="16"/>
  <c r="B349" i="16"/>
  <c r="F349" i="16"/>
  <c r="K349" i="16"/>
  <c r="P349" i="16"/>
  <c r="B350" i="16"/>
  <c r="F350" i="16"/>
  <c r="K350" i="16"/>
  <c r="P350" i="16"/>
  <c r="B351" i="16"/>
  <c r="F351" i="16"/>
  <c r="K351" i="16"/>
  <c r="P351" i="16"/>
  <c r="B352" i="16"/>
  <c r="F352" i="16"/>
  <c r="K352" i="16"/>
  <c r="P352" i="16"/>
  <c r="B353" i="16"/>
  <c r="F353" i="16"/>
  <c r="K353" i="16"/>
  <c r="P353" i="16"/>
  <c r="B354" i="16"/>
  <c r="F354" i="16"/>
  <c r="K354" i="16"/>
  <c r="P354" i="16"/>
  <c r="B355" i="16"/>
  <c r="F355" i="16"/>
  <c r="K355" i="16"/>
  <c r="P355" i="16"/>
  <c r="B356" i="16"/>
  <c r="F356" i="16"/>
  <c r="K356" i="16"/>
  <c r="P356" i="16"/>
  <c r="B357" i="16"/>
  <c r="F357" i="16"/>
  <c r="K357" i="16"/>
  <c r="P357" i="16"/>
  <c r="B358" i="16"/>
  <c r="F358" i="16"/>
  <c r="K358" i="16"/>
  <c r="P358" i="16"/>
  <c r="B359" i="16"/>
  <c r="F359" i="16"/>
  <c r="K359" i="16"/>
  <c r="P359" i="16"/>
  <c r="B360" i="16"/>
  <c r="F360" i="16"/>
  <c r="K360" i="16"/>
  <c r="P360" i="16"/>
  <c r="B361" i="16"/>
  <c r="F361" i="16"/>
  <c r="K361" i="16"/>
  <c r="P361" i="16"/>
  <c r="B362" i="16"/>
  <c r="F362" i="16"/>
  <c r="K362" i="16"/>
  <c r="P362" i="16"/>
  <c r="B363" i="16"/>
  <c r="F363" i="16"/>
  <c r="K363" i="16"/>
  <c r="P363" i="16"/>
  <c r="B364" i="16"/>
  <c r="F364" i="16"/>
  <c r="K364" i="16"/>
  <c r="P364" i="16"/>
  <c r="B365" i="16"/>
  <c r="F365" i="16"/>
  <c r="K365" i="16"/>
  <c r="P365" i="16"/>
  <c r="B366" i="16"/>
  <c r="F366" i="16"/>
  <c r="K366" i="16"/>
  <c r="P366" i="16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362" i="13"/>
  <c r="B363" i="13"/>
  <c r="B364" i="13"/>
  <c r="B365" i="13"/>
  <c r="B366" i="13"/>
  <c r="B6" i="5"/>
  <c r="E6" i="5"/>
  <c r="F6" i="5"/>
  <c r="B7" i="5"/>
  <c r="E7" i="5"/>
  <c r="F7" i="5"/>
  <c r="B8" i="5"/>
  <c r="E8" i="5"/>
  <c r="F8" i="5"/>
  <c r="B9" i="5"/>
  <c r="C9" i="5"/>
  <c r="D9" i="5"/>
  <c r="E9" i="5"/>
  <c r="F9" i="5"/>
  <c r="B10" i="5"/>
  <c r="C10" i="5"/>
  <c r="D10" i="5"/>
  <c r="E10" i="5"/>
  <c r="F10" i="5"/>
  <c r="B11" i="5"/>
  <c r="C11" i="5"/>
  <c r="D11" i="5"/>
  <c r="E11" i="5"/>
  <c r="F11" i="5"/>
  <c r="B12" i="5"/>
  <c r="C12" i="5"/>
  <c r="D12" i="5"/>
  <c r="E12" i="5"/>
  <c r="F12" i="5"/>
  <c r="B13" i="5"/>
  <c r="C13" i="5"/>
  <c r="D13" i="5"/>
  <c r="E13" i="5"/>
  <c r="F13" i="5"/>
  <c r="B14" i="5"/>
  <c r="C14" i="5"/>
  <c r="D14" i="5"/>
  <c r="E14" i="5"/>
  <c r="F14" i="5"/>
  <c r="B15" i="5"/>
  <c r="C15" i="5"/>
  <c r="D15" i="5"/>
  <c r="E15" i="5"/>
  <c r="F15" i="5"/>
  <c r="B16" i="5"/>
  <c r="C16" i="5"/>
  <c r="D16" i="5"/>
  <c r="E16" i="5"/>
  <c r="F16" i="5"/>
  <c r="B17" i="5"/>
  <c r="C17" i="5"/>
  <c r="D17" i="5"/>
  <c r="E17" i="5"/>
  <c r="F17" i="5"/>
  <c r="B18" i="5"/>
  <c r="C18" i="5"/>
  <c r="D18" i="5"/>
  <c r="E18" i="5"/>
  <c r="F18" i="5"/>
  <c r="B19" i="5"/>
  <c r="C19" i="5"/>
  <c r="D19" i="5"/>
  <c r="E19" i="5"/>
  <c r="F19" i="5"/>
  <c r="B20" i="5"/>
  <c r="C20" i="5"/>
  <c r="D20" i="5"/>
  <c r="E20" i="5"/>
  <c r="F20" i="5"/>
  <c r="B21" i="5"/>
  <c r="C21" i="5"/>
  <c r="D21" i="5"/>
  <c r="E21" i="5"/>
  <c r="F21" i="5"/>
  <c r="B22" i="5"/>
  <c r="C22" i="5"/>
  <c r="D22" i="5"/>
  <c r="E22" i="5"/>
  <c r="F22" i="5"/>
  <c r="B23" i="5"/>
  <c r="C23" i="5"/>
  <c r="D23" i="5"/>
  <c r="E23" i="5"/>
  <c r="F23" i="5"/>
  <c r="B24" i="5"/>
  <c r="C24" i="5"/>
  <c r="D24" i="5"/>
  <c r="E24" i="5"/>
  <c r="F24" i="5"/>
  <c r="B25" i="5"/>
  <c r="C25" i="5"/>
  <c r="D25" i="5"/>
  <c r="E25" i="5"/>
  <c r="F25" i="5"/>
  <c r="B26" i="5"/>
  <c r="C26" i="5"/>
  <c r="D26" i="5"/>
  <c r="E26" i="5"/>
  <c r="F26" i="5"/>
  <c r="B27" i="5"/>
  <c r="C27" i="5"/>
  <c r="D27" i="5"/>
  <c r="E27" i="5"/>
  <c r="F27" i="5"/>
  <c r="B28" i="5"/>
  <c r="C28" i="5"/>
  <c r="D28" i="5"/>
  <c r="E28" i="5"/>
  <c r="F28" i="5"/>
  <c r="B29" i="5"/>
  <c r="C29" i="5"/>
  <c r="D29" i="5"/>
  <c r="E29" i="5"/>
  <c r="F29" i="5"/>
  <c r="B30" i="5"/>
  <c r="C30" i="5"/>
  <c r="D30" i="5"/>
  <c r="E30" i="5"/>
  <c r="F30" i="5"/>
  <c r="B31" i="5"/>
  <c r="C31" i="5"/>
  <c r="D31" i="5"/>
  <c r="E31" i="5"/>
  <c r="F31" i="5"/>
  <c r="B32" i="5"/>
  <c r="C32" i="5"/>
  <c r="D32" i="5"/>
  <c r="E32" i="5"/>
  <c r="F32" i="5"/>
  <c r="B33" i="5"/>
  <c r="C33" i="5"/>
  <c r="D33" i="5"/>
  <c r="E33" i="5"/>
  <c r="F33" i="5"/>
  <c r="B34" i="5"/>
  <c r="C34" i="5"/>
  <c r="D34" i="5"/>
  <c r="E34" i="5"/>
  <c r="F34" i="5"/>
  <c r="B35" i="5"/>
  <c r="C35" i="5"/>
  <c r="D35" i="5"/>
  <c r="E35" i="5"/>
  <c r="F35" i="5"/>
  <c r="N35" i="5"/>
  <c r="B36" i="5"/>
  <c r="C36" i="5"/>
  <c r="D36" i="5"/>
  <c r="E36" i="5"/>
  <c r="F36" i="5"/>
  <c r="B37" i="5"/>
  <c r="C37" i="5"/>
  <c r="D37" i="5"/>
  <c r="E37" i="5"/>
  <c r="F37" i="5"/>
  <c r="B38" i="5"/>
  <c r="C38" i="5"/>
  <c r="D38" i="5"/>
  <c r="E38" i="5"/>
  <c r="F38" i="5"/>
  <c r="B39" i="5"/>
  <c r="C39" i="5"/>
  <c r="D39" i="5"/>
  <c r="E39" i="5"/>
  <c r="F39" i="5"/>
  <c r="B40" i="5"/>
  <c r="C40" i="5"/>
  <c r="D40" i="5"/>
  <c r="E40" i="5"/>
  <c r="F40" i="5"/>
  <c r="B41" i="5"/>
  <c r="C41" i="5"/>
  <c r="D41" i="5"/>
  <c r="E41" i="5"/>
  <c r="F41" i="5"/>
  <c r="B42" i="5"/>
  <c r="C42" i="5"/>
  <c r="D42" i="5"/>
  <c r="E42" i="5"/>
  <c r="F42" i="5"/>
  <c r="B43" i="5"/>
  <c r="C43" i="5"/>
  <c r="D43" i="5"/>
  <c r="E43" i="5"/>
  <c r="F43" i="5"/>
  <c r="B44" i="5"/>
  <c r="C44" i="5"/>
  <c r="D44" i="5"/>
  <c r="E44" i="5"/>
  <c r="F44" i="5"/>
  <c r="B45" i="5"/>
  <c r="C45" i="5"/>
  <c r="D45" i="5"/>
  <c r="E45" i="5"/>
  <c r="F45" i="5"/>
  <c r="B46" i="5"/>
  <c r="C46" i="5"/>
  <c r="D46" i="5"/>
  <c r="E46" i="5"/>
  <c r="F46" i="5"/>
  <c r="B47" i="5"/>
  <c r="C47" i="5"/>
  <c r="D47" i="5"/>
  <c r="E47" i="5"/>
  <c r="F47" i="5"/>
  <c r="B48" i="5"/>
  <c r="C48" i="5"/>
  <c r="D48" i="5"/>
  <c r="E48" i="5"/>
  <c r="F48" i="5"/>
  <c r="B49" i="5"/>
  <c r="C49" i="5"/>
  <c r="D49" i="5"/>
  <c r="E49" i="5"/>
  <c r="F49" i="5"/>
  <c r="B50" i="5"/>
  <c r="C50" i="5"/>
  <c r="D50" i="5"/>
  <c r="E50" i="5"/>
  <c r="F50" i="5"/>
  <c r="B51" i="5"/>
  <c r="C51" i="5"/>
  <c r="D51" i="5"/>
  <c r="E51" i="5"/>
  <c r="F51" i="5"/>
  <c r="B52" i="5"/>
  <c r="C52" i="5"/>
  <c r="D52" i="5"/>
  <c r="E52" i="5"/>
  <c r="F52" i="5"/>
  <c r="B53" i="5"/>
  <c r="C53" i="5"/>
  <c r="D53" i="5"/>
  <c r="E53" i="5"/>
  <c r="F53" i="5"/>
  <c r="B54" i="5"/>
  <c r="C54" i="5"/>
  <c r="D54" i="5"/>
  <c r="E54" i="5"/>
  <c r="F54" i="5"/>
  <c r="B55" i="5"/>
  <c r="C55" i="5"/>
  <c r="D55" i="5"/>
  <c r="E55" i="5"/>
  <c r="F55" i="5"/>
  <c r="B56" i="5"/>
  <c r="C56" i="5"/>
  <c r="D56" i="5"/>
  <c r="E56" i="5"/>
  <c r="F56" i="5"/>
  <c r="B57" i="5"/>
  <c r="C57" i="5"/>
  <c r="D57" i="5"/>
  <c r="E57" i="5"/>
  <c r="F57" i="5"/>
  <c r="B58" i="5"/>
  <c r="C58" i="5"/>
  <c r="D58" i="5"/>
  <c r="E58" i="5"/>
  <c r="F58" i="5"/>
  <c r="B59" i="5"/>
  <c r="C59" i="5"/>
  <c r="D59" i="5"/>
  <c r="E59" i="5"/>
  <c r="F59" i="5"/>
  <c r="B60" i="5"/>
  <c r="C60" i="5"/>
  <c r="D60" i="5"/>
  <c r="E60" i="5"/>
  <c r="F60" i="5"/>
  <c r="B61" i="5"/>
  <c r="C61" i="5"/>
  <c r="D61" i="5"/>
  <c r="E61" i="5"/>
  <c r="F61" i="5"/>
  <c r="B62" i="5"/>
  <c r="C62" i="5"/>
  <c r="D62" i="5"/>
  <c r="E62" i="5"/>
  <c r="F62" i="5"/>
  <c r="B63" i="5"/>
  <c r="C63" i="5"/>
  <c r="D63" i="5"/>
  <c r="E63" i="5"/>
  <c r="F63" i="5"/>
  <c r="B64" i="5"/>
  <c r="C64" i="5"/>
  <c r="D64" i="5"/>
  <c r="E64" i="5"/>
  <c r="F64" i="5"/>
  <c r="B65" i="5"/>
  <c r="C65" i="5"/>
  <c r="D65" i="5"/>
  <c r="E65" i="5"/>
  <c r="F65" i="5"/>
  <c r="B66" i="5"/>
  <c r="C66" i="5"/>
  <c r="D66" i="5"/>
  <c r="E66" i="5"/>
  <c r="F66" i="5"/>
  <c r="B67" i="5"/>
  <c r="C67" i="5"/>
  <c r="D67" i="5"/>
  <c r="E67" i="5"/>
  <c r="F67" i="5"/>
  <c r="B68" i="5"/>
  <c r="C68" i="5"/>
  <c r="D68" i="5"/>
  <c r="E68" i="5"/>
  <c r="F68" i="5"/>
  <c r="B69" i="5"/>
  <c r="C69" i="5"/>
  <c r="D69" i="5"/>
  <c r="E69" i="5"/>
  <c r="F69" i="5"/>
  <c r="B70" i="5"/>
  <c r="C70" i="5"/>
  <c r="D70" i="5"/>
  <c r="E70" i="5"/>
  <c r="F70" i="5"/>
  <c r="B71" i="5"/>
  <c r="C71" i="5"/>
  <c r="D71" i="5"/>
  <c r="E71" i="5"/>
  <c r="F71" i="5"/>
  <c r="B72" i="5"/>
  <c r="C72" i="5"/>
  <c r="D72" i="5"/>
  <c r="E72" i="5"/>
  <c r="F72" i="5"/>
  <c r="B73" i="5"/>
  <c r="C73" i="5"/>
  <c r="D73" i="5"/>
  <c r="E73" i="5"/>
  <c r="F73" i="5"/>
  <c r="B74" i="5"/>
  <c r="C74" i="5"/>
  <c r="D74" i="5"/>
  <c r="E74" i="5"/>
  <c r="F74" i="5"/>
  <c r="B75" i="5"/>
  <c r="C75" i="5"/>
  <c r="D75" i="5"/>
  <c r="E75" i="5"/>
  <c r="F75" i="5"/>
  <c r="B76" i="5"/>
  <c r="C76" i="5"/>
  <c r="D76" i="5"/>
  <c r="E76" i="5"/>
  <c r="F76" i="5"/>
  <c r="B77" i="5"/>
  <c r="C77" i="5"/>
  <c r="D77" i="5"/>
  <c r="E77" i="5"/>
  <c r="F77" i="5"/>
  <c r="B78" i="5"/>
  <c r="C78" i="5"/>
  <c r="D78" i="5"/>
  <c r="E78" i="5"/>
  <c r="F78" i="5"/>
  <c r="B79" i="5"/>
  <c r="C79" i="5"/>
  <c r="D79" i="5"/>
  <c r="E79" i="5"/>
  <c r="F79" i="5"/>
  <c r="B80" i="5"/>
  <c r="C80" i="5"/>
  <c r="D80" i="5"/>
  <c r="E80" i="5"/>
  <c r="F80" i="5"/>
  <c r="B81" i="5"/>
  <c r="C81" i="5"/>
  <c r="D81" i="5"/>
  <c r="E81" i="5"/>
  <c r="F81" i="5"/>
  <c r="B82" i="5"/>
  <c r="C82" i="5"/>
  <c r="D82" i="5"/>
  <c r="E82" i="5"/>
  <c r="F82" i="5"/>
  <c r="B83" i="5"/>
  <c r="C83" i="5"/>
  <c r="D83" i="5"/>
  <c r="E83" i="5"/>
  <c r="F83" i="5"/>
  <c r="B84" i="5"/>
  <c r="C84" i="5"/>
  <c r="D84" i="5"/>
  <c r="E84" i="5"/>
  <c r="F84" i="5"/>
  <c r="B85" i="5"/>
  <c r="C85" i="5"/>
  <c r="D85" i="5"/>
  <c r="E85" i="5"/>
  <c r="F85" i="5"/>
  <c r="B86" i="5"/>
  <c r="C86" i="5"/>
  <c r="D86" i="5"/>
  <c r="E86" i="5"/>
  <c r="F86" i="5"/>
  <c r="B87" i="5"/>
  <c r="C87" i="5"/>
  <c r="D87" i="5"/>
  <c r="E87" i="5"/>
  <c r="F87" i="5"/>
  <c r="B88" i="5"/>
  <c r="C88" i="5"/>
  <c r="D88" i="5"/>
  <c r="E88" i="5"/>
  <c r="F88" i="5"/>
  <c r="B89" i="5"/>
  <c r="C89" i="5"/>
  <c r="D89" i="5"/>
  <c r="E89" i="5"/>
  <c r="F89" i="5"/>
  <c r="B90" i="5"/>
  <c r="C90" i="5"/>
  <c r="D90" i="5"/>
  <c r="E90" i="5"/>
  <c r="F90" i="5"/>
  <c r="B91" i="5"/>
  <c r="C91" i="5"/>
  <c r="D91" i="5"/>
  <c r="E91" i="5"/>
  <c r="F91" i="5"/>
  <c r="B92" i="5"/>
  <c r="C92" i="5"/>
  <c r="D92" i="5"/>
  <c r="E92" i="5"/>
  <c r="F92" i="5"/>
  <c r="B93" i="5"/>
  <c r="C93" i="5"/>
  <c r="D93" i="5"/>
  <c r="E93" i="5"/>
  <c r="F93" i="5"/>
  <c r="B94" i="5"/>
  <c r="C94" i="5"/>
  <c r="D94" i="5"/>
  <c r="E94" i="5"/>
  <c r="F94" i="5"/>
  <c r="B95" i="5"/>
  <c r="C95" i="5"/>
  <c r="D95" i="5"/>
  <c r="E95" i="5"/>
  <c r="F95" i="5"/>
  <c r="B96" i="5"/>
  <c r="C96" i="5"/>
  <c r="D96" i="5"/>
  <c r="E96" i="5"/>
  <c r="F96" i="5"/>
  <c r="B97" i="5"/>
  <c r="C97" i="5"/>
  <c r="D97" i="5"/>
  <c r="E97" i="5"/>
  <c r="F97" i="5"/>
  <c r="B98" i="5"/>
  <c r="C98" i="5"/>
  <c r="D98" i="5"/>
  <c r="E98" i="5"/>
  <c r="F98" i="5"/>
  <c r="B99" i="5"/>
  <c r="C99" i="5"/>
  <c r="D99" i="5"/>
  <c r="E99" i="5"/>
  <c r="F99" i="5"/>
  <c r="B100" i="5"/>
  <c r="C100" i="5"/>
  <c r="D100" i="5"/>
  <c r="E100" i="5"/>
  <c r="F100" i="5"/>
  <c r="B101" i="5"/>
  <c r="C101" i="5"/>
  <c r="D101" i="5"/>
  <c r="E101" i="5"/>
  <c r="F101" i="5"/>
  <c r="B102" i="5"/>
  <c r="C102" i="5"/>
  <c r="D102" i="5"/>
  <c r="E102" i="5"/>
  <c r="F102" i="5"/>
  <c r="B103" i="5"/>
  <c r="C103" i="5"/>
  <c r="D103" i="5"/>
  <c r="E103" i="5"/>
  <c r="F103" i="5"/>
  <c r="B104" i="5"/>
  <c r="C104" i="5"/>
  <c r="D104" i="5"/>
  <c r="E104" i="5"/>
  <c r="F104" i="5"/>
  <c r="B105" i="5"/>
  <c r="C105" i="5"/>
  <c r="D105" i="5"/>
  <c r="E105" i="5"/>
  <c r="F105" i="5"/>
  <c r="B106" i="5"/>
  <c r="C106" i="5"/>
  <c r="D106" i="5"/>
  <c r="E106" i="5"/>
  <c r="F106" i="5"/>
  <c r="B107" i="5"/>
  <c r="C107" i="5"/>
  <c r="D107" i="5"/>
  <c r="E107" i="5"/>
  <c r="F107" i="5"/>
  <c r="B108" i="5"/>
  <c r="C108" i="5"/>
  <c r="D108" i="5"/>
  <c r="E108" i="5"/>
  <c r="F108" i="5"/>
  <c r="B109" i="5"/>
  <c r="C109" i="5"/>
  <c r="D109" i="5"/>
  <c r="E109" i="5"/>
  <c r="F109" i="5"/>
  <c r="B110" i="5"/>
  <c r="C110" i="5"/>
  <c r="D110" i="5"/>
  <c r="E110" i="5"/>
  <c r="F110" i="5"/>
  <c r="B111" i="5"/>
  <c r="C111" i="5"/>
  <c r="D111" i="5"/>
  <c r="E111" i="5"/>
  <c r="F111" i="5"/>
  <c r="B112" i="5"/>
  <c r="C112" i="5"/>
  <c r="D112" i="5"/>
  <c r="E112" i="5"/>
  <c r="F112" i="5"/>
  <c r="B113" i="5"/>
  <c r="C113" i="5"/>
  <c r="D113" i="5"/>
  <c r="E113" i="5"/>
  <c r="F113" i="5"/>
  <c r="B114" i="5"/>
  <c r="C114" i="5"/>
  <c r="D114" i="5"/>
  <c r="E114" i="5"/>
  <c r="F114" i="5"/>
  <c r="B115" i="5"/>
  <c r="C115" i="5"/>
  <c r="D115" i="5"/>
  <c r="E115" i="5"/>
  <c r="F115" i="5"/>
  <c r="B116" i="5"/>
  <c r="C116" i="5"/>
  <c r="D116" i="5"/>
  <c r="E116" i="5"/>
  <c r="F116" i="5"/>
  <c r="B117" i="5"/>
  <c r="C117" i="5"/>
  <c r="D117" i="5"/>
  <c r="E117" i="5"/>
  <c r="F117" i="5"/>
  <c r="B118" i="5"/>
  <c r="C118" i="5"/>
  <c r="D118" i="5"/>
  <c r="E118" i="5"/>
  <c r="F118" i="5"/>
  <c r="B119" i="5"/>
  <c r="C119" i="5"/>
  <c r="D119" i="5"/>
  <c r="E119" i="5"/>
  <c r="F119" i="5"/>
  <c r="B120" i="5"/>
  <c r="C120" i="5"/>
  <c r="D120" i="5"/>
  <c r="E120" i="5"/>
  <c r="F120" i="5"/>
  <c r="B121" i="5"/>
  <c r="C121" i="5"/>
  <c r="D121" i="5"/>
  <c r="E121" i="5"/>
  <c r="F121" i="5"/>
  <c r="B122" i="5"/>
  <c r="C122" i="5"/>
  <c r="D122" i="5"/>
  <c r="E122" i="5"/>
  <c r="F122" i="5"/>
  <c r="B123" i="5"/>
  <c r="C123" i="5"/>
  <c r="D123" i="5"/>
  <c r="E123" i="5"/>
  <c r="F123" i="5"/>
  <c r="B124" i="5"/>
  <c r="C124" i="5"/>
  <c r="D124" i="5"/>
  <c r="E124" i="5"/>
  <c r="F124" i="5"/>
  <c r="B125" i="5"/>
  <c r="C125" i="5"/>
  <c r="D125" i="5"/>
  <c r="E125" i="5"/>
  <c r="F125" i="5"/>
  <c r="B126" i="5"/>
  <c r="C126" i="5"/>
  <c r="D126" i="5"/>
  <c r="E126" i="5"/>
  <c r="F126" i="5"/>
  <c r="B127" i="5"/>
  <c r="C127" i="5"/>
  <c r="D127" i="5"/>
  <c r="E127" i="5"/>
  <c r="F127" i="5"/>
  <c r="B128" i="5"/>
  <c r="C128" i="5"/>
  <c r="D128" i="5"/>
  <c r="E128" i="5"/>
  <c r="F128" i="5"/>
  <c r="B129" i="5"/>
  <c r="C129" i="5"/>
  <c r="D129" i="5"/>
  <c r="E129" i="5"/>
  <c r="F129" i="5"/>
  <c r="B130" i="5"/>
  <c r="C130" i="5"/>
  <c r="D130" i="5"/>
  <c r="E130" i="5"/>
  <c r="F130" i="5"/>
  <c r="B131" i="5"/>
  <c r="C131" i="5"/>
  <c r="D131" i="5"/>
  <c r="E131" i="5"/>
  <c r="F131" i="5"/>
  <c r="B132" i="5"/>
  <c r="C132" i="5"/>
  <c r="D132" i="5"/>
  <c r="E132" i="5"/>
  <c r="F132" i="5"/>
  <c r="B133" i="5"/>
  <c r="C133" i="5"/>
  <c r="D133" i="5"/>
  <c r="E133" i="5"/>
  <c r="F133" i="5"/>
  <c r="B134" i="5"/>
  <c r="C134" i="5"/>
  <c r="D134" i="5"/>
  <c r="E134" i="5"/>
  <c r="F134" i="5"/>
  <c r="B135" i="5"/>
  <c r="C135" i="5"/>
  <c r="D135" i="5"/>
  <c r="E135" i="5"/>
  <c r="F135" i="5"/>
  <c r="B136" i="5"/>
  <c r="C136" i="5"/>
  <c r="D136" i="5"/>
  <c r="E136" i="5"/>
  <c r="F136" i="5"/>
  <c r="B137" i="5"/>
  <c r="C137" i="5"/>
  <c r="D137" i="5"/>
  <c r="E137" i="5"/>
  <c r="F137" i="5"/>
  <c r="B138" i="5"/>
  <c r="C138" i="5"/>
  <c r="D138" i="5"/>
  <c r="E138" i="5"/>
  <c r="F138" i="5"/>
  <c r="B139" i="5"/>
  <c r="C139" i="5"/>
  <c r="D139" i="5"/>
  <c r="E139" i="5"/>
  <c r="F139" i="5"/>
  <c r="B140" i="5"/>
  <c r="C140" i="5"/>
  <c r="D140" i="5"/>
  <c r="E140" i="5"/>
  <c r="F140" i="5"/>
  <c r="B141" i="5"/>
  <c r="C141" i="5"/>
  <c r="D141" i="5"/>
  <c r="E141" i="5"/>
  <c r="F141" i="5"/>
  <c r="B142" i="5"/>
  <c r="C142" i="5"/>
  <c r="D142" i="5"/>
  <c r="E142" i="5"/>
  <c r="F142" i="5"/>
  <c r="B143" i="5"/>
  <c r="C143" i="5"/>
  <c r="D143" i="5"/>
  <c r="E143" i="5"/>
  <c r="F143" i="5"/>
  <c r="B144" i="5"/>
  <c r="C144" i="5"/>
  <c r="D144" i="5"/>
  <c r="E144" i="5"/>
  <c r="F144" i="5"/>
  <c r="B145" i="5"/>
  <c r="C145" i="5"/>
  <c r="D145" i="5"/>
  <c r="E145" i="5"/>
  <c r="F145" i="5"/>
  <c r="B146" i="5"/>
  <c r="C146" i="5"/>
  <c r="D146" i="5"/>
  <c r="E146" i="5"/>
  <c r="F146" i="5"/>
  <c r="B147" i="5"/>
  <c r="C147" i="5"/>
  <c r="D147" i="5"/>
  <c r="E147" i="5"/>
  <c r="F147" i="5"/>
  <c r="B148" i="5"/>
  <c r="C148" i="5"/>
  <c r="D148" i="5"/>
  <c r="E148" i="5"/>
  <c r="F148" i="5"/>
  <c r="B149" i="5"/>
  <c r="C149" i="5"/>
  <c r="D149" i="5"/>
  <c r="E149" i="5"/>
  <c r="F149" i="5"/>
  <c r="B150" i="5"/>
  <c r="C150" i="5"/>
  <c r="D150" i="5"/>
  <c r="E150" i="5"/>
  <c r="F150" i="5"/>
  <c r="B151" i="5"/>
  <c r="C151" i="5"/>
  <c r="D151" i="5"/>
  <c r="E151" i="5"/>
  <c r="F151" i="5"/>
  <c r="B152" i="5"/>
  <c r="C152" i="5"/>
  <c r="D152" i="5"/>
  <c r="E152" i="5"/>
  <c r="F152" i="5"/>
  <c r="B153" i="5"/>
  <c r="C153" i="5"/>
  <c r="D153" i="5"/>
  <c r="E153" i="5"/>
  <c r="F153" i="5"/>
  <c r="B154" i="5"/>
  <c r="C154" i="5"/>
  <c r="D154" i="5"/>
  <c r="E154" i="5"/>
  <c r="F154" i="5"/>
  <c r="B155" i="5"/>
  <c r="C155" i="5"/>
  <c r="D155" i="5"/>
  <c r="E155" i="5"/>
  <c r="F155" i="5"/>
  <c r="B156" i="5"/>
  <c r="C156" i="5"/>
  <c r="D156" i="5"/>
  <c r="E156" i="5"/>
  <c r="F156" i="5"/>
  <c r="B157" i="5"/>
  <c r="C157" i="5"/>
  <c r="D157" i="5"/>
  <c r="E157" i="5"/>
  <c r="F157" i="5"/>
  <c r="B158" i="5"/>
  <c r="C158" i="5"/>
  <c r="D158" i="5"/>
  <c r="E158" i="5"/>
  <c r="F158" i="5"/>
  <c r="B159" i="5"/>
  <c r="C159" i="5"/>
  <c r="D159" i="5"/>
  <c r="E159" i="5"/>
  <c r="F159" i="5"/>
  <c r="B160" i="5"/>
  <c r="C160" i="5"/>
  <c r="D160" i="5"/>
  <c r="E160" i="5"/>
  <c r="F160" i="5"/>
  <c r="B161" i="5"/>
  <c r="C161" i="5"/>
  <c r="D161" i="5"/>
  <c r="E161" i="5"/>
  <c r="F161" i="5"/>
  <c r="B162" i="5"/>
  <c r="C162" i="5"/>
  <c r="D162" i="5"/>
  <c r="E162" i="5"/>
  <c r="F162" i="5"/>
  <c r="B163" i="5"/>
  <c r="C163" i="5"/>
  <c r="D163" i="5"/>
  <c r="E163" i="5"/>
  <c r="F163" i="5"/>
  <c r="B164" i="5"/>
  <c r="C164" i="5"/>
  <c r="D164" i="5"/>
  <c r="E164" i="5"/>
  <c r="F164" i="5"/>
  <c r="B165" i="5"/>
  <c r="C165" i="5"/>
  <c r="D165" i="5"/>
  <c r="E165" i="5"/>
  <c r="F165" i="5"/>
  <c r="B166" i="5"/>
  <c r="C166" i="5"/>
  <c r="D166" i="5"/>
  <c r="E166" i="5"/>
  <c r="F166" i="5"/>
  <c r="B167" i="5"/>
  <c r="C167" i="5"/>
  <c r="D167" i="5"/>
  <c r="E167" i="5"/>
  <c r="F167" i="5"/>
  <c r="B168" i="5"/>
  <c r="C168" i="5"/>
  <c r="D168" i="5"/>
  <c r="E168" i="5"/>
  <c r="F168" i="5"/>
  <c r="B169" i="5"/>
  <c r="C169" i="5"/>
  <c r="D169" i="5"/>
  <c r="E169" i="5"/>
  <c r="F169" i="5"/>
  <c r="B170" i="5"/>
  <c r="C170" i="5"/>
  <c r="D170" i="5"/>
  <c r="E170" i="5"/>
  <c r="F170" i="5"/>
  <c r="B171" i="5"/>
  <c r="C171" i="5"/>
  <c r="D171" i="5"/>
  <c r="E171" i="5"/>
  <c r="F171" i="5"/>
  <c r="B172" i="5"/>
  <c r="C172" i="5"/>
  <c r="D172" i="5"/>
  <c r="E172" i="5"/>
  <c r="F172" i="5"/>
  <c r="B173" i="5"/>
  <c r="C173" i="5"/>
  <c r="D173" i="5"/>
  <c r="E173" i="5"/>
  <c r="F173" i="5"/>
  <c r="B174" i="5"/>
  <c r="C174" i="5"/>
  <c r="D174" i="5"/>
  <c r="E174" i="5"/>
  <c r="F174" i="5"/>
  <c r="B175" i="5"/>
  <c r="C175" i="5"/>
  <c r="D175" i="5"/>
  <c r="E175" i="5"/>
  <c r="F175" i="5"/>
  <c r="B176" i="5"/>
  <c r="C176" i="5"/>
  <c r="D176" i="5"/>
  <c r="E176" i="5"/>
  <c r="F176" i="5"/>
  <c r="B177" i="5"/>
  <c r="C177" i="5"/>
  <c r="D177" i="5"/>
  <c r="E177" i="5"/>
  <c r="F177" i="5"/>
  <c r="B178" i="5"/>
  <c r="C178" i="5"/>
  <c r="D178" i="5"/>
  <c r="E178" i="5"/>
  <c r="F178" i="5"/>
  <c r="B179" i="5"/>
  <c r="C179" i="5"/>
  <c r="D179" i="5"/>
  <c r="E179" i="5"/>
  <c r="F179" i="5"/>
  <c r="B180" i="5"/>
  <c r="C180" i="5"/>
  <c r="D180" i="5"/>
  <c r="E180" i="5"/>
  <c r="F180" i="5"/>
  <c r="B181" i="5"/>
  <c r="C181" i="5"/>
  <c r="D181" i="5"/>
  <c r="E181" i="5"/>
  <c r="F181" i="5"/>
  <c r="B182" i="5"/>
  <c r="C182" i="5"/>
  <c r="D182" i="5"/>
  <c r="E182" i="5"/>
  <c r="F182" i="5"/>
  <c r="B183" i="5"/>
  <c r="C183" i="5"/>
  <c r="D183" i="5"/>
  <c r="E183" i="5"/>
  <c r="F183" i="5"/>
  <c r="B184" i="5"/>
  <c r="C184" i="5"/>
  <c r="D184" i="5"/>
  <c r="E184" i="5"/>
  <c r="F184" i="5"/>
  <c r="B185" i="5"/>
  <c r="C185" i="5"/>
  <c r="D185" i="5"/>
  <c r="E185" i="5"/>
  <c r="F185" i="5"/>
  <c r="B186" i="5"/>
  <c r="C186" i="5"/>
  <c r="D186" i="5"/>
  <c r="E186" i="5"/>
  <c r="F186" i="5"/>
  <c r="B187" i="5"/>
  <c r="C187" i="5"/>
  <c r="D187" i="5"/>
  <c r="E187" i="5"/>
  <c r="F187" i="5"/>
  <c r="B188" i="5"/>
  <c r="C188" i="5"/>
  <c r="D188" i="5"/>
  <c r="E188" i="5"/>
  <c r="F188" i="5"/>
  <c r="B189" i="5"/>
  <c r="C189" i="5"/>
  <c r="D189" i="5"/>
  <c r="E189" i="5"/>
  <c r="F189" i="5"/>
  <c r="B190" i="5"/>
  <c r="C190" i="5"/>
  <c r="D190" i="5"/>
  <c r="E190" i="5"/>
  <c r="F190" i="5"/>
  <c r="B191" i="5"/>
  <c r="C191" i="5"/>
  <c r="D191" i="5"/>
  <c r="E191" i="5"/>
  <c r="F191" i="5"/>
  <c r="B192" i="5"/>
  <c r="C192" i="5"/>
  <c r="D192" i="5"/>
  <c r="E192" i="5"/>
  <c r="F192" i="5"/>
  <c r="B193" i="5"/>
  <c r="C193" i="5"/>
  <c r="D193" i="5"/>
  <c r="E193" i="5"/>
  <c r="F193" i="5"/>
  <c r="B194" i="5"/>
  <c r="C194" i="5"/>
  <c r="D194" i="5"/>
  <c r="E194" i="5"/>
  <c r="F194" i="5"/>
  <c r="B195" i="5"/>
  <c r="C195" i="5"/>
  <c r="D195" i="5"/>
  <c r="E195" i="5"/>
  <c r="F195" i="5"/>
  <c r="B196" i="5"/>
  <c r="C196" i="5"/>
  <c r="D196" i="5"/>
  <c r="E196" i="5"/>
  <c r="F196" i="5"/>
  <c r="B197" i="5"/>
  <c r="C197" i="5"/>
  <c r="D197" i="5"/>
  <c r="E197" i="5"/>
  <c r="F197" i="5"/>
  <c r="B198" i="5"/>
  <c r="C198" i="5"/>
  <c r="D198" i="5"/>
  <c r="E198" i="5"/>
  <c r="F198" i="5"/>
  <c r="B199" i="5"/>
  <c r="C199" i="5"/>
  <c r="D199" i="5"/>
  <c r="E199" i="5"/>
  <c r="F199" i="5"/>
  <c r="B200" i="5"/>
  <c r="C200" i="5"/>
  <c r="D200" i="5"/>
  <c r="E200" i="5"/>
  <c r="F200" i="5"/>
  <c r="B201" i="5"/>
  <c r="C201" i="5"/>
  <c r="D201" i="5"/>
  <c r="E201" i="5"/>
  <c r="F201" i="5"/>
  <c r="B202" i="5"/>
  <c r="C202" i="5"/>
  <c r="D202" i="5"/>
  <c r="E202" i="5"/>
  <c r="F202" i="5"/>
  <c r="B203" i="5"/>
  <c r="C203" i="5"/>
  <c r="D203" i="5"/>
  <c r="E203" i="5"/>
  <c r="F203" i="5"/>
  <c r="B204" i="5"/>
  <c r="C204" i="5"/>
  <c r="D204" i="5"/>
  <c r="E204" i="5"/>
  <c r="F204" i="5"/>
  <c r="B205" i="5"/>
  <c r="C205" i="5"/>
  <c r="D205" i="5"/>
  <c r="E205" i="5"/>
  <c r="F205" i="5"/>
  <c r="B206" i="5"/>
  <c r="C206" i="5"/>
  <c r="D206" i="5"/>
  <c r="E206" i="5"/>
  <c r="F206" i="5"/>
  <c r="B207" i="5"/>
  <c r="C207" i="5"/>
  <c r="D207" i="5"/>
  <c r="E207" i="5"/>
  <c r="F207" i="5"/>
  <c r="B208" i="5"/>
  <c r="C208" i="5"/>
  <c r="D208" i="5"/>
  <c r="E208" i="5"/>
  <c r="F208" i="5"/>
  <c r="B209" i="5"/>
  <c r="C209" i="5"/>
  <c r="D209" i="5"/>
  <c r="E209" i="5"/>
  <c r="F209" i="5"/>
  <c r="B210" i="5"/>
  <c r="C210" i="5"/>
  <c r="D210" i="5"/>
  <c r="E210" i="5"/>
  <c r="F210" i="5"/>
  <c r="B211" i="5"/>
  <c r="C211" i="5"/>
  <c r="D211" i="5"/>
  <c r="E211" i="5"/>
  <c r="F211" i="5"/>
  <c r="B212" i="5"/>
  <c r="C212" i="5"/>
  <c r="D212" i="5"/>
  <c r="E212" i="5"/>
  <c r="F212" i="5"/>
  <c r="B213" i="5"/>
  <c r="C213" i="5"/>
  <c r="D213" i="5"/>
  <c r="E213" i="5"/>
  <c r="F213" i="5"/>
  <c r="B214" i="5"/>
  <c r="C214" i="5"/>
  <c r="D214" i="5"/>
  <c r="E214" i="5"/>
  <c r="F214" i="5"/>
  <c r="B215" i="5"/>
  <c r="C215" i="5"/>
  <c r="D215" i="5"/>
  <c r="E215" i="5"/>
  <c r="F215" i="5"/>
  <c r="B216" i="5"/>
  <c r="C216" i="5"/>
  <c r="D216" i="5"/>
  <c r="E216" i="5"/>
  <c r="F216" i="5"/>
  <c r="B217" i="5"/>
  <c r="C217" i="5"/>
  <c r="D217" i="5"/>
  <c r="E217" i="5"/>
  <c r="F217" i="5"/>
  <c r="B218" i="5"/>
  <c r="C218" i="5"/>
  <c r="D218" i="5"/>
  <c r="E218" i="5"/>
  <c r="F218" i="5"/>
  <c r="B219" i="5"/>
  <c r="C219" i="5"/>
  <c r="D219" i="5"/>
  <c r="E219" i="5"/>
  <c r="F219" i="5"/>
  <c r="B220" i="5"/>
  <c r="C220" i="5"/>
  <c r="D220" i="5"/>
  <c r="E220" i="5"/>
  <c r="F220" i="5"/>
  <c r="B221" i="5"/>
  <c r="C221" i="5"/>
  <c r="D221" i="5"/>
  <c r="E221" i="5"/>
  <c r="F221" i="5"/>
  <c r="B222" i="5"/>
  <c r="C222" i="5"/>
  <c r="D222" i="5"/>
  <c r="E222" i="5"/>
  <c r="F222" i="5"/>
  <c r="B223" i="5"/>
  <c r="C223" i="5"/>
  <c r="D223" i="5"/>
  <c r="E223" i="5"/>
  <c r="F223" i="5"/>
  <c r="B224" i="5"/>
  <c r="C224" i="5"/>
  <c r="D224" i="5"/>
  <c r="E224" i="5"/>
  <c r="F224" i="5"/>
  <c r="B225" i="5"/>
  <c r="C225" i="5"/>
  <c r="D225" i="5"/>
  <c r="E225" i="5"/>
  <c r="F225" i="5"/>
  <c r="B226" i="5"/>
  <c r="C226" i="5"/>
  <c r="D226" i="5"/>
  <c r="E226" i="5"/>
  <c r="F226" i="5"/>
  <c r="B227" i="5"/>
  <c r="C227" i="5"/>
  <c r="D227" i="5"/>
  <c r="E227" i="5"/>
  <c r="F227" i="5"/>
  <c r="B228" i="5"/>
  <c r="C228" i="5"/>
  <c r="D228" i="5"/>
  <c r="E228" i="5"/>
  <c r="F228" i="5"/>
  <c r="B229" i="5"/>
  <c r="C229" i="5"/>
  <c r="D229" i="5"/>
  <c r="E229" i="5"/>
  <c r="F229" i="5"/>
  <c r="B230" i="5"/>
  <c r="C230" i="5"/>
  <c r="D230" i="5"/>
  <c r="E230" i="5"/>
  <c r="F230" i="5"/>
  <c r="B231" i="5"/>
  <c r="C231" i="5"/>
  <c r="D231" i="5"/>
  <c r="E231" i="5"/>
  <c r="F231" i="5"/>
  <c r="B232" i="5"/>
  <c r="C232" i="5"/>
  <c r="D232" i="5"/>
  <c r="E232" i="5"/>
  <c r="F232" i="5"/>
  <c r="B233" i="5"/>
  <c r="C233" i="5"/>
  <c r="D233" i="5"/>
  <c r="E233" i="5"/>
  <c r="F233" i="5"/>
  <c r="B234" i="5"/>
  <c r="C234" i="5"/>
  <c r="D234" i="5"/>
  <c r="E234" i="5"/>
  <c r="F234" i="5"/>
  <c r="B235" i="5"/>
  <c r="C235" i="5"/>
  <c r="D235" i="5"/>
  <c r="E235" i="5"/>
  <c r="F235" i="5"/>
  <c r="B236" i="5"/>
  <c r="C236" i="5"/>
  <c r="D236" i="5"/>
  <c r="E236" i="5"/>
  <c r="F236" i="5"/>
  <c r="B237" i="5"/>
  <c r="C237" i="5"/>
  <c r="D237" i="5"/>
  <c r="E237" i="5"/>
  <c r="F237" i="5"/>
  <c r="B238" i="5"/>
  <c r="C238" i="5"/>
  <c r="D238" i="5"/>
  <c r="E238" i="5"/>
  <c r="F238" i="5"/>
  <c r="B239" i="5"/>
  <c r="C239" i="5"/>
  <c r="D239" i="5"/>
  <c r="E239" i="5"/>
  <c r="F239" i="5"/>
  <c r="B240" i="5"/>
  <c r="C240" i="5"/>
  <c r="D240" i="5"/>
  <c r="E240" i="5"/>
  <c r="F240" i="5"/>
  <c r="B241" i="5"/>
  <c r="C241" i="5"/>
  <c r="D241" i="5"/>
  <c r="E241" i="5"/>
  <c r="F241" i="5"/>
  <c r="B242" i="5"/>
  <c r="C242" i="5"/>
  <c r="D242" i="5"/>
  <c r="E242" i="5"/>
  <c r="F242" i="5"/>
  <c r="B243" i="5"/>
  <c r="C243" i="5"/>
  <c r="D243" i="5"/>
  <c r="E243" i="5"/>
  <c r="F243" i="5"/>
  <c r="B244" i="5"/>
  <c r="C244" i="5"/>
  <c r="D244" i="5"/>
  <c r="E244" i="5"/>
  <c r="F244" i="5"/>
  <c r="B245" i="5"/>
  <c r="C245" i="5"/>
  <c r="D245" i="5"/>
  <c r="E245" i="5"/>
  <c r="F245" i="5"/>
  <c r="B246" i="5"/>
  <c r="C246" i="5"/>
  <c r="D246" i="5"/>
  <c r="E246" i="5"/>
  <c r="F246" i="5"/>
  <c r="B247" i="5"/>
  <c r="C247" i="5"/>
  <c r="D247" i="5"/>
  <c r="E247" i="5"/>
  <c r="F247" i="5"/>
  <c r="B248" i="5"/>
  <c r="C248" i="5"/>
  <c r="D248" i="5"/>
  <c r="E248" i="5"/>
  <c r="F248" i="5"/>
  <c r="B249" i="5"/>
  <c r="C249" i="5"/>
  <c r="D249" i="5"/>
  <c r="E249" i="5"/>
  <c r="F249" i="5"/>
  <c r="B250" i="5"/>
  <c r="C250" i="5"/>
  <c r="D250" i="5"/>
  <c r="E250" i="5"/>
  <c r="F250" i="5"/>
  <c r="B251" i="5"/>
  <c r="C251" i="5"/>
  <c r="D251" i="5"/>
  <c r="E251" i="5"/>
  <c r="F251" i="5"/>
  <c r="B252" i="5"/>
  <c r="C252" i="5"/>
  <c r="D252" i="5"/>
  <c r="E252" i="5"/>
  <c r="F252" i="5"/>
  <c r="B253" i="5"/>
  <c r="C253" i="5"/>
  <c r="D253" i="5"/>
  <c r="E253" i="5"/>
  <c r="F253" i="5"/>
  <c r="B254" i="5"/>
  <c r="C254" i="5"/>
  <c r="D254" i="5"/>
  <c r="E254" i="5"/>
  <c r="F254" i="5"/>
  <c r="B255" i="5"/>
  <c r="C255" i="5"/>
  <c r="D255" i="5"/>
  <c r="E255" i="5"/>
  <c r="F255" i="5"/>
  <c r="B256" i="5"/>
  <c r="C256" i="5"/>
  <c r="D256" i="5"/>
  <c r="E256" i="5"/>
  <c r="F256" i="5"/>
  <c r="B257" i="5"/>
  <c r="C257" i="5"/>
  <c r="D257" i="5"/>
  <c r="E257" i="5"/>
  <c r="F257" i="5"/>
  <c r="B258" i="5"/>
  <c r="C258" i="5"/>
  <c r="D258" i="5"/>
  <c r="E258" i="5"/>
  <c r="F258" i="5"/>
  <c r="B259" i="5"/>
  <c r="C259" i="5"/>
  <c r="D259" i="5"/>
  <c r="E259" i="5"/>
  <c r="F259" i="5"/>
  <c r="B260" i="5"/>
  <c r="C260" i="5"/>
  <c r="D260" i="5"/>
  <c r="E260" i="5"/>
  <c r="F260" i="5"/>
  <c r="B261" i="5"/>
  <c r="C261" i="5"/>
  <c r="D261" i="5"/>
  <c r="E261" i="5"/>
  <c r="F261" i="5"/>
  <c r="B262" i="5"/>
  <c r="C262" i="5"/>
  <c r="D262" i="5"/>
  <c r="E262" i="5"/>
  <c r="F262" i="5"/>
  <c r="B263" i="5"/>
  <c r="C263" i="5"/>
  <c r="D263" i="5"/>
  <c r="E263" i="5"/>
  <c r="F263" i="5"/>
  <c r="B264" i="5"/>
  <c r="C264" i="5"/>
  <c r="D264" i="5"/>
  <c r="E264" i="5"/>
  <c r="F264" i="5"/>
  <c r="B265" i="5"/>
  <c r="C265" i="5"/>
  <c r="D265" i="5"/>
  <c r="E265" i="5"/>
  <c r="F265" i="5"/>
  <c r="B266" i="5"/>
  <c r="C266" i="5"/>
  <c r="D266" i="5"/>
  <c r="E266" i="5"/>
  <c r="F266" i="5"/>
  <c r="B267" i="5"/>
  <c r="C267" i="5"/>
  <c r="D267" i="5"/>
  <c r="E267" i="5"/>
  <c r="F267" i="5"/>
  <c r="B268" i="5"/>
  <c r="C268" i="5"/>
  <c r="D268" i="5"/>
  <c r="E268" i="5"/>
  <c r="F268" i="5"/>
  <c r="B269" i="5"/>
  <c r="C269" i="5"/>
  <c r="D269" i="5"/>
  <c r="E269" i="5"/>
  <c r="F269" i="5"/>
  <c r="B270" i="5"/>
  <c r="C270" i="5"/>
  <c r="D270" i="5"/>
  <c r="E270" i="5"/>
  <c r="F270" i="5"/>
  <c r="B271" i="5"/>
  <c r="C271" i="5"/>
  <c r="D271" i="5"/>
  <c r="E271" i="5"/>
  <c r="F271" i="5"/>
  <c r="B272" i="5"/>
  <c r="C272" i="5"/>
  <c r="D272" i="5"/>
  <c r="E272" i="5"/>
  <c r="F272" i="5"/>
  <c r="B273" i="5"/>
  <c r="C273" i="5"/>
  <c r="D273" i="5"/>
  <c r="E273" i="5"/>
  <c r="F273" i="5"/>
  <c r="B274" i="5"/>
  <c r="C274" i="5"/>
  <c r="D274" i="5"/>
  <c r="E274" i="5"/>
  <c r="F274" i="5"/>
  <c r="B275" i="5"/>
  <c r="C275" i="5"/>
  <c r="D275" i="5"/>
  <c r="E275" i="5"/>
  <c r="F275" i="5"/>
  <c r="B276" i="5"/>
  <c r="C276" i="5"/>
  <c r="D276" i="5"/>
  <c r="E276" i="5"/>
  <c r="F276" i="5"/>
  <c r="B277" i="5"/>
  <c r="C277" i="5"/>
  <c r="D277" i="5"/>
  <c r="E277" i="5"/>
  <c r="F277" i="5"/>
  <c r="B278" i="5"/>
  <c r="C278" i="5"/>
  <c r="D278" i="5"/>
  <c r="E278" i="5"/>
  <c r="F278" i="5"/>
  <c r="B279" i="5"/>
  <c r="C279" i="5"/>
  <c r="D279" i="5"/>
  <c r="E279" i="5"/>
  <c r="F279" i="5"/>
  <c r="B280" i="5"/>
  <c r="C280" i="5"/>
  <c r="D280" i="5"/>
  <c r="E280" i="5"/>
  <c r="F280" i="5"/>
  <c r="B281" i="5"/>
  <c r="C281" i="5"/>
  <c r="D281" i="5"/>
  <c r="E281" i="5"/>
  <c r="F281" i="5"/>
  <c r="B282" i="5"/>
  <c r="C282" i="5"/>
  <c r="D282" i="5"/>
  <c r="E282" i="5"/>
  <c r="F282" i="5"/>
  <c r="B283" i="5"/>
  <c r="C283" i="5"/>
  <c r="D283" i="5"/>
  <c r="E283" i="5"/>
  <c r="F283" i="5"/>
  <c r="B284" i="5"/>
  <c r="C284" i="5"/>
  <c r="D284" i="5"/>
  <c r="E284" i="5"/>
  <c r="F284" i="5"/>
  <c r="B285" i="5"/>
  <c r="C285" i="5"/>
  <c r="D285" i="5"/>
  <c r="E285" i="5"/>
  <c r="F285" i="5"/>
  <c r="B286" i="5"/>
  <c r="C286" i="5"/>
  <c r="D286" i="5"/>
  <c r="E286" i="5"/>
  <c r="F286" i="5"/>
  <c r="B287" i="5"/>
  <c r="C287" i="5"/>
  <c r="D287" i="5"/>
  <c r="E287" i="5"/>
  <c r="F287" i="5"/>
  <c r="B288" i="5"/>
  <c r="C288" i="5"/>
  <c r="D288" i="5"/>
  <c r="E288" i="5"/>
  <c r="F288" i="5"/>
  <c r="B289" i="5"/>
  <c r="C289" i="5"/>
  <c r="D289" i="5"/>
  <c r="E289" i="5"/>
  <c r="F289" i="5"/>
  <c r="B290" i="5"/>
  <c r="C290" i="5"/>
  <c r="D290" i="5"/>
  <c r="E290" i="5"/>
  <c r="F290" i="5"/>
  <c r="B291" i="5"/>
  <c r="C291" i="5"/>
  <c r="D291" i="5"/>
  <c r="E291" i="5"/>
  <c r="F291" i="5"/>
  <c r="B292" i="5"/>
  <c r="C292" i="5"/>
  <c r="D292" i="5"/>
  <c r="E292" i="5"/>
  <c r="F292" i="5"/>
  <c r="B293" i="5"/>
  <c r="C293" i="5"/>
  <c r="D293" i="5"/>
  <c r="E293" i="5"/>
  <c r="F293" i="5"/>
  <c r="B294" i="5"/>
  <c r="C294" i="5"/>
  <c r="D294" i="5"/>
  <c r="E294" i="5"/>
  <c r="F294" i="5"/>
  <c r="B295" i="5"/>
  <c r="C295" i="5"/>
  <c r="D295" i="5"/>
  <c r="E295" i="5"/>
  <c r="F295" i="5"/>
  <c r="B296" i="5"/>
  <c r="C296" i="5"/>
  <c r="D296" i="5"/>
  <c r="E296" i="5"/>
  <c r="F296" i="5"/>
  <c r="B297" i="5"/>
  <c r="C297" i="5"/>
  <c r="D297" i="5"/>
  <c r="E297" i="5"/>
  <c r="F297" i="5"/>
  <c r="B298" i="5"/>
  <c r="C298" i="5"/>
  <c r="D298" i="5"/>
  <c r="E298" i="5"/>
  <c r="F298" i="5"/>
  <c r="B299" i="5"/>
  <c r="C299" i="5"/>
  <c r="D299" i="5"/>
  <c r="E299" i="5"/>
  <c r="F299" i="5"/>
  <c r="B300" i="5"/>
  <c r="C300" i="5"/>
  <c r="D300" i="5"/>
  <c r="E300" i="5"/>
  <c r="F300" i="5"/>
  <c r="B301" i="5"/>
  <c r="C301" i="5"/>
  <c r="D301" i="5"/>
  <c r="E301" i="5"/>
  <c r="F301" i="5"/>
  <c r="B302" i="5"/>
  <c r="C302" i="5"/>
  <c r="D302" i="5"/>
  <c r="E302" i="5"/>
  <c r="F302" i="5"/>
  <c r="B303" i="5"/>
  <c r="C303" i="5"/>
  <c r="D303" i="5"/>
  <c r="E303" i="5"/>
  <c r="F303" i="5"/>
  <c r="B304" i="5"/>
  <c r="C304" i="5"/>
  <c r="D304" i="5"/>
  <c r="E304" i="5"/>
  <c r="F304" i="5"/>
  <c r="B305" i="5"/>
  <c r="C305" i="5"/>
  <c r="D305" i="5"/>
  <c r="E305" i="5"/>
  <c r="F305" i="5"/>
  <c r="B306" i="5"/>
  <c r="C306" i="5"/>
  <c r="D306" i="5"/>
  <c r="E306" i="5"/>
  <c r="F306" i="5"/>
  <c r="B307" i="5"/>
  <c r="C307" i="5"/>
  <c r="D307" i="5"/>
  <c r="E307" i="5"/>
  <c r="F307" i="5"/>
  <c r="B308" i="5"/>
  <c r="C308" i="5"/>
  <c r="D308" i="5"/>
  <c r="E308" i="5"/>
  <c r="F308" i="5"/>
  <c r="B309" i="5"/>
  <c r="C309" i="5"/>
  <c r="D309" i="5"/>
  <c r="E309" i="5"/>
  <c r="F309" i="5"/>
  <c r="B310" i="5"/>
  <c r="C310" i="5"/>
  <c r="D310" i="5"/>
  <c r="E310" i="5"/>
  <c r="F310" i="5"/>
  <c r="B311" i="5"/>
  <c r="C311" i="5"/>
  <c r="D311" i="5"/>
  <c r="E311" i="5"/>
  <c r="F311" i="5"/>
  <c r="B312" i="5"/>
  <c r="C312" i="5"/>
  <c r="D312" i="5"/>
  <c r="E312" i="5"/>
  <c r="F312" i="5"/>
  <c r="B313" i="5"/>
  <c r="C313" i="5"/>
  <c r="D313" i="5"/>
  <c r="E313" i="5"/>
  <c r="F313" i="5"/>
  <c r="B314" i="5"/>
  <c r="C314" i="5"/>
  <c r="D314" i="5"/>
  <c r="E314" i="5"/>
  <c r="F314" i="5"/>
  <c r="B315" i="5"/>
  <c r="C315" i="5"/>
  <c r="D315" i="5"/>
  <c r="E315" i="5"/>
  <c r="F315" i="5"/>
  <c r="B316" i="5"/>
  <c r="C316" i="5"/>
  <c r="D316" i="5"/>
  <c r="E316" i="5"/>
  <c r="F316" i="5"/>
  <c r="B317" i="5"/>
  <c r="C317" i="5"/>
  <c r="D317" i="5"/>
  <c r="E317" i="5"/>
  <c r="F317" i="5"/>
  <c r="B318" i="5"/>
  <c r="C318" i="5"/>
  <c r="D318" i="5"/>
  <c r="E318" i="5"/>
  <c r="F318" i="5"/>
  <c r="B319" i="5"/>
  <c r="C319" i="5"/>
  <c r="D319" i="5"/>
  <c r="E319" i="5"/>
  <c r="F319" i="5"/>
  <c r="B320" i="5"/>
  <c r="C320" i="5"/>
  <c r="D320" i="5"/>
  <c r="E320" i="5"/>
  <c r="F320" i="5"/>
  <c r="B321" i="5"/>
  <c r="C321" i="5"/>
  <c r="D321" i="5"/>
  <c r="E321" i="5"/>
  <c r="F321" i="5"/>
  <c r="B322" i="5"/>
  <c r="C322" i="5"/>
  <c r="D322" i="5"/>
  <c r="E322" i="5"/>
  <c r="F322" i="5"/>
  <c r="B323" i="5"/>
  <c r="C323" i="5"/>
  <c r="D323" i="5"/>
  <c r="E323" i="5"/>
  <c r="F323" i="5"/>
  <c r="B324" i="5"/>
  <c r="C324" i="5"/>
  <c r="D324" i="5"/>
  <c r="E324" i="5"/>
  <c r="F324" i="5"/>
  <c r="B325" i="5"/>
  <c r="C325" i="5"/>
  <c r="D325" i="5"/>
  <c r="E325" i="5"/>
  <c r="F325" i="5"/>
  <c r="B326" i="5"/>
  <c r="C326" i="5"/>
  <c r="D326" i="5"/>
  <c r="E326" i="5"/>
  <c r="F326" i="5"/>
  <c r="B327" i="5"/>
  <c r="C327" i="5"/>
  <c r="D327" i="5"/>
  <c r="E327" i="5"/>
  <c r="F327" i="5"/>
  <c r="B328" i="5"/>
  <c r="C328" i="5"/>
  <c r="D328" i="5"/>
  <c r="E328" i="5"/>
  <c r="F328" i="5"/>
  <c r="B329" i="5"/>
  <c r="C329" i="5"/>
  <c r="D329" i="5"/>
  <c r="E329" i="5"/>
  <c r="F329" i="5"/>
  <c r="B330" i="5"/>
  <c r="C330" i="5"/>
  <c r="D330" i="5"/>
  <c r="E330" i="5"/>
  <c r="F330" i="5"/>
  <c r="B331" i="5"/>
  <c r="C331" i="5"/>
  <c r="D331" i="5"/>
  <c r="E331" i="5"/>
  <c r="F331" i="5"/>
  <c r="B332" i="5"/>
  <c r="C332" i="5"/>
  <c r="D332" i="5"/>
  <c r="E332" i="5"/>
  <c r="F332" i="5"/>
  <c r="B333" i="5"/>
  <c r="C333" i="5"/>
  <c r="D333" i="5"/>
  <c r="E333" i="5"/>
  <c r="F333" i="5"/>
  <c r="B334" i="5"/>
  <c r="C334" i="5"/>
  <c r="D334" i="5"/>
  <c r="E334" i="5"/>
  <c r="F334" i="5"/>
  <c r="B335" i="5"/>
  <c r="C335" i="5"/>
  <c r="D335" i="5"/>
  <c r="E335" i="5"/>
  <c r="F335" i="5"/>
  <c r="B336" i="5"/>
  <c r="C336" i="5"/>
  <c r="D336" i="5"/>
  <c r="E336" i="5"/>
  <c r="F336" i="5"/>
  <c r="B337" i="5"/>
  <c r="C337" i="5"/>
  <c r="D337" i="5"/>
  <c r="E337" i="5"/>
  <c r="F337" i="5"/>
  <c r="B338" i="5"/>
  <c r="C338" i="5"/>
  <c r="D338" i="5"/>
  <c r="E338" i="5"/>
  <c r="F338" i="5"/>
  <c r="B339" i="5"/>
  <c r="C339" i="5"/>
  <c r="D339" i="5"/>
  <c r="E339" i="5"/>
  <c r="F339" i="5"/>
  <c r="B340" i="5"/>
  <c r="C340" i="5"/>
  <c r="D340" i="5"/>
  <c r="E340" i="5"/>
  <c r="F340" i="5"/>
  <c r="B341" i="5"/>
  <c r="C341" i="5"/>
  <c r="D341" i="5"/>
  <c r="E341" i="5"/>
  <c r="F341" i="5"/>
  <c r="B342" i="5"/>
  <c r="C342" i="5"/>
  <c r="D342" i="5"/>
  <c r="E342" i="5"/>
  <c r="F342" i="5"/>
  <c r="B343" i="5"/>
  <c r="C343" i="5"/>
  <c r="D343" i="5"/>
  <c r="E343" i="5"/>
  <c r="F343" i="5"/>
  <c r="B344" i="5"/>
  <c r="C344" i="5"/>
  <c r="D344" i="5"/>
  <c r="E344" i="5"/>
  <c r="F344" i="5"/>
  <c r="B345" i="5"/>
  <c r="C345" i="5"/>
  <c r="D345" i="5"/>
  <c r="E345" i="5"/>
  <c r="F345" i="5"/>
  <c r="B346" i="5"/>
  <c r="C346" i="5"/>
  <c r="D346" i="5"/>
  <c r="E346" i="5"/>
  <c r="F346" i="5"/>
  <c r="B347" i="5"/>
  <c r="C347" i="5"/>
  <c r="D347" i="5"/>
  <c r="E347" i="5"/>
  <c r="F347" i="5"/>
  <c r="B348" i="5"/>
  <c r="C348" i="5"/>
  <c r="D348" i="5"/>
  <c r="E348" i="5"/>
  <c r="F348" i="5"/>
  <c r="B349" i="5"/>
  <c r="C349" i="5"/>
  <c r="D349" i="5"/>
  <c r="E349" i="5"/>
  <c r="F349" i="5"/>
  <c r="B350" i="5"/>
  <c r="C350" i="5"/>
  <c r="D350" i="5"/>
  <c r="E350" i="5"/>
  <c r="F350" i="5"/>
  <c r="B351" i="5"/>
  <c r="C351" i="5"/>
  <c r="D351" i="5"/>
  <c r="E351" i="5"/>
  <c r="F351" i="5"/>
  <c r="B352" i="5"/>
  <c r="C352" i="5"/>
  <c r="D352" i="5"/>
  <c r="E352" i="5"/>
  <c r="F352" i="5"/>
  <c r="B353" i="5"/>
  <c r="C353" i="5"/>
  <c r="D353" i="5"/>
  <c r="E353" i="5"/>
  <c r="F353" i="5"/>
  <c r="B354" i="5"/>
  <c r="C354" i="5"/>
  <c r="D354" i="5"/>
  <c r="E354" i="5"/>
  <c r="F354" i="5"/>
  <c r="B355" i="5"/>
  <c r="C355" i="5"/>
  <c r="D355" i="5"/>
  <c r="E355" i="5"/>
  <c r="F355" i="5"/>
  <c r="B356" i="5"/>
  <c r="C356" i="5"/>
  <c r="D356" i="5"/>
  <c r="E356" i="5"/>
  <c r="F356" i="5"/>
  <c r="B357" i="5"/>
  <c r="C357" i="5"/>
  <c r="D357" i="5"/>
  <c r="E357" i="5"/>
  <c r="F357" i="5"/>
  <c r="B358" i="5"/>
  <c r="C358" i="5"/>
  <c r="D358" i="5"/>
  <c r="E358" i="5"/>
  <c r="F358" i="5"/>
  <c r="B359" i="5"/>
  <c r="C359" i="5"/>
  <c r="D359" i="5"/>
  <c r="E359" i="5"/>
  <c r="F359" i="5"/>
  <c r="B360" i="5"/>
  <c r="C360" i="5"/>
  <c r="D360" i="5"/>
  <c r="E360" i="5"/>
  <c r="F360" i="5"/>
  <c r="B361" i="5"/>
  <c r="C361" i="5"/>
  <c r="D361" i="5"/>
  <c r="E361" i="5"/>
  <c r="F361" i="5"/>
  <c r="B362" i="5"/>
  <c r="C362" i="5"/>
  <c r="D362" i="5"/>
  <c r="E362" i="5"/>
  <c r="F362" i="5"/>
  <c r="B363" i="5"/>
  <c r="C363" i="5"/>
  <c r="D363" i="5"/>
  <c r="E363" i="5"/>
  <c r="F363" i="5"/>
  <c r="B364" i="5"/>
  <c r="C364" i="5"/>
  <c r="D364" i="5"/>
  <c r="E364" i="5"/>
  <c r="F364" i="5"/>
  <c r="B365" i="5"/>
  <c r="C365" i="5"/>
  <c r="D365" i="5"/>
  <c r="E365" i="5"/>
  <c r="F365" i="5"/>
  <c r="B6" i="7"/>
  <c r="C6" i="7"/>
  <c r="D6" i="7"/>
  <c r="E6" i="7"/>
  <c r="F6" i="7"/>
  <c r="G6" i="7"/>
  <c r="H6" i="7"/>
  <c r="I6" i="7"/>
  <c r="J6" i="7"/>
  <c r="K6" i="7"/>
  <c r="L6" i="7"/>
  <c r="M6" i="7"/>
  <c r="B7" i="7"/>
  <c r="C7" i="7"/>
  <c r="D7" i="7"/>
  <c r="E7" i="7"/>
  <c r="F7" i="7"/>
  <c r="G7" i="7"/>
  <c r="H7" i="7"/>
  <c r="I7" i="7"/>
  <c r="J7" i="7"/>
  <c r="K7" i="7"/>
  <c r="L7" i="7"/>
  <c r="M7" i="7"/>
  <c r="B8" i="7"/>
  <c r="C8" i="7"/>
  <c r="D8" i="7"/>
  <c r="E8" i="7"/>
  <c r="F8" i="7"/>
  <c r="G8" i="7"/>
  <c r="H8" i="7"/>
  <c r="I8" i="7"/>
  <c r="J8" i="7"/>
  <c r="K8" i="7"/>
  <c r="L8" i="7"/>
  <c r="M8" i="7"/>
  <c r="B9" i="7"/>
  <c r="C9" i="7"/>
  <c r="D9" i="7"/>
  <c r="E9" i="7"/>
  <c r="F9" i="7"/>
  <c r="G9" i="7"/>
  <c r="H9" i="7"/>
  <c r="I9" i="7"/>
  <c r="J9" i="7"/>
  <c r="K9" i="7"/>
  <c r="L9" i="7"/>
  <c r="M9" i="7"/>
  <c r="B10" i="7"/>
  <c r="C10" i="7"/>
  <c r="D10" i="7"/>
  <c r="E10" i="7"/>
  <c r="F10" i="7"/>
  <c r="G10" i="7"/>
  <c r="H10" i="7"/>
  <c r="I10" i="7"/>
  <c r="J10" i="7"/>
  <c r="K10" i="7"/>
  <c r="L10" i="7"/>
  <c r="M10" i="7"/>
  <c r="B11" i="7"/>
  <c r="C11" i="7"/>
  <c r="D11" i="7"/>
  <c r="E11" i="7"/>
  <c r="F11" i="7"/>
  <c r="G11" i="7"/>
  <c r="H11" i="7"/>
  <c r="I11" i="7"/>
  <c r="J11" i="7"/>
  <c r="K11" i="7"/>
  <c r="L11" i="7"/>
  <c r="M11" i="7"/>
  <c r="B12" i="7"/>
  <c r="C12" i="7"/>
  <c r="D12" i="7"/>
  <c r="E12" i="7"/>
  <c r="F12" i="7"/>
  <c r="G12" i="7"/>
  <c r="H12" i="7"/>
  <c r="I12" i="7"/>
  <c r="J12" i="7"/>
  <c r="K12" i="7"/>
  <c r="L12" i="7"/>
  <c r="M12" i="7"/>
  <c r="B13" i="7"/>
  <c r="C13" i="7"/>
  <c r="D13" i="7"/>
  <c r="E13" i="7"/>
  <c r="F13" i="7"/>
  <c r="G13" i="7"/>
  <c r="H13" i="7"/>
  <c r="I13" i="7"/>
  <c r="J13" i="7"/>
  <c r="K13" i="7"/>
  <c r="L13" i="7"/>
  <c r="M13" i="7"/>
  <c r="B14" i="7"/>
  <c r="C14" i="7"/>
  <c r="D14" i="7"/>
  <c r="E14" i="7"/>
  <c r="F14" i="7"/>
  <c r="G14" i="7"/>
  <c r="H14" i="7"/>
  <c r="I14" i="7"/>
  <c r="J14" i="7"/>
  <c r="K14" i="7"/>
  <c r="L14" i="7"/>
  <c r="M14" i="7"/>
  <c r="B15" i="7"/>
  <c r="C15" i="7"/>
  <c r="D15" i="7"/>
  <c r="E15" i="7"/>
  <c r="F15" i="7"/>
  <c r="G15" i="7"/>
  <c r="H15" i="7"/>
  <c r="I15" i="7"/>
  <c r="J15" i="7"/>
  <c r="K15" i="7"/>
  <c r="L15" i="7"/>
  <c r="M15" i="7"/>
  <c r="B16" i="7"/>
  <c r="C16" i="7"/>
  <c r="D16" i="7"/>
  <c r="E16" i="7"/>
  <c r="F16" i="7"/>
  <c r="G16" i="7"/>
  <c r="H16" i="7"/>
  <c r="I16" i="7"/>
  <c r="J16" i="7"/>
  <c r="K16" i="7"/>
  <c r="L16" i="7"/>
  <c r="M16" i="7"/>
  <c r="B17" i="7"/>
  <c r="C17" i="7"/>
  <c r="D17" i="7"/>
  <c r="E17" i="7"/>
  <c r="F17" i="7"/>
  <c r="G17" i="7"/>
  <c r="H17" i="7"/>
  <c r="I17" i="7"/>
  <c r="J17" i="7"/>
  <c r="K17" i="7"/>
  <c r="L17" i="7"/>
  <c r="M17" i="7"/>
  <c r="B18" i="7"/>
  <c r="C18" i="7"/>
  <c r="D18" i="7"/>
  <c r="E18" i="7"/>
  <c r="F18" i="7"/>
  <c r="G18" i="7"/>
  <c r="H18" i="7"/>
  <c r="I18" i="7"/>
  <c r="J18" i="7"/>
  <c r="K18" i="7"/>
  <c r="L18" i="7"/>
  <c r="M18" i="7"/>
  <c r="B19" i="7"/>
  <c r="C19" i="7"/>
  <c r="D19" i="7"/>
  <c r="E19" i="7"/>
  <c r="F19" i="7"/>
  <c r="G19" i="7"/>
  <c r="H19" i="7"/>
  <c r="I19" i="7"/>
  <c r="J19" i="7"/>
  <c r="K19" i="7"/>
  <c r="L19" i="7"/>
  <c r="M19" i="7"/>
  <c r="B20" i="7"/>
  <c r="C20" i="7"/>
  <c r="D20" i="7"/>
  <c r="E20" i="7"/>
  <c r="F20" i="7"/>
  <c r="G20" i="7"/>
  <c r="H20" i="7"/>
  <c r="I20" i="7"/>
  <c r="J20" i="7"/>
  <c r="K20" i="7"/>
  <c r="L20" i="7"/>
  <c r="M20" i="7"/>
  <c r="B21" i="7"/>
  <c r="C21" i="7"/>
  <c r="D21" i="7"/>
  <c r="E21" i="7"/>
  <c r="F21" i="7"/>
  <c r="G21" i="7"/>
  <c r="H21" i="7"/>
  <c r="I21" i="7"/>
  <c r="J21" i="7"/>
  <c r="K21" i="7"/>
  <c r="L21" i="7"/>
  <c r="M21" i="7"/>
  <c r="B22" i="7"/>
  <c r="C22" i="7"/>
  <c r="D22" i="7"/>
  <c r="E22" i="7"/>
  <c r="F22" i="7"/>
  <c r="G22" i="7"/>
  <c r="H22" i="7"/>
  <c r="I22" i="7"/>
  <c r="J22" i="7"/>
  <c r="K22" i="7"/>
  <c r="L22" i="7"/>
  <c r="M22" i="7"/>
  <c r="B23" i="7"/>
  <c r="C23" i="7"/>
  <c r="D23" i="7"/>
  <c r="E23" i="7"/>
  <c r="F23" i="7"/>
  <c r="G23" i="7"/>
  <c r="H23" i="7"/>
  <c r="I23" i="7"/>
  <c r="J23" i="7"/>
  <c r="K23" i="7"/>
  <c r="L23" i="7"/>
  <c r="M23" i="7"/>
  <c r="B24" i="7"/>
  <c r="C24" i="7"/>
  <c r="D24" i="7"/>
  <c r="E24" i="7"/>
  <c r="F24" i="7"/>
  <c r="G24" i="7"/>
  <c r="H24" i="7"/>
  <c r="I24" i="7"/>
  <c r="J24" i="7"/>
  <c r="K24" i="7"/>
  <c r="L24" i="7"/>
  <c r="M24" i="7"/>
  <c r="B25" i="7"/>
  <c r="C25" i="7"/>
  <c r="D25" i="7"/>
  <c r="E25" i="7"/>
  <c r="F25" i="7"/>
  <c r="G25" i="7"/>
  <c r="H25" i="7"/>
  <c r="I25" i="7"/>
  <c r="J25" i="7"/>
  <c r="K25" i="7"/>
  <c r="L25" i="7"/>
  <c r="M25" i="7"/>
  <c r="B26" i="7"/>
  <c r="C26" i="7"/>
  <c r="D26" i="7"/>
  <c r="E26" i="7"/>
  <c r="F26" i="7"/>
  <c r="G26" i="7"/>
  <c r="H26" i="7"/>
  <c r="I26" i="7"/>
  <c r="J26" i="7"/>
  <c r="K26" i="7"/>
  <c r="L26" i="7"/>
  <c r="M26" i="7"/>
  <c r="B27" i="7"/>
  <c r="C27" i="7"/>
  <c r="D27" i="7"/>
  <c r="E27" i="7"/>
  <c r="F27" i="7"/>
  <c r="G27" i="7"/>
  <c r="H27" i="7"/>
  <c r="I27" i="7"/>
  <c r="J27" i="7"/>
  <c r="K27" i="7"/>
  <c r="L27" i="7"/>
  <c r="M27" i="7"/>
  <c r="B28" i="7"/>
  <c r="C28" i="7"/>
  <c r="D28" i="7"/>
  <c r="E28" i="7"/>
  <c r="F28" i="7"/>
  <c r="G28" i="7"/>
  <c r="H28" i="7"/>
  <c r="I28" i="7"/>
  <c r="J28" i="7"/>
  <c r="K28" i="7"/>
  <c r="L28" i="7"/>
  <c r="M28" i="7"/>
  <c r="B29" i="7"/>
  <c r="C29" i="7"/>
  <c r="D29" i="7"/>
  <c r="E29" i="7"/>
  <c r="F29" i="7"/>
  <c r="G29" i="7"/>
  <c r="H29" i="7"/>
  <c r="I29" i="7"/>
  <c r="J29" i="7"/>
  <c r="K29" i="7"/>
  <c r="L29" i="7"/>
  <c r="M29" i="7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325" i="15"/>
  <c r="B326" i="15"/>
  <c r="B327" i="15"/>
  <c r="B328" i="15"/>
  <c r="B329" i="15"/>
  <c r="B330" i="15"/>
  <c r="B331" i="15"/>
  <c r="B332" i="15"/>
  <c r="B333" i="15"/>
  <c r="B334" i="15"/>
  <c r="B335" i="15"/>
  <c r="B336" i="15"/>
  <c r="B337" i="15"/>
  <c r="B338" i="15"/>
  <c r="B339" i="15"/>
  <c r="B340" i="15"/>
  <c r="B341" i="15"/>
  <c r="B342" i="15"/>
  <c r="B343" i="15"/>
  <c r="B344" i="15"/>
  <c r="B345" i="15"/>
  <c r="B346" i="15"/>
  <c r="B347" i="15"/>
  <c r="B348" i="15"/>
  <c r="B349" i="15"/>
  <c r="B350" i="15"/>
  <c r="B351" i="15"/>
  <c r="B352" i="15"/>
  <c r="B353" i="15"/>
  <c r="B354" i="15"/>
  <c r="B355" i="15"/>
  <c r="B356" i="15"/>
  <c r="B357" i="15"/>
  <c r="B358" i="15"/>
  <c r="B359" i="15"/>
  <c r="B360" i="15"/>
  <c r="B361" i="15"/>
  <c r="B362" i="15"/>
  <c r="B363" i="15"/>
  <c r="B364" i="15"/>
  <c r="B365" i="15"/>
  <c r="B366" i="15"/>
</calcChain>
</file>

<file path=xl/sharedStrings.xml><?xml version="1.0" encoding="utf-8"?>
<sst xmlns="http://schemas.openxmlformats.org/spreadsheetml/2006/main" count="3057" uniqueCount="873">
  <si>
    <t>Volatility</t>
  </si>
  <si>
    <t>----</t>
  </si>
  <si>
    <t>Curve Fetching</t>
  </si>
  <si>
    <t>Forward Peak Prices</t>
  </si>
  <si>
    <t>Forward Off-peak Power</t>
  </si>
  <si>
    <t>Peak Vol</t>
  </si>
  <si>
    <t>OP Vol</t>
  </si>
  <si>
    <t>General Info</t>
  </si>
  <si>
    <t>Number of Assets</t>
  </si>
  <si>
    <t>Valuation Date</t>
  </si>
  <si>
    <t>Deal Start Date</t>
  </si>
  <si>
    <t>Deal End Date</t>
  </si>
  <si>
    <t>Number of Iterations</t>
  </si>
  <si>
    <t>Dispatch Mode</t>
  </si>
  <si>
    <t>OffPeak Volatility Flag</t>
  </si>
  <si>
    <t>NoOutage Flag</t>
  </si>
  <si>
    <t>Price Elasticity</t>
  </si>
  <si>
    <t>$/MWh per MWh, 0-purchases and sales do not affect market</t>
  </si>
  <si>
    <t>Load Margin</t>
  </si>
  <si>
    <t>Schedule (day-ahead) for (1+LoadMargin)*Expected Load</t>
  </si>
  <si>
    <t>Transmission Loss Factor</t>
  </si>
  <si>
    <t>Number Fuel Curves</t>
  </si>
  <si>
    <t>Number Power Curves</t>
  </si>
  <si>
    <t>Model currently supports only 1 power market.</t>
  </si>
  <si>
    <t>Load Group</t>
  </si>
  <si>
    <t>For accounting purposes only.</t>
  </si>
  <si>
    <t>Asset 1</t>
  </si>
  <si>
    <t>Asset 2</t>
  </si>
  <si>
    <t>Asset 3</t>
  </si>
  <si>
    <t>Asset 4</t>
  </si>
  <si>
    <t>Asset 5</t>
  </si>
  <si>
    <t>Asset 6</t>
  </si>
  <si>
    <t>Asset 7</t>
  </si>
  <si>
    <t>Asset 8</t>
  </si>
  <si>
    <t>Asset 9</t>
  </si>
  <si>
    <t>Asset 10</t>
  </si>
  <si>
    <t>Asset 11</t>
  </si>
  <si>
    <t>Asset 12</t>
  </si>
  <si>
    <t>Asset 13</t>
  </si>
  <si>
    <t>Asset 14</t>
  </si>
  <si>
    <t>Asset 15</t>
  </si>
  <si>
    <t>Asset 16</t>
  </si>
  <si>
    <t>Asset 17</t>
  </si>
  <si>
    <t>Asset 18</t>
  </si>
  <si>
    <t>Asset 19</t>
  </si>
  <si>
    <t>Asset 20</t>
  </si>
  <si>
    <t>Load vs. Temperature (MW)</t>
  </si>
  <si>
    <t>Day of Week Offsets</t>
  </si>
  <si>
    <t>Mon</t>
  </si>
  <si>
    <t>Tue</t>
  </si>
  <si>
    <t>Wed</t>
  </si>
  <si>
    <t>Thur.</t>
  </si>
  <si>
    <t>Fri.</t>
  </si>
  <si>
    <t>Sat</t>
  </si>
  <si>
    <t>Sun</t>
  </si>
  <si>
    <t>Temperature</t>
  </si>
  <si>
    <t>Hour</t>
  </si>
  <si>
    <t>Day of Year</t>
  </si>
  <si>
    <t xml:space="preserve">Discount Rate Curve </t>
  </si>
  <si>
    <t>Spread to Libor-AA</t>
  </si>
  <si>
    <t>Libor-AA</t>
  </si>
  <si>
    <t>Peak</t>
  </si>
  <si>
    <t>Scalar Matrix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</si>
  <si>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</si>
  <si>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</si>
  <si>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</si>
  <si>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</si>
  <si>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</si>
  <si>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</si>
  <si>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</si>
  <si>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</si>
  <si>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</si>
  <si>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</si>
  <si>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</si>
  <si>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</si>
  <si>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Saturday</t>
  </si>
  <si>
    <t>Sunday</t>
  </si>
  <si>
    <t>Monthly Fuel Prices  ($/mmbtu)</t>
  </si>
  <si>
    <t>Number of fuel curves:</t>
  </si>
  <si>
    <t>Covar Data</t>
  </si>
  <si>
    <t>H: coefficient relating power price movement to load: Price=Price0*exp(H*deltaLoad/Load)</t>
  </si>
  <si>
    <t>Long Dim</t>
  </si>
  <si>
    <t>Short Dim</t>
  </si>
  <si>
    <t>Long term vols and correlation for:</t>
  </si>
  <si>
    <t>Dimension</t>
  </si>
  <si>
    <t>1=LOG Normal, 0=Normal</t>
  </si>
  <si>
    <t>Vol</t>
  </si>
  <si>
    <t>SHORT Term Volatility</t>
  </si>
  <si>
    <t xml:space="preserve"> (daily-ized) for : </t>
  </si>
  <si>
    <t xml:space="preserve">TEMP </t>
  </si>
  <si>
    <t xml:space="preserve">Actual Load </t>
  </si>
  <si>
    <t>PRICE</t>
  </si>
  <si>
    <t>Actual Price</t>
  </si>
  <si>
    <t>Temp</t>
  </si>
  <si>
    <t>LoadAct</t>
  </si>
  <si>
    <t>Price</t>
  </si>
  <si>
    <t>PriceAct</t>
  </si>
  <si>
    <t>Climate Data</t>
  </si>
  <si>
    <t>Decay Const</t>
  </si>
  <si>
    <t>A</t>
  </si>
  <si>
    <t>B</t>
  </si>
  <si>
    <t>Offset</t>
  </si>
  <si>
    <t>a</t>
  </si>
  <si>
    <t>b</t>
  </si>
  <si>
    <t>c</t>
  </si>
  <si>
    <t>Fuel Curve</t>
  </si>
  <si>
    <t>Capacity min (MW)</t>
  </si>
  <si>
    <t>intermediate</t>
  </si>
  <si>
    <t xml:space="preserve">              peak</t>
  </si>
  <si>
    <t>Forced Outage duration (days)</t>
  </si>
  <si>
    <t>Fuel Basis  ($/mmbtu)</t>
  </si>
  <si>
    <t>Year</t>
  </si>
  <si>
    <t>Fixed Cost ($MM/yr)</t>
  </si>
  <si>
    <t>Non-Fuel VOM ($/MWh)</t>
  </si>
  <si>
    <t>Forced Outage Rate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</si>
  <si>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</si>
  <si>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</si>
  <si>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</si>
  <si>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</si>
  <si>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</si>
  <si>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</si>
  <si>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</si>
  <si>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</si>
  <si>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</si>
  <si>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</si>
  <si>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</si>
  <si>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</si>
  <si>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Outage Date</t>
  </si>
  <si>
    <t>Length (days)</t>
  </si>
  <si>
    <t>HR</t>
  </si>
  <si>
    <t>MMBTU</t>
  </si>
  <si>
    <t>Results File Path</t>
  </si>
  <si>
    <t>Power Curve</t>
  </si>
  <si>
    <t>Power Basis</t>
  </si>
  <si>
    <t>Start</t>
  </si>
  <si>
    <t>End</t>
  </si>
  <si>
    <t>Daily Price Profile</t>
  </si>
  <si>
    <t>P/OP</t>
  </si>
  <si>
    <t>Correlation</t>
  </si>
  <si>
    <t>Table 4 - Power Region</t>
  </si>
  <si>
    <t>NY Zone G</t>
  </si>
  <si>
    <t>1A</t>
  </si>
  <si>
    <t>PJM Market</t>
  </si>
  <si>
    <t>1B</t>
  </si>
  <si>
    <t>NEPOOL</t>
  </si>
  <si>
    <t>1C</t>
  </si>
  <si>
    <t>NY Zone A</t>
  </si>
  <si>
    <t>1D</t>
  </si>
  <si>
    <t>PJM East</t>
  </si>
  <si>
    <t>1E</t>
  </si>
  <si>
    <t>PJM West</t>
  </si>
  <si>
    <t>1F</t>
  </si>
  <si>
    <t>Firm LD ??</t>
  </si>
  <si>
    <t>1H</t>
  </si>
  <si>
    <t>Nepool Dispatch ??</t>
  </si>
  <si>
    <t>1J</t>
  </si>
  <si>
    <t>Nepool 10 Min Spin</t>
  </si>
  <si>
    <t>1K</t>
  </si>
  <si>
    <t>Nepool 10 Min NonSpin</t>
  </si>
  <si>
    <t>1L</t>
  </si>
  <si>
    <t>Nepool 30 Min Spin</t>
  </si>
  <si>
    <t>1M</t>
  </si>
  <si>
    <t>Nepool AGC</t>
  </si>
  <si>
    <t>1Z</t>
  </si>
  <si>
    <t>NY Zone J</t>
  </si>
  <si>
    <t>ECAR</t>
  </si>
  <si>
    <t>2A</t>
  </si>
  <si>
    <t>Into AEP</t>
  </si>
  <si>
    <t>2B</t>
  </si>
  <si>
    <t>Eastern ECAR</t>
  </si>
  <si>
    <t>Southern Co. - SERC</t>
  </si>
  <si>
    <t>3A</t>
  </si>
  <si>
    <t>3B</t>
  </si>
  <si>
    <t>TVA</t>
  </si>
  <si>
    <t>Cinergy</t>
  </si>
  <si>
    <t>4A</t>
  </si>
  <si>
    <t>MAPP</t>
  </si>
  <si>
    <t>4B</t>
  </si>
  <si>
    <t>Southern MAPP</t>
  </si>
  <si>
    <t>4C</t>
  </si>
  <si>
    <t>ComEd</t>
  </si>
  <si>
    <t>Entergy</t>
  </si>
  <si>
    <t>5A</t>
  </si>
  <si>
    <t>Associated</t>
  </si>
  <si>
    <t>ERCOT</t>
  </si>
  <si>
    <t>Palo Verde</t>
  </si>
  <si>
    <t>7A</t>
  </si>
  <si>
    <t>Rockies</t>
  </si>
  <si>
    <t>COB</t>
  </si>
  <si>
    <t>Mid Columbia</t>
  </si>
  <si>
    <t>CalPX NP-15</t>
  </si>
  <si>
    <t>CalPX SP-15</t>
  </si>
  <si>
    <t>ZP26 ??</t>
  </si>
  <si>
    <t>Open</t>
  </si>
  <si>
    <t>Forward Power Price Curves, Volatilities and Price Profile</t>
  </si>
  <si>
    <t>Monthly Volatilities</t>
  </si>
  <si>
    <t>Intra-Month Volatilties</t>
  </si>
  <si>
    <t>Month</t>
  </si>
  <si>
    <t>PEAK</t>
  </si>
  <si>
    <t>OFF-PEAK</t>
  </si>
  <si>
    <t>Capacity</t>
  </si>
  <si>
    <t>OffPeak</t>
  </si>
  <si>
    <t>Group</t>
  </si>
  <si>
    <t>Prudent</t>
  </si>
  <si>
    <t>Mid</t>
  </si>
  <si>
    <t>Bid</t>
  </si>
  <si>
    <t>Offer</t>
  </si>
  <si>
    <t>Code</t>
  </si>
  <si>
    <t>Factor</t>
  </si>
  <si>
    <t>($/MWH)</t>
  </si>
  <si>
    <t>1</t>
  </si>
  <si>
    <t>2</t>
  </si>
  <si>
    <t>Volatility Smile</t>
  </si>
  <si>
    <t>Price Sensitivies</t>
  </si>
  <si>
    <t>Florida Georgia Border</t>
  </si>
  <si>
    <t>3C</t>
  </si>
  <si>
    <t>Into FRCC</t>
  </si>
  <si>
    <t>Gas-Power</t>
  </si>
  <si>
    <t>D</t>
  </si>
  <si>
    <t>PR</t>
  </si>
  <si>
    <t>I</t>
  </si>
  <si>
    <t>CGPR-AECO/BASIS</t>
  </si>
  <si>
    <t>CGPR-CHIPPAWA</t>
  </si>
  <si>
    <t>NG_OMICRON_2</t>
  </si>
  <si>
    <t>HSC - East Texas - Katy</t>
  </si>
  <si>
    <t>CGPR-CORNWALL</t>
  </si>
  <si>
    <t>NG_OMICRON_3</t>
  </si>
  <si>
    <t>Oklahoma - Mid Continent</t>
  </si>
  <si>
    <t>CGPR-DAWN</t>
  </si>
  <si>
    <t>NG_OMICRON_4</t>
  </si>
  <si>
    <t>Permian Basin - San Juan Basin</t>
  </si>
  <si>
    <t>Summer</t>
  </si>
  <si>
    <t>Winter</t>
  </si>
  <si>
    <t>CGPR-EMERSONUSA</t>
  </si>
  <si>
    <t>CGPR-EMERSON</t>
  </si>
  <si>
    <t>NG_OMICRON_5</t>
  </si>
  <si>
    <t>Northern Ventura - Northern Demarc</t>
  </si>
  <si>
    <t>Gas Basis</t>
  </si>
  <si>
    <t>CGPR-EMPRESS-US</t>
  </si>
  <si>
    <t>CGPR-KINGSGATE</t>
  </si>
  <si>
    <t>NG_OMICRON_6</t>
  </si>
  <si>
    <t>Market Area:  Northeast</t>
  </si>
  <si>
    <t>CGPR-NIAGARA</t>
  </si>
  <si>
    <t>NG_OMICRON_7</t>
  </si>
  <si>
    <t>Appalachia</t>
  </si>
  <si>
    <t>CGPR-OJIBWAY</t>
  </si>
  <si>
    <t>NG_OMICRON_8</t>
  </si>
  <si>
    <t>Effective Date</t>
  </si>
  <si>
    <t>CGPR-PARKWAY</t>
  </si>
  <si>
    <t>NG_OMICRON_9</t>
  </si>
  <si>
    <t>Alberta - Sumas</t>
  </si>
  <si>
    <t>Prompt Month</t>
  </si>
  <si>
    <t>CGPR-ST.CLAIR</t>
  </si>
  <si>
    <t>NG_OMICRON_10</t>
  </si>
  <si>
    <t>Sithe Curve (ANR/LA_ONSHO)</t>
  </si>
  <si>
    <t>Curve Code</t>
  </si>
  <si>
    <t>INTNS</t>
  </si>
  <si>
    <t>NG</t>
  </si>
  <si>
    <t>CGPR-STN2/IDX</t>
  </si>
  <si>
    <t>NG_OMICRON_11</t>
  </si>
  <si>
    <t>Chicago</t>
  </si>
  <si>
    <t>Curve Type</t>
  </si>
  <si>
    <t>AA</t>
  </si>
  <si>
    <t>CGPR-WADDING</t>
  </si>
  <si>
    <t>NG_OMICRON_12</t>
  </si>
  <si>
    <t>Florida Zones 1 through 3</t>
  </si>
  <si>
    <t>Book Code 1</t>
  </si>
  <si>
    <t>R</t>
  </si>
  <si>
    <t>P</t>
  </si>
  <si>
    <t>CONSUMERS_CDA</t>
  </si>
  <si>
    <t>CONSUMERS_CDA/I</t>
  </si>
  <si>
    <t>NG_OMICRON_13</t>
  </si>
  <si>
    <t>Transco/Z6</t>
  </si>
  <si>
    <t>DAWN-GDM</t>
  </si>
  <si>
    <t>DJ/BASIN/CIG</t>
  </si>
  <si>
    <t>NG_OMICRON_14</t>
  </si>
  <si>
    <t>MichCon</t>
  </si>
  <si>
    <t>DJ/BASIN/WEST</t>
  </si>
  <si>
    <t>NG_OMICRON_15</t>
  </si>
  <si>
    <t>SoCal</t>
  </si>
  <si>
    <t>GAS DAILY</t>
  </si>
  <si>
    <t>GD-FGT/Z2</t>
  </si>
  <si>
    <t>GD-AECOUS-DAILY</t>
  </si>
  <si>
    <t>SP</t>
  </si>
  <si>
    <t>GD-INTRASTHUB</t>
  </si>
  <si>
    <t>GD-AGUADULCE</t>
  </si>
  <si>
    <t>GD-LOW_IROQUOIS</t>
  </si>
  <si>
    <t>GD-ALGONQUIN</t>
  </si>
  <si>
    <t>GD-TRANSCO/Z6</t>
  </si>
  <si>
    <t>GD-ANR/LA_ONSHO</t>
  </si>
  <si>
    <t>HPL/SHPCHAN-GD</t>
  </si>
  <si>
    <t>GD-ANR/OK</t>
  </si>
  <si>
    <t>IF-A/S E.BEAUM</t>
  </si>
  <si>
    <t>GD-CAL BORDER</t>
  </si>
  <si>
    <t>IF-A/S EAST OFF</t>
  </si>
  <si>
    <t>GD-CARTHAGE</t>
  </si>
  <si>
    <t>IF-AGUA DULCE</t>
  </si>
  <si>
    <t>GD-CGT/APPALAC</t>
  </si>
  <si>
    <t>IF-ANR/LA</t>
  </si>
  <si>
    <t>GD-CHI. GATE</t>
  </si>
  <si>
    <t>IF-ANR/LA_OFFSH</t>
  </si>
  <si>
    <t>GD-CIG/RKYMTN</t>
  </si>
  <si>
    <t>IF-ANR/LA_ONSHO</t>
  </si>
  <si>
    <t>GD-CNG/NORTH</t>
  </si>
  <si>
    <t>IF-ANR/OK</t>
  </si>
  <si>
    <t>GD-CNG/SOUTH</t>
  </si>
  <si>
    <t>IF-ARKLA/ARK-OK</t>
  </si>
  <si>
    <t>GD-COLGULF/LA</t>
  </si>
  <si>
    <t>IF-B/M OFFSHORE</t>
  </si>
  <si>
    <t>GD-COLGULF/RAYN</t>
  </si>
  <si>
    <t>IF-BONDAD(100%)</t>
  </si>
  <si>
    <t>GD-CONSUMERS</t>
  </si>
  <si>
    <t>IF-CARTHAGE</t>
  </si>
  <si>
    <t>GD-CORPUS/SHPCH</t>
  </si>
  <si>
    <t>IF-CGT/APPALAC</t>
  </si>
  <si>
    <t>GD-DAWN</t>
  </si>
  <si>
    <t>IF-CGT/CITYGATE</t>
  </si>
  <si>
    <t>GD-DJ/BASIN</t>
  </si>
  <si>
    <t>IF-CIG/RKYMTN</t>
  </si>
  <si>
    <t>GD-ELPO/PERM2</t>
  </si>
  <si>
    <t>IF-CIG/TOMAHAWK</t>
  </si>
  <si>
    <t>GD-ELPO/SANJUAN</t>
  </si>
  <si>
    <t>IF-CIG/WIC</t>
  </si>
  <si>
    <t>GD-ELPO/SJBOND</t>
  </si>
  <si>
    <t>IF-CIG/WINDRVR</t>
  </si>
  <si>
    <t>GD-EMERSON</t>
  </si>
  <si>
    <t>IF-CNG/APPALACH</t>
  </si>
  <si>
    <t>GD-FGT/MOBILE</t>
  </si>
  <si>
    <t>IF-CNG/NORTH</t>
  </si>
  <si>
    <t>GD-FGT/Z1</t>
  </si>
  <si>
    <t>IF-CNG/N_CITYGA</t>
  </si>
  <si>
    <t>GD-FGT/Z1/CORP</t>
  </si>
  <si>
    <t>IF-COLGUL/ERATH</t>
  </si>
  <si>
    <t>IF-COLGUL/RAYNE</t>
  </si>
  <si>
    <t>IF-COLGULF/LA</t>
  </si>
  <si>
    <t>GD-FGT/Z3</t>
  </si>
  <si>
    <t>IF-COLGULF/LAOF</t>
  </si>
  <si>
    <t>GD-HEHUB</t>
  </si>
  <si>
    <t>IF-CORPUS</t>
  </si>
  <si>
    <t>GD-HPL/SHPCH</t>
  </si>
  <si>
    <t>IF-ELPO/ANADARK</t>
  </si>
  <si>
    <t>IF-ELPO/PERMIAN</t>
  </si>
  <si>
    <t>GD-IROQUOIS</t>
  </si>
  <si>
    <t>IF-ELPO/SJ</t>
  </si>
  <si>
    <t>GD-KERN/RIVER</t>
  </si>
  <si>
    <t>IF-ELPO/SJ/KC</t>
  </si>
  <si>
    <t>GD-KOCH</t>
  </si>
  <si>
    <t>IF-EPSJ(BONDAD)</t>
  </si>
  <si>
    <t>GD-KOCH/CORPUS</t>
  </si>
  <si>
    <t>IF-EPSJ(MILAGR)</t>
  </si>
  <si>
    <t>GD-KOCH/TX</t>
  </si>
  <si>
    <t>IF-EPSJ/TWBLANC</t>
  </si>
  <si>
    <t>GD-LONESTAR</t>
  </si>
  <si>
    <t>IF-FGT/CTYGATE</t>
  </si>
  <si>
    <t>IF-FGT/MKTAREA</t>
  </si>
  <si>
    <t>GD-MALIN-CTYGAT</t>
  </si>
  <si>
    <t>IF-FGT/Z1</t>
  </si>
  <si>
    <t>GD-MICHCON</t>
  </si>
  <si>
    <t>IF-FGT/Z2</t>
  </si>
  <si>
    <t>GD-MRT/MAINLINE</t>
  </si>
  <si>
    <t>IF-FGT/Z3</t>
  </si>
  <si>
    <t>GD-MRT/WEST</t>
  </si>
  <si>
    <t>IF-FREEPORT</t>
  </si>
  <si>
    <t>GD-NGPL/(IA-IL)</t>
  </si>
  <si>
    <t>IF-HEHUB</t>
  </si>
  <si>
    <t>GD-NGPL/AMARILO</t>
  </si>
  <si>
    <t>IF-HPL/SHPCHAN</t>
  </si>
  <si>
    <t>GD-NGPL/CORPUS</t>
  </si>
  <si>
    <t>IF-IOWA_IL</t>
  </si>
  <si>
    <t>GD-NGPL/LA</t>
  </si>
  <si>
    <t>IF-K/COL/TN/LA</t>
  </si>
  <si>
    <t>GD-NGPL/OK</t>
  </si>
  <si>
    <t>IF-KATY</t>
  </si>
  <si>
    <t>GD-NGPL/PAN/PRM</t>
  </si>
  <si>
    <t>IF-KATY/OASIS</t>
  </si>
  <si>
    <t>GD-NGPL/TXOK-E</t>
  </si>
  <si>
    <t>IF-KATY/TAIL</t>
  </si>
  <si>
    <t>GD-NGPL/TXOK-W</t>
  </si>
  <si>
    <t>IF-KATY/WOFLEX</t>
  </si>
  <si>
    <t>GD-NIAGARA</t>
  </si>
  <si>
    <t>IF-KERN/QUEST</t>
  </si>
  <si>
    <t>GD-NNG/DEMARCAT</t>
  </si>
  <si>
    <t>IF-KERN/RIVER</t>
  </si>
  <si>
    <t>GD-NNG/TOK</t>
  </si>
  <si>
    <t>IF-KING RANCH</t>
  </si>
  <si>
    <t>GD-NNG/TOK(1-6)</t>
  </si>
  <si>
    <t>IF-KOCH</t>
  </si>
  <si>
    <t>GD-NNG/TOK(13)</t>
  </si>
  <si>
    <t>IF-KOCH/LA</t>
  </si>
  <si>
    <t>GD-NNG/TOK/PAN</t>
  </si>
  <si>
    <t>IF-KOCH/TX</t>
  </si>
  <si>
    <t>GD-NNG/VENT</t>
  </si>
  <si>
    <t>IF-LONESTAR</t>
  </si>
  <si>
    <t>GD-NORAM-N/S</t>
  </si>
  <si>
    <t>IF-LRC</t>
  </si>
  <si>
    <t>GD-NORAM/WEST</t>
  </si>
  <si>
    <t>IF-LRC/Z1</t>
  </si>
  <si>
    <t>GD-NTHWST/CANB</t>
  </si>
  <si>
    <t>IF-LRC/Z2</t>
  </si>
  <si>
    <t>GD-NW STANF/1ST</t>
  </si>
  <si>
    <t>IF-LRC/Z3</t>
  </si>
  <si>
    <t>GD-NW STANFIELD</t>
  </si>
  <si>
    <t>IF-LRC/Z4</t>
  </si>
  <si>
    <t>GD-NW/IGNACIO</t>
  </si>
  <si>
    <t>IF-LRC/Z5</t>
  </si>
  <si>
    <t>GD-NWPL_ROCKY_M</t>
  </si>
  <si>
    <t>IF-MONCHY</t>
  </si>
  <si>
    <t>GD-PAN/TX/OK</t>
  </si>
  <si>
    <t>IF-NGPL/HARPER</t>
  </si>
  <si>
    <t>GD-PG&amp;E/CITIGAT</t>
  </si>
  <si>
    <t>IF-NGPL/LA</t>
  </si>
  <si>
    <t>GD-PGT/KINGSGAT</t>
  </si>
  <si>
    <t>IF-NGPL/LA-STNG</t>
  </si>
  <si>
    <t>GD-QUESTAR</t>
  </si>
  <si>
    <t>IF-NGPL/MIDCON</t>
  </si>
  <si>
    <t>GD-SONAT/LA</t>
  </si>
  <si>
    <t>IF-NGPL/OK-NW</t>
  </si>
  <si>
    <t>GD-TENN/100</t>
  </si>
  <si>
    <t>IF-NGPL/STX</t>
  </si>
  <si>
    <t>GD-TENN/500</t>
  </si>
  <si>
    <t>IF-NGPL/TX</t>
  </si>
  <si>
    <t>GD-TENN/800</t>
  </si>
  <si>
    <t>IF-NGPLTXOK</t>
  </si>
  <si>
    <t>GD-TENN/CORPUS</t>
  </si>
  <si>
    <t>IF-NNG/DEMARCAT</t>
  </si>
  <si>
    <t>GD-TETCO/ELA</t>
  </si>
  <si>
    <t>IF-NNG/TOK</t>
  </si>
  <si>
    <t>GD-TETCO/ETX/CR</t>
  </si>
  <si>
    <t>IF-NNG/VENT</t>
  </si>
  <si>
    <t>GD-TETCO/M1</t>
  </si>
  <si>
    <t>IF-NORAM/EAST</t>
  </si>
  <si>
    <t>GD-TETCO/M3</t>
  </si>
  <si>
    <t>IF-NORAM/WEST</t>
  </si>
  <si>
    <t>GD-TETCO/STX</t>
  </si>
  <si>
    <t>IF-NTHWST/CANBR</t>
  </si>
  <si>
    <t>GD-TETCO/WLA</t>
  </si>
  <si>
    <t>IF-NWPL_ROCKY_M</t>
  </si>
  <si>
    <t>GD-TGT/Z1</t>
  </si>
  <si>
    <t>IF-ONG/OKLAHOMA</t>
  </si>
  <si>
    <t>GD-TGT/ZSL</t>
  </si>
  <si>
    <t>IF-PAN/TX/OK</t>
  </si>
  <si>
    <t>GD-TRANSCO/Z1</t>
  </si>
  <si>
    <t>IF-QUESTAR</t>
  </si>
  <si>
    <t>GD-TRANSCO/Z2</t>
  </si>
  <si>
    <t>IF-SONAT/LA</t>
  </si>
  <si>
    <t>GD-TRANSCO/Z3</t>
  </si>
  <si>
    <t>IF-TENN/LA</t>
  </si>
  <si>
    <t>GD-TRANSCO/Z4</t>
  </si>
  <si>
    <t>IF-TENN/LA_OFF</t>
  </si>
  <si>
    <t>IF-TENN/TX</t>
  </si>
  <si>
    <t>GD-TRCOZ6/NONY</t>
  </si>
  <si>
    <t>IF-TENN/Z5</t>
  </si>
  <si>
    <t>GD-TRCOZ6/NY</t>
  </si>
  <si>
    <t>IF-TENN/Z6</t>
  </si>
  <si>
    <t>GD-TRUNKL/ELA</t>
  </si>
  <si>
    <t>IF-TETCO/ELA</t>
  </si>
  <si>
    <t>GD-TRUNKL/NO</t>
  </si>
  <si>
    <t>IF-TETCO/ETX</t>
  </si>
  <si>
    <t>GD-TRUNKL/SO</t>
  </si>
  <si>
    <t>IF-TETCO/LA</t>
  </si>
  <si>
    <t>GD-TRUNKL/WLA</t>
  </si>
  <si>
    <t>IF-TETCO/M1</t>
  </si>
  <si>
    <t>GD-TW/PERMIAN</t>
  </si>
  <si>
    <t>IF-TETCO/M3</t>
  </si>
  <si>
    <t>GD-TW/SJ</t>
  </si>
  <si>
    <t>IF-TETCO/STX</t>
  </si>
  <si>
    <t>GD-TXINT/KATYTX</t>
  </si>
  <si>
    <t>IF-TETCO/WLA</t>
  </si>
  <si>
    <t>GD-WADDINGTON</t>
  </si>
  <si>
    <t>IF-TEXOMA</t>
  </si>
  <si>
    <t>GD-WAHA</t>
  </si>
  <si>
    <t>IF-TEXOMA OFFER</t>
  </si>
  <si>
    <t>GD-WNG/TOK</t>
  </si>
  <si>
    <t>IF-TGT/Z1</t>
  </si>
  <si>
    <t>GDAH-HPL/SHPCH</t>
  </si>
  <si>
    <t>IF-TGT/ZSL</t>
  </si>
  <si>
    <t>GDAH-TXINT/KATY</t>
  </si>
  <si>
    <t>IF-THOMPSONVILL</t>
  </si>
  <si>
    <t>GDAL-HPL/SHPCH</t>
  </si>
  <si>
    <t>IF-TRANSCO/Z1</t>
  </si>
  <si>
    <t>GDAL-TXINT/KATY</t>
  </si>
  <si>
    <t>IF-TRANSCO/Z2</t>
  </si>
  <si>
    <t>GDH-CIG/RKYMTN</t>
  </si>
  <si>
    <t>IF-TRANSCO/Z3</t>
  </si>
  <si>
    <t>GDH-DJ/BASIN</t>
  </si>
  <si>
    <t>IF-TRANSCO/Z4</t>
  </si>
  <si>
    <t>GDH-ELPO/PERM</t>
  </si>
  <si>
    <t>IF-TRANSCO/Z5</t>
  </si>
  <si>
    <t>GDH-ELPO/SJ</t>
  </si>
  <si>
    <t>IF-TRANSCO/Z6</t>
  </si>
  <si>
    <t>GDH-HEHUB</t>
  </si>
  <si>
    <t>IF-TRUNK/AVG</t>
  </si>
  <si>
    <t>GDH-HPL/SHPCH</t>
  </si>
  <si>
    <t>IF-TRUNKL/FLDZN</t>
  </si>
  <si>
    <t>GDH-PAN/TX/OK</t>
  </si>
  <si>
    <t>IF-TRUNKL/LA</t>
  </si>
  <si>
    <t>GDH-SUMAS</t>
  </si>
  <si>
    <t>IF-TRUNKL/TX</t>
  </si>
  <si>
    <t>GDH-TXINT/KATY</t>
  </si>
  <si>
    <t>IF-TW/PERMIAN</t>
  </si>
  <si>
    <t>GDL-ELPO/PERM</t>
  </si>
  <si>
    <t>IF-TX CITY LOOP</t>
  </si>
  <si>
    <t>GDL-ELPO/SJ</t>
  </si>
  <si>
    <t>IF-VALERO/TX</t>
  </si>
  <si>
    <t>GDL-HEHUB</t>
  </si>
  <si>
    <t>IF-VALLEY</t>
  </si>
  <si>
    <t>GDL-HPL/SHPCH</t>
  </si>
  <si>
    <t>IF-WAHA</t>
  </si>
  <si>
    <t>GDL-NNG/TOK/PAN</t>
  </si>
  <si>
    <t>IF-WNG/TOK</t>
  </si>
  <si>
    <t>GDL-PAN/TX/OK</t>
  </si>
  <si>
    <t>KING/C$/IDX</t>
  </si>
  <si>
    <t>GDL-TXINT/KATY</t>
  </si>
  <si>
    <t>MICH-ST.CLAIR/I</t>
  </si>
  <si>
    <t>GDP-AGUADULCE</t>
  </si>
  <si>
    <t>MICH/CONS</t>
  </si>
  <si>
    <t>GDP-ALGONQUIN</t>
  </si>
  <si>
    <t>MICH_CG-GD</t>
  </si>
  <si>
    <t>GDP-ANR/LA_ONSH</t>
  </si>
  <si>
    <t>ML7/CG</t>
  </si>
  <si>
    <t>GDP-ANR/OK</t>
  </si>
  <si>
    <t>NAT/FUEL/LEIDY</t>
  </si>
  <si>
    <t>GDP-CAL BORDER</t>
  </si>
  <si>
    <t>NGI-HPL/ETX</t>
  </si>
  <si>
    <t>GDP-CARTHAGE</t>
  </si>
  <si>
    <t>NGI-HPL/STEX</t>
  </si>
  <si>
    <t>GDP-CGT/APPALAC</t>
  </si>
  <si>
    <t>NGI-LIG/NO.LA</t>
  </si>
  <si>
    <t>GDP-CHI. GATE</t>
  </si>
  <si>
    <t>NGI-MALIN</t>
  </si>
  <si>
    <t>GDP-CIG/RKYMTN</t>
  </si>
  <si>
    <t>NGI-MICH_CG</t>
  </si>
  <si>
    <t>GDP-CNG/NORTH</t>
  </si>
  <si>
    <t>NGI-NGPL/ETXG7</t>
  </si>
  <si>
    <t>GDP-CNG/SOUTH</t>
  </si>
  <si>
    <t>NGI-NGPL/TX_G2</t>
  </si>
  <si>
    <t>GDP-COLGULF/LA</t>
  </si>
  <si>
    <t>NGI-NOCAL</t>
  </si>
  <si>
    <t>GDP-COLGULF/RAY</t>
  </si>
  <si>
    <t>NGI-PGE/CG</t>
  </si>
  <si>
    <t>GDP-CONSUMERS</t>
  </si>
  <si>
    <t>NGI-SOC/MAL(34/</t>
  </si>
  <si>
    <t>GDP-CORPUS/SHPC</t>
  </si>
  <si>
    <t>NGI-SOCAL</t>
  </si>
  <si>
    <t>GDP-DAWN</t>
  </si>
  <si>
    <t>NGI-SOCAL(KRS)</t>
  </si>
  <si>
    <t>GDP-DJ/BASIN</t>
  </si>
  <si>
    <t>NGI-TENN/NO_LA</t>
  </si>
  <si>
    <t>GDP-ELPO/PERM2</t>
  </si>
  <si>
    <t>NGI-TGT/NO.LA</t>
  </si>
  <si>
    <t>GDP-ELPO/SANJUA</t>
  </si>
  <si>
    <t>NGI-WHEELER</t>
  </si>
  <si>
    <t>GDP-ELPO/SJBOND</t>
  </si>
  <si>
    <t>NGI/CHI. GATE</t>
  </si>
  <si>
    <t>GDP-FGT/MOBILE</t>
  </si>
  <si>
    <t>NGINDEX</t>
  </si>
  <si>
    <t>GDP-FGT/Z1</t>
  </si>
  <si>
    <t>NGMR-AECO/IDX</t>
  </si>
  <si>
    <t>GDP-FGT/Z1/CORP</t>
  </si>
  <si>
    <t>NGMR-ALBDR/IDX</t>
  </si>
  <si>
    <t>GDP-FGT/Z2</t>
  </si>
  <si>
    <t>NGPL/AMARILO-GD</t>
  </si>
  <si>
    <t>GDP-FGT/Z3</t>
  </si>
  <si>
    <t>NGPL/IA-IL-GDM</t>
  </si>
  <si>
    <t>GDP-HEHUB</t>
  </si>
  <si>
    <t>NGPL/PER/1ST-GD</t>
  </si>
  <si>
    <t>GDP-HPL+1AFTA</t>
  </si>
  <si>
    <t>NGW-ALGO/CITY</t>
  </si>
  <si>
    <t>GDP-HPL+1AFTH</t>
  </si>
  <si>
    <t>NGW-ALGONQUIN</t>
  </si>
  <si>
    <t>GDP-HPL+2AFTA</t>
  </si>
  <si>
    <t>NGW-CGE</t>
  </si>
  <si>
    <t>GDP-HPL+2AFTH</t>
  </si>
  <si>
    <t>NGW-CGKY</t>
  </si>
  <si>
    <t>GDP-HPL/SHPCH</t>
  </si>
  <si>
    <t>NGW-CHIPPEWA</t>
  </si>
  <si>
    <t>GDP-HPLABS+1AH</t>
  </si>
  <si>
    <t>NGW-FGT/Z1</t>
  </si>
  <si>
    <t>GDP-HPLABSHIGH</t>
  </si>
  <si>
    <t>NGW-FGT/Z2</t>
  </si>
  <si>
    <t>GDP-HPLRAFTA</t>
  </si>
  <si>
    <t>NGW-FGT/Z3</t>
  </si>
  <si>
    <t>GDP-HPLU2AFTH</t>
  </si>
  <si>
    <t>NGW-GB23</t>
  </si>
  <si>
    <t>GDP-HPLV2AFTH</t>
  </si>
  <si>
    <t>NGW-HEHUB</t>
  </si>
  <si>
    <t>GDP-IROQUOIS</t>
  </si>
  <si>
    <t>NGW-IROQ/WADD</t>
  </si>
  <si>
    <t>GDP-KERN/RIVER</t>
  </si>
  <si>
    <t>NGW-IROQ/Z1</t>
  </si>
  <si>
    <t>GDP-KOCH</t>
  </si>
  <si>
    <t>NGW-IROQ/Z2</t>
  </si>
  <si>
    <t>GDP-KOCH/CORPUS</t>
  </si>
  <si>
    <t>NGW-ONS/TXDTP</t>
  </si>
  <si>
    <t>GDP-KOCH/TX</t>
  </si>
  <si>
    <t>NGW-ONS/TXDTPTW</t>
  </si>
  <si>
    <t>GDP-LONESTAR</t>
  </si>
  <si>
    <t>NGW-ONSLA</t>
  </si>
  <si>
    <t>GDP-MALIN-CTYGA</t>
  </si>
  <si>
    <t>NGW-ONSLA1</t>
  </si>
  <si>
    <t>GDP-MICHCON</t>
  </si>
  <si>
    <t>NGW/HH/BIDWEEK</t>
  </si>
  <si>
    <t>GDP-ML7/CG</t>
  </si>
  <si>
    <t>NW STANF/1ST-GD</t>
  </si>
  <si>
    <t>GDP-MRT/MAINLIN</t>
  </si>
  <si>
    <t>NX3D</t>
  </si>
  <si>
    <t>GDP-MRT/WEST</t>
  </si>
  <si>
    <t>T/STX-VAL-AVG</t>
  </si>
  <si>
    <t>GDP-NGPL/(IA-IL</t>
  </si>
  <si>
    <t>TRUNKL/WLA-GD</t>
  </si>
  <si>
    <t>GDP-NGPL/AMARIL</t>
  </si>
  <si>
    <t>WAHA KCBT</t>
  </si>
  <si>
    <t>GDP-NGPL/CORPUS</t>
  </si>
  <si>
    <t>GDP-NGPL/LA</t>
  </si>
  <si>
    <t>GDP-NGPL/OK</t>
  </si>
  <si>
    <t>GDP-NGPL/PAN/PR</t>
  </si>
  <si>
    <t>GDP-NGPL/TXOK-E</t>
  </si>
  <si>
    <t>GDP-NGPL/TXOK-W</t>
  </si>
  <si>
    <t>GDP-NIAGARA</t>
  </si>
  <si>
    <t>GDP-NNG/DEMARCA</t>
  </si>
  <si>
    <t>GDP-NNG/TOK</t>
  </si>
  <si>
    <t>GDP-NNG/TOK(1-6</t>
  </si>
  <si>
    <t>GDP-NNG/TOK(13)</t>
  </si>
  <si>
    <t>GDP-NNG/TOK/PAN</t>
  </si>
  <si>
    <t>GDP-NNG/VENT</t>
  </si>
  <si>
    <t>GDP-NORAM-N/S</t>
  </si>
  <si>
    <t>GDP-NORAM/WEST</t>
  </si>
  <si>
    <t>GDP-NTHWST/CANB</t>
  </si>
  <si>
    <t>GDP-NW STANFIEL</t>
  </si>
  <si>
    <t>GDP-NWPL_ROCKYM</t>
  </si>
  <si>
    <t>GDP-PAN/TX/OK</t>
  </si>
  <si>
    <t>GDP-PG&amp;E/CITIGA</t>
  </si>
  <si>
    <t>GDP-PG&amp;E/LG-PKG</t>
  </si>
  <si>
    <t>GDP-PGT/KINGSGA</t>
  </si>
  <si>
    <t>GDP-QUESTAR</t>
  </si>
  <si>
    <t>GDP-SONAT/LA</t>
  </si>
  <si>
    <t>GDP-TENN/100</t>
  </si>
  <si>
    <t>GDP-TENN/500</t>
  </si>
  <si>
    <t>GDP-TENN/800</t>
  </si>
  <si>
    <t>GDP-TENN/CORPUS</t>
  </si>
  <si>
    <t>GDP-TETCO/ELA</t>
  </si>
  <si>
    <t>GDP-TETCO/ETX/C</t>
  </si>
  <si>
    <t>GDP-TETCO/M1</t>
  </si>
  <si>
    <t>GDP-TETCO/M3</t>
  </si>
  <si>
    <t>GDP-TETCO/STX</t>
  </si>
  <si>
    <t>GDP-TETCO/WLA</t>
  </si>
  <si>
    <t>GDP-TGT/Z1</t>
  </si>
  <si>
    <t>GDP-TGT/ZSL</t>
  </si>
  <si>
    <t>GDP-TRANSCO/Z1</t>
  </si>
  <si>
    <t>GDP-TRANSCO/Z2</t>
  </si>
  <si>
    <t>GDP-TRANSCO/Z3</t>
  </si>
  <si>
    <t>GDP-TRANSCO/Z4</t>
  </si>
  <si>
    <t>GDP-TRCOZ6/NONY</t>
  </si>
  <si>
    <t>GDP-TRCOZ6/NY</t>
  </si>
  <si>
    <t>GDP-TRUNKL/ELA</t>
  </si>
  <si>
    <t>GDP-TRUNKL/NO</t>
  </si>
  <si>
    <t>GDP-TRUNKL/SO</t>
  </si>
  <si>
    <t>GDP-TRUNKL/WLA</t>
  </si>
  <si>
    <t>GDP-TW/PERMIAN</t>
  </si>
  <si>
    <t>GDP-TW/SJ</t>
  </si>
  <si>
    <t>GDP-TXINT+1AFTA</t>
  </si>
  <si>
    <t>GDP-TXINT+2AFTA</t>
  </si>
  <si>
    <t>GDP-TXINT+2AFTH</t>
  </si>
  <si>
    <t>GDP-TXINT+2AFTL</t>
  </si>
  <si>
    <t>GDP-TXINT/KATYH</t>
  </si>
  <si>
    <t>GDP-TXINT/KATYL</t>
  </si>
  <si>
    <t>GDP-TXINT/KATYT</t>
  </si>
  <si>
    <t>GDP-TXINTFRWKA</t>
  </si>
  <si>
    <t>GDP-TXINTH+2FTH</t>
  </si>
  <si>
    <t>GDP-TXINTL+2FTH</t>
  </si>
  <si>
    <t>GDP-WAHA</t>
  </si>
  <si>
    <t>GDP-WNG/TOK</t>
  </si>
  <si>
    <t>MICH-ST.CLAIR</t>
  </si>
  <si>
    <t>NIAGARA-GDM</t>
  </si>
  <si>
    <t>STORAGE/B</t>
  </si>
  <si>
    <t>WADD-GDM</t>
  </si>
  <si>
    <t>Summer Gas Basis</t>
  </si>
  <si>
    <t>Winter Gas Basis</t>
  </si>
  <si>
    <t>Gas Basis Check Box</t>
  </si>
  <si>
    <t>Gas Index Check Box</t>
  </si>
  <si>
    <t>DQUIGLE</t>
  </si>
  <si>
    <t>Index</t>
  </si>
  <si>
    <t>Basis Table</t>
  </si>
  <si>
    <t>Region</t>
  </si>
  <si>
    <t>#</t>
  </si>
  <si>
    <t>No Basis</t>
  </si>
  <si>
    <t>1  BUSBAR</t>
  </si>
  <si>
    <t>2  MID COLUMBIA</t>
  </si>
  <si>
    <t>3  MIDWAY</t>
  </si>
  <si>
    <t>4  MEAD</t>
  </si>
  <si>
    <t>5  PALO VERDE</t>
  </si>
  <si>
    <t>6  FOUR CORNERS</t>
  </si>
  <si>
    <t>7  CRAIG</t>
  </si>
  <si>
    <t>8  NW DELV</t>
  </si>
  <si>
    <t>10  Into EEI-R4</t>
  </si>
  <si>
    <t>11  WISCONSIN-R4</t>
  </si>
  <si>
    <t>12  MICHIGAN-R4</t>
  </si>
  <si>
    <t>14  EAST NY-R1A</t>
  </si>
  <si>
    <t>15  EASTERN ECAR-R1A</t>
  </si>
  <si>
    <t>OTHER</t>
  </si>
  <si>
    <t>Omicron Curve</t>
  </si>
  <si>
    <t>Selling Price of Electricity to Contract Utility Customers</t>
  </si>
  <si>
    <t>Negotiated</t>
  </si>
  <si>
    <t xml:space="preserve">Gas Index </t>
  </si>
  <si>
    <t>Adder</t>
  </si>
  <si>
    <t>Multiple</t>
  </si>
  <si>
    <t>Contract Price Type</t>
  </si>
  <si>
    <t>Negotiated Curve</t>
  </si>
  <si>
    <t>Gas Index Adder</t>
  </si>
  <si>
    <t>Gas Index Multiplier</t>
  </si>
  <si>
    <t>Histogram Outputs</t>
  </si>
  <si>
    <t>Price bin width</t>
  </si>
  <si>
    <t>MW bin width</t>
  </si>
  <si>
    <t>Incremental Load</t>
  </si>
  <si>
    <t>Load (MW)</t>
  </si>
  <si>
    <t>Heat rate curve specification:</t>
  </si>
  <si>
    <t>Annual Growth Rate (%)</t>
  </si>
  <si>
    <t>Forecast Load</t>
  </si>
  <si>
    <t>Normal Average</t>
  </si>
  <si>
    <t xml:space="preserve"> Temperature</t>
  </si>
  <si>
    <t>Selected Power Curve</t>
  </si>
  <si>
    <t>Power Curves List</t>
  </si>
  <si>
    <t>Region index list</t>
  </si>
  <si>
    <t>$/MWh</t>
  </si>
  <si>
    <t>OMICRON Code</t>
  </si>
  <si>
    <t>OMICRON Region</t>
  </si>
  <si>
    <t>NG_OMICRON_1</t>
  </si>
  <si>
    <t>Louisiana - Onshore South</t>
  </si>
  <si>
    <t>Pub code</t>
  </si>
  <si>
    <t>Book type</t>
  </si>
  <si>
    <t>Curve type</t>
  </si>
  <si>
    <t>UOM</t>
  </si>
  <si>
    <t>401-TUSCORARA</t>
  </si>
  <si>
    <t>ABC/C$/IDX</t>
  </si>
  <si>
    <t>Winter Gas basis</t>
  </si>
  <si>
    <t>Directory for power curves:</t>
  </si>
  <si>
    <t>m:\power2\region</t>
  </si>
  <si>
    <t>Henry Hub</t>
  </si>
  <si>
    <t>First period data found?</t>
  </si>
  <si>
    <t>Gas Curves Data from EGSPROD Database</t>
  </si>
  <si>
    <t>Power Curves Data from Curves Spreadsheets</t>
  </si>
  <si>
    <t>Fuel Price Adder:</t>
  </si>
  <si>
    <t>Asset Name</t>
  </si>
  <si>
    <t>VO</t>
  </si>
  <si>
    <t>Gas Volatility</t>
  </si>
  <si>
    <t>Gas Basis Curves</t>
  </si>
  <si>
    <t>Curves Date</t>
  </si>
  <si>
    <t>MW</t>
  </si>
  <si>
    <t xml:space="preserve">Start cost recovery hurdle rate, % to recover in 1 day </t>
  </si>
  <si>
    <t>Planned</t>
  </si>
  <si>
    <t>Outages</t>
  </si>
  <si>
    <t>From EGSPROD database</t>
  </si>
  <si>
    <t>NPV</t>
  </si>
  <si>
    <t xml:space="preserve">Days from </t>
  </si>
  <si>
    <t>Val date</t>
  </si>
  <si>
    <t>Monthly Power Price for Model</t>
  </si>
  <si>
    <t>Interest Rate spread Libor-AA</t>
  </si>
  <si>
    <t>Model reads this data</t>
  </si>
  <si>
    <t>Native load Contract Price</t>
  </si>
  <si>
    <t>From external spreadsheet database.  Breaks out monthly power price into hourly values.</t>
  </si>
  <si>
    <t>From external spreadsheet database.</t>
  </si>
  <si>
    <t>From EGSPROD database.</t>
  </si>
  <si>
    <t>User entered data.</t>
  </si>
  <si>
    <t>All user entered forecasts.</t>
  </si>
  <si>
    <t>All user entered data</t>
  </si>
  <si>
    <t>Price Curves</t>
  </si>
  <si>
    <t>Price Curves - lookup calculations only.</t>
  </si>
  <si>
    <t>Volatility Curves</t>
  </si>
  <si>
    <t>Correlations</t>
  </si>
  <si>
    <t>Fuel type 1 - Henry Hub Gas</t>
  </si>
  <si>
    <t xml:space="preserve">Fuel Oil </t>
  </si>
  <si>
    <t>Oil fuel curve</t>
  </si>
  <si>
    <t>Description</t>
  </si>
  <si>
    <t>61NY</t>
  </si>
  <si>
    <t>61GC</t>
  </si>
  <si>
    <t>62NY</t>
  </si>
  <si>
    <t>NY Cargo #6 1%S</t>
  </si>
  <si>
    <t>NY Cargo #6 2%S</t>
  </si>
  <si>
    <t>Gulf Coast #6 3%S</t>
  </si>
  <si>
    <t>Gulf Coast #6 1%S</t>
  </si>
  <si>
    <t>63GC</t>
  </si>
  <si>
    <t>WTI</t>
  </si>
  <si>
    <t>West Texas Int</t>
  </si>
  <si>
    <t>Oil</t>
  </si>
  <si>
    <t>Gas</t>
  </si>
  <si>
    <t>No Volatility</t>
  </si>
  <si>
    <t>Off Peak Vol</t>
  </si>
  <si>
    <t>Same Shock as Peak</t>
  </si>
  <si>
    <t>No plant outages</t>
  </si>
  <si>
    <t>Plant outages</t>
  </si>
  <si>
    <t>Simulation TYPE</t>
  </si>
  <si>
    <t>Fuel Price
2</t>
  </si>
  <si>
    <t>Fuel Price
3</t>
  </si>
  <si>
    <t>Fuel Price
4</t>
  </si>
  <si>
    <t>Fuel Price
5</t>
  </si>
  <si>
    <t>Power Price</t>
  </si>
  <si>
    <t xml:space="preserve"> Load</t>
  </si>
  <si>
    <t>Fuel Price 
1</t>
  </si>
  <si>
    <t>Calculate Intrinsic value also</t>
  </si>
  <si>
    <t>Yes</t>
  </si>
  <si>
    <t>No</t>
  </si>
  <si>
    <t>Fuel Type 2 - Oil.</t>
  </si>
  <si>
    <t>Iteration for detailed output</t>
  </si>
  <si>
    <t>Monthly Averages</t>
  </si>
  <si>
    <t>Bid - Offer Spread</t>
  </si>
  <si>
    <t>Hourly Load Profiles by Day of Year (MW)</t>
  </si>
  <si>
    <t>Year   Spread (cents)</t>
  </si>
  <si>
    <t>Bid-Offer Spread</t>
  </si>
  <si>
    <t>CD9</t>
  </si>
  <si>
    <t>mmbtu/kWh</t>
  </si>
  <si>
    <t>Calculate Enron payoff</t>
  </si>
  <si>
    <t>Offpeak adder ($/MWh)</t>
  </si>
  <si>
    <t>Percentage of savings payoff</t>
  </si>
  <si>
    <t>MDEA Forecasts</t>
  </si>
  <si>
    <t>Not currently implemented</t>
  </si>
  <si>
    <t>Scales load forecast</t>
  </si>
  <si>
    <t>Up to 90 outages permitted</t>
  </si>
  <si>
    <t>c:\projects\psim1\</t>
  </si>
  <si>
    <t>Number of Hedges</t>
  </si>
  <si>
    <t>Date</t>
  </si>
  <si>
    <t>Put on Hedges</t>
  </si>
  <si>
    <t>Calc Intrinsic Value</t>
  </si>
  <si>
    <t>Calc Enron Payoff</t>
  </si>
  <si>
    <t>Enron Payoff Mode</t>
  </si>
  <si>
    <t>Hedge</t>
  </si>
  <si>
    <t>Nmonth</t>
  </si>
  <si>
    <t>Strike</t>
  </si>
  <si>
    <t>Put/Call</t>
  </si>
  <si>
    <t>Monthly=1Daily=0</t>
  </si>
  <si>
    <t>Monthly=1 Daily=0</t>
  </si>
  <si>
    <t>Monthly=1  Daily=0</t>
  </si>
  <si>
    <t>Power Price Cap</t>
  </si>
  <si>
    <t>Heat Rate Flag</t>
  </si>
  <si>
    <t>a+b*x+c*x^2</t>
  </si>
  <si>
    <t>Primary</t>
  </si>
  <si>
    <t>Secondary</t>
  </si>
  <si>
    <t>Heat Rate Specified as Equation</t>
  </si>
  <si>
    <t xml:space="preserve"> Heat rate specified as points</t>
  </si>
  <si>
    <t>Fuel Switch Type:</t>
  </si>
  <si>
    <t>Gas Only</t>
  </si>
  <si>
    <t>Oil Only</t>
  </si>
  <si>
    <t>Coal Only</t>
  </si>
  <si>
    <t>Oil/Coal</t>
  </si>
  <si>
    <t>Gas/Oil</t>
  </si>
  <si>
    <t>Gas/Coal</t>
  </si>
  <si>
    <t>Fuel Switch Type</t>
  </si>
  <si>
    <t>&lt;----</t>
  </si>
  <si>
    <t>Oil HR</t>
  </si>
  <si>
    <t>Fuel Type</t>
  </si>
  <si>
    <t>Dispatch Type</t>
  </si>
  <si>
    <t>Must Run</t>
  </si>
  <si>
    <t>Dispatchable</t>
  </si>
  <si>
    <t xml:space="preserve">Dispatch Type: </t>
  </si>
  <si>
    <t>Coal 3</t>
  </si>
  <si>
    <t>Fuel Switch Cost</t>
  </si>
  <si>
    <t>Minimum Up Hours</t>
  </si>
  <si>
    <t>Minimum Down Hours</t>
  </si>
  <si>
    <t>Simple Dispatch</t>
  </si>
  <si>
    <t>Optimal Dispatch</t>
  </si>
  <si>
    <t>Semi Optimal Dispatch</t>
  </si>
  <si>
    <t xml:space="preserve"> </t>
  </si>
  <si>
    <t>Ramp Up Hours</t>
  </si>
  <si>
    <t>Start Recovery Hours</t>
  </si>
  <si>
    <t>REGION 6</t>
  </si>
  <si>
    <t>GHUAN</t>
  </si>
  <si>
    <t>for Frontera</t>
  </si>
  <si>
    <t>Start Cost  ($)</t>
  </si>
  <si>
    <t>Generation Curtailment</t>
  </si>
  <si>
    <t>Percentage</t>
  </si>
  <si>
    <t>Last update 27-Sep-2001 at 8:39</t>
  </si>
  <si>
    <t>OWINFRE</t>
  </si>
  <si>
    <t>RMILEY</t>
  </si>
  <si>
    <t>Last fuel curves update 27-Sep-2001 at 8:39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</si>
</sst>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"/>
    <numFmt numFmtId="166" formatCode="_(* #,##0_);_(* \(#,##0\);_(* &quot;-&quot;??_);_(@_)"/>
    <numFmt numFmtId="167" formatCode="0.000"/>
    <numFmt numFmtId="171" formatCode="0.0"/>
    <numFmt numFmtId="174" formatCode="0.0000"/>
    <numFmt numFmtId="193" formatCode="0.0000000"/>
    <numFmt numFmtId="195" formatCode="dd\-mmm\-yy_);[Red]dd\-mmm\-yy_)"/>
    <numFmt numFmtId="196" formatCode="0_);[Red]\-0_)"/>
    <numFmt numFmtId="197" formatCode="mmm\-yy_)"/>
    <numFmt numFmtId="198" formatCode="#,##0.0000_);\(#,##0.0000\)"/>
    <numFmt numFmtId="199" formatCode="dd\-mmm\-yy"/>
    <numFmt numFmtId="200" formatCode="mm/dd/yy"/>
    <numFmt numFmtId="202" formatCode="m/d/yy"/>
    <numFmt numFmtId="208" formatCode="0.000%"/>
  </numFmts>
  <fonts count="50" x14ac:knownFonts="1">
    <font>
      <sz val="10"/>
      <name val="Arial"/>
    </font>
    <font>
      <b/>
      <sz val="10"/>
      <name val="Arial"/>
    </font>
    <font>
      <sz val="10"/>
      <name val="Arial"/>
    </font>
    <font>
      <b/>
      <i/>
      <sz val="18"/>
      <color indexed="12"/>
      <name val="Arial"/>
    </font>
    <font>
      <b/>
      <sz val="10"/>
      <color indexed="8"/>
      <name val="Arial"/>
      <family val="2"/>
    </font>
    <font>
      <sz val="14"/>
      <color indexed="17"/>
      <name val="Arial"/>
      <family val="2"/>
    </font>
    <font>
      <sz val="10"/>
      <color indexed="17"/>
      <name val="Arial"/>
      <family val="2"/>
    </font>
    <font>
      <b/>
      <sz val="10"/>
      <color indexed="56"/>
      <name val="Arial"/>
      <family val="2"/>
    </font>
    <font>
      <sz val="10"/>
      <color indexed="10"/>
      <name val="Arial"/>
      <family val="2"/>
    </font>
    <font>
      <u/>
      <sz val="10"/>
      <color indexed="10"/>
      <name val="Arial"/>
      <family val="2"/>
    </font>
    <font>
      <b/>
      <sz val="10"/>
      <name val="Arial"/>
      <family val="2"/>
    </font>
    <font>
      <sz val="10"/>
      <name val="Helv"/>
    </font>
    <font>
      <sz val="8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8"/>
      <name val="Tahoma"/>
      <family val="2"/>
    </font>
    <font>
      <sz val="8"/>
      <name val="Times New Roman"/>
      <family val="1"/>
    </font>
    <font>
      <sz val="10"/>
      <color indexed="8"/>
      <name val="Arial"/>
    </font>
    <font>
      <sz val="10"/>
      <color indexed="8"/>
      <name val="Arial"/>
      <family val="2"/>
    </font>
    <font>
      <sz val="10"/>
      <color indexed="8"/>
      <name val="Courier"/>
    </font>
    <font>
      <sz val="10"/>
      <color indexed="8"/>
      <name val="Courier"/>
      <family val="3"/>
    </font>
    <font>
      <b/>
      <sz val="8"/>
      <color indexed="8"/>
      <name val="Arial"/>
    </font>
    <font>
      <sz val="8"/>
      <color indexed="8"/>
      <name val="Arial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b/>
      <i/>
      <sz val="18"/>
      <color indexed="12"/>
      <name val="Arial"/>
      <family val="2"/>
    </font>
    <font>
      <sz val="6"/>
      <name val="Arial"/>
      <family val="2"/>
    </font>
    <font>
      <sz val="6"/>
      <name val="Times New Roman"/>
      <family val="1"/>
    </font>
    <font>
      <sz val="6"/>
      <name val="Arial"/>
    </font>
    <font>
      <b/>
      <sz val="8"/>
      <name val="Arial"/>
    </font>
    <font>
      <b/>
      <sz val="8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z val="12"/>
      <color indexed="10"/>
      <name val="Times New Roman"/>
      <family val="1"/>
    </font>
    <font>
      <b/>
      <i/>
      <sz val="16"/>
      <color indexed="12"/>
      <name val="Arial"/>
      <family val="2"/>
    </font>
    <font>
      <sz val="10"/>
      <name val="Arial"/>
    </font>
    <font>
      <sz val="10"/>
      <color indexed="12"/>
      <name val="Arial"/>
      <family val="2"/>
    </font>
    <font>
      <b/>
      <i/>
      <sz val="12"/>
      <color indexed="10"/>
      <name val="Times New Roman"/>
      <family val="1"/>
    </font>
    <font>
      <b/>
      <i/>
      <sz val="18"/>
      <color indexed="12"/>
      <name val="Times New Roman"/>
      <family val="1"/>
    </font>
    <font>
      <sz val="12"/>
      <color indexed="12"/>
      <name val="Arial"/>
      <family val="2"/>
    </font>
    <font>
      <b/>
      <sz val="10"/>
      <color indexed="12"/>
      <name val="Arial"/>
      <family val="2"/>
    </font>
    <font>
      <b/>
      <sz val="10"/>
      <color indexed="50"/>
      <name val="Arial"/>
      <family val="2"/>
    </font>
    <font>
      <b/>
      <sz val="8"/>
      <name val="Times New Roman"/>
      <family val="1"/>
    </font>
    <font>
      <b/>
      <sz val="10"/>
      <color indexed="22"/>
      <name val="Arial"/>
      <family val="2"/>
    </font>
    <font>
      <b/>
      <i/>
      <sz val="12"/>
      <color indexed="12"/>
      <name val="Arial"/>
      <family val="2"/>
    </font>
    <font>
      <sz val="10"/>
      <color indexed="55"/>
      <name val="Arial"/>
      <family val="2"/>
    </font>
    <font>
      <sz val="10"/>
      <color indexed="22"/>
      <name val="Arial"/>
      <family val="2"/>
    </font>
    <font>
      <sz val="10"/>
      <color indexed="9"/>
      <name val="Times New Roman"/>
      <family val="1"/>
    </font>
    <font>
      <b/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lightGrid">
        <fgColor indexed="9"/>
        <bgColor indexed="43"/>
      </patternFill>
    </fill>
    <fill>
      <patternFill patternType="solid">
        <fgColor indexed="42"/>
        <bgColor indexed="64"/>
      </patternFill>
    </fill>
  </fills>
  <borders count="7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medium">
        <color indexed="12"/>
      </left>
      <right style="thin">
        <color indexed="64"/>
      </right>
      <top style="medium">
        <color indexed="12"/>
      </top>
      <bottom style="thin">
        <color indexed="64"/>
      </bottom>
      <diagonal/>
    </border>
    <border>
      <left style="thin">
        <color indexed="64"/>
      </left>
      <right style="medium">
        <color indexed="12"/>
      </right>
      <top style="medium">
        <color indexed="12"/>
      </top>
      <bottom style="thin">
        <color indexed="64"/>
      </bottom>
      <diagonal/>
    </border>
    <border>
      <left style="medium">
        <color indexed="12"/>
      </left>
      <right/>
      <top style="thin">
        <color indexed="64"/>
      </top>
      <bottom/>
      <diagonal/>
    </border>
    <border>
      <left/>
      <right style="medium">
        <color indexed="12"/>
      </right>
      <top style="thin">
        <color indexed="64"/>
      </top>
      <bottom/>
      <diagonal/>
    </border>
    <border>
      <left style="medium">
        <color indexed="12"/>
      </left>
      <right/>
      <top/>
      <bottom/>
      <diagonal/>
    </border>
    <border>
      <left/>
      <right style="medium">
        <color indexed="12"/>
      </right>
      <top/>
      <bottom/>
      <diagonal/>
    </border>
    <border>
      <left style="medium">
        <color indexed="12"/>
      </left>
      <right/>
      <top/>
      <bottom style="thin">
        <color indexed="64"/>
      </bottom>
      <diagonal/>
    </border>
    <border>
      <left/>
      <right style="medium">
        <color indexed="12"/>
      </right>
      <top/>
      <bottom style="thin">
        <color indexed="64"/>
      </bottom>
      <diagonal/>
    </border>
    <border>
      <left style="medium">
        <color indexed="1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12"/>
      </right>
      <top style="thin">
        <color indexed="64"/>
      </top>
      <bottom style="thin">
        <color indexed="64"/>
      </bottom>
      <diagonal/>
    </border>
    <border>
      <left style="medium">
        <color indexed="12"/>
      </left>
      <right style="thin">
        <color indexed="64"/>
      </right>
      <top style="thin">
        <color indexed="64"/>
      </top>
      <bottom style="medium">
        <color indexed="12"/>
      </bottom>
      <diagonal/>
    </border>
    <border>
      <left style="thin">
        <color indexed="64"/>
      </left>
      <right style="medium">
        <color indexed="12"/>
      </right>
      <top style="thin">
        <color indexed="64"/>
      </top>
      <bottom style="medium">
        <color indexed="1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6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9" fontId="2" fillId="0" borderId="0" applyFont="0" applyFill="0" applyBorder="0" applyAlignment="0" applyProtection="0"/>
    <xf numFmtId="37" fontId="12" fillId="2" borderId="0" applyNumberFormat="0" applyBorder="0" applyAlignment="0" applyProtection="0"/>
    <xf numFmtId="37" fontId="13" fillId="0" borderId="0"/>
    <xf numFmtId="3" fontId="14" fillId="3" borderId="1" applyProtection="0"/>
  </cellStyleXfs>
  <cellXfs count="451">
    <xf numFmtId="0" fontId="0" fillId="0" borderId="0" xfId="0"/>
    <xf numFmtId="0" fontId="0" fillId="4" borderId="0" xfId="0" applyFill="1"/>
    <xf numFmtId="0" fontId="0" fillId="0" borderId="2" xfId="0" applyFill="1" applyBorder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horizontal="center"/>
    </xf>
    <xf numFmtId="0" fontId="1" fillId="0" borderId="2" xfId="0" applyFont="1" applyFill="1" applyBorder="1"/>
    <xf numFmtId="2" fontId="0" fillId="0" borderId="0" xfId="0" applyNumberFormat="1" applyFill="1" applyBorder="1"/>
    <xf numFmtId="0" fontId="0" fillId="4" borderId="0" xfId="0" applyFill="1" applyBorder="1"/>
    <xf numFmtId="0" fontId="16" fillId="6" borderId="3" xfId="0" applyFont="1" applyFill="1" applyBorder="1"/>
    <xf numFmtId="0" fontId="16" fillId="6" borderId="4" xfId="0" applyFont="1" applyFill="1" applyBorder="1"/>
    <xf numFmtId="0" fontId="0" fillId="0" borderId="0" xfId="0" applyFill="1" applyBorder="1"/>
    <xf numFmtId="0" fontId="13" fillId="0" borderId="0" xfId="0" applyFont="1"/>
    <xf numFmtId="0" fontId="21" fillId="0" borderId="5" xfId="0" applyFont="1" applyFill="1" applyBorder="1" applyAlignment="1">
      <alignment horizontal="centerContinuous"/>
    </xf>
    <xf numFmtId="0" fontId="13" fillId="0" borderId="6" xfId="0" applyFont="1" applyBorder="1" applyAlignment="1">
      <alignment horizontal="centerContinuous"/>
    </xf>
    <xf numFmtId="0" fontId="21" fillId="7" borderId="5" xfId="0" applyFont="1" applyFill="1" applyBorder="1" applyAlignment="1">
      <alignment horizontal="center"/>
    </xf>
    <xf numFmtId="0" fontId="22" fillId="8" borderId="7" xfId="0" applyFont="1" applyFill="1" applyBorder="1" applyProtection="1">
      <protection locked="0"/>
    </xf>
    <xf numFmtId="0" fontId="22" fillId="0" borderId="8" xfId="0" applyFont="1" applyFill="1" applyBorder="1" applyAlignment="1" applyProtection="1">
      <alignment horizontal="center"/>
      <protection locked="0"/>
    </xf>
    <xf numFmtId="0" fontId="21" fillId="0" borderId="9" xfId="0" applyFont="1" applyFill="1" applyBorder="1" applyAlignment="1" applyProtection="1">
      <alignment horizontal="center"/>
      <protection locked="0"/>
    </xf>
    <xf numFmtId="0" fontId="13" fillId="0" borderId="10" xfId="0" applyFont="1" applyBorder="1"/>
    <xf numFmtId="17" fontId="12" fillId="0" borderId="0" xfId="0" applyNumberFormat="1" applyFont="1"/>
    <xf numFmtId="0" fontId="23" fillId="4" borderId="0" xfId="0" applyFont="1" applyFill="1"/>
    <xf numFmtId="0" fontId="24" fillId="5" borderId="8" xfId="0" applyFont="1" applyFill="1" applyBorder="1"/>
    <xf numFmtId="0" fontId="23" fillId="0" borderId="9" xfId="0" applyFont="1" applyFill="1" applyBorder="1"/>
    <xf numFmtId="0" fontId="24" fillId="5" borderId="11" xfId="0" applyFont="1" applyFill="1" applyBorder="1"/>
    <xf numFmtId="0" fontId="24" fillId="5" borderId="12" xfId="0" applyFont="1" applyFill="1" applyBorder="1"/>
    <xf numFmtId="15" fontId="23" fillId="0" borderId="13" xfId="0" applyNumberFormat="1" applyFont="1" applyFill="1" applyBorder="1"/>
    <xf numFmtId="0" fontId="24" fillId="5" borderId="14" xfId="0" applyFont="1" applyFill="1" applyBorder="1"/>
    <xf numFmtId="0" fontId="23" fillId="4" borderId="0" xfId="0" applyFont="1" applyFill="1" applyBorder="1"/>
    <xf numFmtId="0" fontId="23" fillId="4" borderId="15" xfId="0" applyFont="1" applyFill="1" applyBorder="1"/>
    <xf numFmtId="0" fontId="23" fillId="0" borderId="13" xfId="0" applyFont="1" applyFill="1" applyBorder="1"/>
    <xf numFmtId="0" fontId="24" fillId="5" borderId="16" xfId="0" applyFont="1" applyFill="1" applyBorder="1"/>
    <xf numFmtId="0" fontId="23" fillId="4" borderId="0" xfId="0" applyFont="1" applyFill="1" applyAlignment="1">
      <alignment horizontal="center"/>
    </xf>
    <xf numFmtId="0" fontId="23" fillId="4" borderId="0" xfId="0" quotePrefix="1" applyFont="1" applyFill="1" applyAlignment="1">
      <alignment horizontal="left"/>
    </xf>
    <xf numFmtId="0" fontId="23" fillId="0" borderId="14" xfId="0" applyFont="1" applyBorder="1" applyAlignment="1">
      <alignment horizontal="right"/>
    </xf>
    <xf numFmtId="0" fontId="23" fillId="0" borderId="17" xfId="0" applyFont="1" applyBorder="1" applyAlignment="1">
      <alignment horizontal="right"/>
    </xf>
    <xf numFmtId="0" fontId="23" fillId="5" borderId="18" xfId="0" applyFont="1" applyFill="1" applyBorder="1"/>
    <xf numFmtId="0" fontId="23" fillId="5" borderId="19" xfId="0" applyFont="1" applyFill="1" applyBorder="1"/>
    <xf numFmtId="0" fontId="23" fillId="5" borderId="20" xfId="0" applyFont="1" applyFill="1" applyBorder="1"/>
    <xf numFmtId="0" fontId="23" fillId="4" borderId="0" xfId="0" applyFont="1" applyFill="1" applyAlignment="1">
      <alignment horizontal="left"/>
    </xf>
    <xf numFmtId="0" fontId="23" fillId="0" borderId="21" xfId="0" applyFont="1" applyFill="1" applyBorder="1" applyAlignment="1">
      <alignment horizontal="center"/>
    </xf>
    <xf numFmtId="0" fontId="23" fillId="5" borderId="22" xfId="0" applyFont="1" applyFill="1" applyBorder="1"/>
    <xf numFmtId="0" fontId="23" fillId="0" borderId="21" xfId="0" applyFont="1" applyFill="1" applyBorder="1"/>
    <xf numFmtId="0" fontId="23" fillId="0" borderId="23" xfId="0" applyFont="1" applyFill="1" applyBorder="1"/>
    <xf numFmtId="0" fontId="23" fillId="0" borderId="24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right"/>
    </xf>
    <xf numFmtId="0" fontId="3" fillId="5" borderId="0" xfId="0" applyFont="1" applyFill="1"/>
    <xf numFmtId="0" fontId="0" fillId="5" borderId="0" xfId="0" applyFill="1" applyAlignment="1">
      <alignment horizontal="center"/>
    </xf>
    <xf numFmtId="0" fontId="0" fillId="5" borderId="0" xfId="0" applyFill="1" applyBorder="1"/>
    <xf numFmtId="0" fontId="8" fillId="5" borderId="0" xfId="0" applyFont="1" applyFill="1"/>
    <xf numFmtId="0" fontId="9" fillId="5" borderId="0" xfId="0" applyFont="1" applyFill="1" applyAlignment="1">
      <alignment horizontal="center"/>
    </xf>
    <xf numFmtId="1" fontId="8" fillId="5" borderId="0" xfId="0" applyNumberFormat="1" applyFont="1" applyFill="1" applyAlignment="1">
      <alignment horizontal="center"/>
    </xf>
    <xf numFmtId="0" fontId="0" fillId="5" borderId="25" xfId="0" applyFill="1" applyBorder="1"/>
    <xf numFmtId="0" fontId="8" fillId="5" borderId="0" xfId="0" applyFont="1" applyFill="1" applyAlignment="1">
      <alignment horizontal="center"/>
    </xf>
    <xf numFmtId="1" fontId="0" fillId="5" borderId="0" xfId="0" applyNumberFormat="1" applyFill="1" applyAlignment="1"/>
    <xf numFmtId="0" fontId="0" fillId="5" borderId="26" xfId="0" applyFill="1" applyBorder="1"/>
    <xf numFmtId="0" fontId="0" fillId="0" borderId="27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25" fillId="5" borderId="28" xfId="0" applyFont="1" applyFill="1" applyBorder="1" applyAlignment="1">
      <alignment horizontal="center" wrapText="1"/>
    </xf>
    <xf numFmtId="0" fontId="0" fillId="5" borderId="0" xfId="0" applyFill="1" applyAlignment="1">
      <alignment horizontal="right"/>
    </xf>
    <xf numFmtId="0" fontId="0" fillId="5" borderId="29" xfId="0" applyFill="1" applyBorder="1"/>
    <xf numFmtId="0" fontId="0" fillId="5" borderId="30" xfId="0" applyFill="1" applyBorder="1" applyAlignment="1">
      <alignment horizontal="right"/>
    </xf>
    <xf numFmtId="0" fontId="0" fillId="5" borderId="30" xfId="0" applyFill="1" applyBorder="1"/>
    <xf numFmtId="0" fontId="0" fillId="5" borderId="3" xfId="0" applyFill="1" applyBorder="1"/>
    <xf numFmtId="0" fontId="0" fillId="5" borderId="31" xfId="0" applyFill="1" applyBorder="1"/>
    <xf numFmtId="0" fontId="0" fillId="0" borderId="3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5" borderId="32" xfId="0" applyFill="1" applyBorder="1"/>
    <xf numFmtId="0" fontId="0" fillId="5" borderId="33" xfId="0" applyFill="1" applyBorder="1" applyAlignment="1">
      <alignment horizontal="right"/>
    </xf>
    <xf numFmtId="17" fontId="25" fillId="0" borderId="0" xfId="0" applyNumberFormat="1" applyFont="1"/>
    <xf numFmtId="17" fontId="25" fillId="9" borderId="0" xfId="0" applyNumberFormat="1" applyFont="1" applyFill="1"/>
    <xf numFmtId="0" fontId="12" fillId="5" borderId="32" xfId="0" applyFont="1" applyFill="1" applyBorder="1"/>
    <xf numFmtId="0" fontId="25" fillId="5" borderId="20" xfId="0" applyFont="1" applyFill="1" applyBorder="1" applyAlignment="1">
      <alignment horizontal="right"/>
    </xf>
    <xf numFmtId="0" fontId="26" fillId="5" borderId="0" xfId="0" quotePrefix="1" applyFont="1" applyFill="1" applyAlignment="1">
      <alignment horizontal="left"/>
    </xf>
    <xf numFmtId="17" fontId="0" fillId="5" borderId="0" xfId="0" applyNumberFormat="1" applyFill="1"/>
    <xf numFmtId="0" fontId="26" fillId="5" borderId="0" xfId="0" applyFont="1" applyFill="1"/>
    <xf numFmtId="0" fontId="23" fillId="5" borderId="0" xfId="0" applyFont="1" applyFill="1" applyAlignment="1">
      <alignment horizontal="right"/>
    </xf>
    <xf numFmtId="0" fontId="2" fillId="5" borderId="0" xfId="0" applyFont="1" applyFill="1"/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right"/>
    </xf>
    <xf numFmtId="0" fontId="0" fillId="5" borderId="28" xfId="0" applyFill="1" applyBorder="1"/>
    <xf numFmtId="0" fontId="0" fillId="5" borderId="27" xfId="0" applyFill="1" applyBorder="1"/>
    <xf numFmtId="16" fontId="0" fillId="5" borderId="34" xfId="0" applyNumberFormat="1" applyFill="1" applyBorder="1"/>
    <xf numFmtId="0" fontId="1" fillId="5" borderId="0" xfId="0" applyFont="1" applyFill="1" applyAlignment="1">
      <alignment horizontal="left"/>
    </xf>
    <xf numFmtId="0" fontId="10" fillId="5" borderId="0" xfId="0" applyFont="1" applyFill="1" applyAlignment="1">
      <alignment horizontal="center"/>
    </xf>
    <xf numFmtId="0" fontId="0" fillId="5" borderId="2" xfId="0" applyFill="1" applyBorder="1"/>
    <xf numFmtId="0" fontId="1" fillId="5" borderId="2" xfId="0" applyFont="1" applyFill="1" applyBorder="1"/>
    <xf numFmtId="0" fontId="1" fillId="5" borderId="0" xfId="0" quotePrefix="1" applyFont="1" applyFill="1" applyAlignment="1">
      <alignment horizontal="left"/>
    </xf>
    <xf numFmtId="0" fontId="5" fillId="5" borderId="0" xfId="0" applyFont="1" applyFill="1"/>
    <xf numFmtId="0" fontId="6" fillId="5" borderId="0" xfId="0" applyFont="1" applyFill="1"/>
    <xf numFmtId="0" fontId="0" fillId="5" borderId="0" xfId="0" applyFill="1" applyAlignment="1">
      <alignment wrapText="1"/>
    </xf>
    <xf numFmtId="0" fontId="0" fillId="5" borderId="0" xfId="0" quotePrefix="1" applyFill="1" applyAlignment="1">
      <alignment horizontal="left" wrapText="1"/>
    </xf>
    <xf numFmtId="0" fontId="0" fillId="0" borderId="0" xfId="0" applyAlignment="1">
      <alignment horizontal="right"/>
    </xf>
    <xf numFmtId="0" fontId="16" fillId="6" borderId="35" xfId="0" applyFont="1" applyFill="1" applyBorder="1"/>
    <xf numFmtId="0" fontId="16" fillId="6" borderId="29" xfId="0" applyFont="1" applyFill="1" applyBorder="1" applyAlignment="1">
      <alignment horizontal="center"/>
    </xf>
    <xf numFmtId="0" fontId="16" fillId="6" borderId="30" xfId="0" applyFont="1" applyFill="1" applyBorder="1" applyAlignment="1">
      <alignment horizontal="center"/>
    </xf>
    <xf numFmtId="0" fontId="16" fillId="6" borderId="25" xfId="0" applyFont="1" applyFill="1" applyBorder="1" applyAlignment="1">
      <alignment horizontal="center"/>
    </xf>
    <xf numFmtId="0" fontId="16" fillId="6" borderId="31" xfId="0" applyFont="1" applyFill="1" applyBorder="1" applyAlignment="1">
      <alignment horizontal="center"/>
    </xf>
    <xf numFmtId="0" fontId="16" fillId="6" borderId="34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6" fillId="6" borderId="29" xfId="0" applyFont="1" applyFill="1" applyBorder="1" applyAlignment="1">
      <alignment horizontal="left"/>
    </xf>
    <xf numFmtId="0" fontId="0" fillId="2" borderId="0" xfId="0" applyFill="1" applyAlignment="1">
      <alignment horizontal="center"/>
    </xf>
    <xf numFmtId="0" fontId="13" fillId="0" borderId="16" xfId="0" applyFont="1" applyFill="1" applyBorder="1"/>
    <xf numFmtId="0" fontId="13" fillId="0" borderId="36" xfId="0" applyFont="1" applyFill="1" applyBorder="1"/>
    <xf numFmtId="0" fontId="22" fillId="0" borderId="14" xfId="0" applyFont="1" applyFill="1" applyBorder="1" applyAlignment="1" applyProtection="1">
      <alignment horizontal="left"/>
      <protection locked="0"/>
    </xf>
    <xf numFmtId="0" fontId="22" fillId="0" borderId="15" xfId="0" applyFont="1" applyFill="1" applyBorder="1" applyAlignment="1" applyProtection="1">
      <alignment horizontal="center"/>
      <protection locked="0"/>
    </xf>
    <xf numFmtId="0" fontId="22" fillId="0" borderId="17" xfId="0" applyFont="1" applyFill="1" applyBorder="1" applyAlignment="1" applyProtection="1">
      <alignment horizontal="left"/>
      <protection locked="0"/>
    </xf>
    <xf numFmtId="0" fontId="22" fillId="0" borderId="37" xfId="0" applyFont="1" applyFill="1" applyBorder="1" applyAlignment="1" applyProtection="1">
      <alignment horizontal="center"/>
      <protection locked="0"/>
    </xf>
    <xf numFmtId="2" fontId="26" fillId="5" borderId="0" xfId="0" applyNumberFormat="1" applyFont="1" applyFill="1"/>
    <xf numFmtId="167" fontId="0" fillId="5" borderId="0" xfId="0" applyNumberFormat="1" applyFill="1"/>
    <xf numFmtId="0" fontId="0" fillId="0" borderId="0" xfId="0" applyFill="1" applyAlignment="1">
      <alignment horizontal="center"/>
    </xf>
    <xf numFmtId="0" fontId="34" fillId="4" borderId="0" xfId="0" applyFont="1" applyFill="1"/>
    <xf numFmtId="0" fontId="0" fillId="2" borderId="0" xfId="0" applyFill="1"/>
    <xf numFmtId="2" fontId="0" fillId="5" borderId="0" xfId="0" applyNumberFormat="1" applyFill="1"/>
    <xf numFmtId="43" fontId="0" fillId="5" borderId="0" xfId="0" applyNumberFormat="1" applyFill="1"/>
    <xf numFmtId="9" fontId="0" fillId="5" borderId="0" xfId="0" applyNumberFormat="1" applyFill="1"/>
    <xf numFmtId="0" fontId="24" fillId="6" borderId="33" xfId="0" applyFont="1" applyFill="1" applyBorder="1"/>
    <xf numFmtId="0" fontId="23" fillId="6" borderId="33" xfId="0" applyFont="1" applyFill="1" applyBorder="1"/>
    <xf numFmtId="0" fontId="0" fillId="6" borderId="33" xfId="0" applyFill="1" applyBorder="1"/>
    <xf numFmtId="0" fontId="0" fillId="6" borderId="20" xfId="0" applyFill="1" applyBorder="1"/>
    <xf numFmtId="0" fontId="23" fillId="5" borderId="32" xfId="0" applyFont="1" applyFill="1" applyBorder="1"/>
    <xf numFmtId="0" fontId="23" fillId="5" borderId="33" xfId="0" applyFont="1" applyFill="1" applyBorder="1"/>
    <xf numFmtId="0" fontId="24" fillId="5" borderId="33" xfId="0" applyFont="1" applyFill="1" applyBorder="1" applyAlignment="1">
      <alignment horizontal="right"/>
    </xf>
    <xf numFmtId="0" fontId="24" fillId="5" borderId="38" xfId="0" applyFont="1" applyFill="1" applyBorder="1"/>
    <xf numFmtId="9" fontId="23" fillId="0" borderId="39" xfId="0" applyNumberFormat="1" applyFont="1" applyFill="1" applyBorder="1"/>
    <xf numFmtId="167" fontId="25" fillId="5" borderId="20" xfId="0" applyNumberFormat="1" applyFont="1" applyFill="1" applyBorder="1" applyAlignment="1">
      <alignment horizontal="center"/>
    </xf>
    <xf numFmtId="17" fontId="35" fillId="5" borderId="0" xfId="0" applyNumberFormat="1" applyFont="1" applyFill="1" applyAlignment="1">
      <alignment horizontal="left"/>
    </xf>
    <xf numFmtId="0" fontId="16" fillId="5" borderId="0" xfId="0" applyFont="1" applyFill="1" applyAlignment="1">
      <alignment horizontal="center"/>
    </xf>
    <xf numFmtId="0" fontId="16" fillId="5" borderId="0" xfId="0" applyFont="1" applyFill="1"/>
    <xf numFmtId="0" fontId="13" fillId="5" borderId="0" xfId="0" applyFont="1" applyFill="1"/>
    <xf numFmtId="0" fontId="13" fillId="5" borderId="10" xfId="0" applyFont="1" applyFill="1" applyBorder="1"/>
    <xf numFmtId="199" fontId="31" fillId="5" borderId="0" xfId="0" applyNumberFormat="1" applyFont="1" applyFill="1" applyAlignment="1">
      <alignment horizontal="center"/>
    </xf>
    <xf numFmtId="0" fontId="33" fillId="5" borderId="0" xfId="0" applyFont="1" applyFill="1"/>
    <xf numFmtId="1" fontId="31" fillId="5" borderId="40" xfId="0" applyNumberFormat="1" applyFont="1" applyFill="1" applyBorder="1" applyAlignment="1">
      <alignment horizontal="center"/>
    </xf>
    <xf numFmtId="14" fontId="16" fillId="5" borderId="0" xfId="0" applyNumberFormat="1" applyFont="1" applyFill="1" applyAlignment="1">
      <alignment horizontal="center"/>
    </xf>
    <xf numFmtId="0" fontId="31" fillId="5" borderId="0" xfId="0" applyFont="1" applyFill="1" applyAlignment="1">
      <alignment horizontal="center"/>
    </xf>
    <xf numFmtId="1" fontId="31" fillId="5" borderId="0" xfId="0" applyNumberFormat="1" applyFont="1" applyFill="1" applyAlignment="1">
      <alignment horizontal="center"/>
    </xf>
    <xf numFmtId="199" fontId="13" fillId="5" borderId="0" xfId="0" applyNumberFormat="1" applyFont="1" applyFill="1" applyAlignment="1">
      <alignment horizontal="center"/>
    </xf>
    <xf numFmtId="0" fontId="30" fillId="5" borderId="5" xfId="0" applyFont="1" applyFill="1" applyBorder="1" applyAlignment="1">
      <alignment horizontal="right"/>
    </xf>
    <xf numFmtId="0" fontId="30" fillId="5" borderId="5" xfId="0" applyFont="1" applyFill="1" applyBorder="1" applyAlignment="1">
      <alignment horizontal="centerContinuous"/>
    </xf>
    <xf numFmtId="0" fontId="13" fillId="5" borderId="14" xfId="0" applyFont="1" applyFill="1" applyBorder="1"/>
    <xf numFmtId="166" fontId="13" fillId="5" borderId="0" xfId="1" applyNumberFormat="1" applyFont="1" applyFill="1" applyBorder="1" applyAlignment="1">
      <alignment horizontal="center"/>
    </xf>
    <xf numFmtId="0" fontId="12" fillId="5" borderId="0" xfId="0" applyFont="1" applyFill="1"/>
    <xf numFmtId="1" fontId="13" fillId="5" borderId="0" xfId="0" applyNumberFormat="1" applyFont="1" applyFill="1" applyBorder="1" applyAlignment="1">
      <alignment horizontal="center"/>
    </xf>
    <xf numFmtId="0" fontId="13" fillId="5" borderId="0" xfId="0" applyFont="1" applyFill="1" applyBorder="1" applyAlignment="1">
      <alignment horizontal="center"/>
    </xf>
    <xf numFmtId="199" fontId="13" fillId="5" borderId="0" xfId="0" applyNumberFormat="1" applyFont="1" applyFill="1" applyBorder="1" applyAlignment="1">
      <alignment horizontal="center"/>
    </xf>
    <xf numFmtId="0" fontId="12" fillId="5" borderId="11" xfId="0" applyFont="1" applyFill="1" applyBorder="1" applyAlignment="1">
      <alignment horizontal="left"/>
    </xf>
    <xf numFmtId="0" fontId="12" fillId="5" borderId="41" xfId="0" applyFont="1" applyFill="1" applyBorder="1" applyAlignment="1">
      <alignment horizontal="left"/>
    </xf>
    <xf numFmtId="20" fontId="12" fillId="5" borderId="14" xfId="0" applyNumberFormat="1" applyFont="1" applyFill="1" applyBorder="1"/>
    <xf numFmtId="17" fontId="16" fillId="5" borderId="0" xfId="0" applyNumberFormat="1" applyFont="1" applyFill="1" applyAlignment="1">
      <alignment horizontal="center"/>
    </xf>
    <xf numFmtId="14" fontId="13" fillId="5" borderId="0" xfId="0" applyNumberFormat="1" applyFont="1" applyFill="1" applyBorder="1" applyAlignment="1">
      <alignment horizontal="center"/>
    </xf>
    <xf numFmtId="200" fontId="12" fillId="5" borderId="42" xfId="0" applyNumberFormat="1" applyFont="1" applyFill="1" applyBorder="1" applyProtection="1">
      <protection locked="0"/>
    </xf>
    <xf numFmtId="0" fontId="12" fillId="5" borderId="43" xfId="0" applyFont="1" applyFill="1" applyBorder="1" applyProtection="1">
      <protection locked="0"/>
    </xf>
    <xf numFmtId="17" fontId="28" fillId="5" borderId="0" xfId="0" applyNumberFormat="1" applyFont="1" applyFill="1"/>
    <xf numFmtId="0" fontId="16" fillId="5" borderId="0" xfId="0" quotePrefix="1" applyFont="1" applyFill="1" applyAlignment="1">
      <alignment horizontal="center"/>
    </xf>
    <xf numFmtId="0" fontId="29" fillId="5" borderId="0" xfId="0" applyFont="1" applyFill="1"/>
    <xf numFmtId="0" fontId="28" fillId="5" borderId="0" xfId="0" applyFont="1" applyFill="1" applyAlignment="1">
      <alignment horizontal="center"/>
    </xf>
    <xf numFmtId="0" fontId="28" fillId="5" borderId="0" xfId="0" applyFont="1" applyFill="1"/>
    <xf numFmtId="1" fontId="13" fillId="5" borderId="0" xfId="0" applyNumberFormat="1" applyFont="1" applyFill="1" applyAlignment="1">
      <alignment horizontal="center"/>
    </xf>
    <xf numFmtId="0" fontId="13" fillId="5" borderId="0" xfId="0" applyFont="1" applyFill="1" applyAlignment="1">
      <alignment horizontal="center"/>
    </xf>
    <xf numFmtId="200" fontId="12" fillId="5" borderId="12" xfId="0" applyNumberFormat="1" applyFont="1" applyFill="1" applyBorder="1" applyProtection="1">
      <protection locked="0"/>
    </xf>
    <xf numFmtId="0" fontId="12" fillId="5" borderId="32" xfId="0" applyFont="1" applyFill="1" applyBorder="1" applyProtection="1">
      <protection locked="0"/>
    </xf>
    <xf numFmtId="17" fontId="16" fillId="5" borderId="0" xfId="0" applyNumberFormat="1" applyFont="1" applyFill="1" applyAlignment="1">
      <alignment horizontal="right"/>
    </xf>
    <xf numFmtId="0" fontId="28" fillId="5" borderId="0" xfId="0" quotePrefix="1" applyFont="1" applyFill="1" applyAlignment="1">
      <alignment horizontal="center"/>
    </xf>
    <xf numFmtId="199" fontId="29" fillId="5" borderId="0" xfId="0" applyNumberFormat="1" applyFont="1" applyFill="1" applyAlignment="1">
      <alignment horizontal="center"/>
    </xf>
    <xf numFmtId="20" fontId="27" fillId="5" borderId="14" xfId="0" applyNumberFormat="1" applyFont="1" applyFill="1" applyBorder="1"/>
    <xf numFmtId="166" fontId="29" fillId="5" borderId="0" xfId="1" applyNumberFormat="1" applyFont="1" applyFill="1" applyBorder="1" applyAlignment="1">
      <alignment horizontal="center"/>
    </xf>
    <xf numFmtId="1" fontId="29" fillId="5" borderId="0" xfId="0" applyNumberFormat="1" applyFont="1" applyFill="1" applyAlignment="1">
      <alignment horizontal="center"/>
    </xf>
    <xf numFmtId="0" fontId="29" fillId="5" borderId="0" xfId="0" applyFont="1" applyFill="1" applyAlignment="1">
      <alignment horizontal="center"/>
    </xf>
    <xf numFmtId="200" fontId="32" fillId="5" borderId="12" xfId="0" applyNumberFormat="1" applyFont="1" applyFill="1" applyBorder="1" applyProtection="1">
      <protection locked="0"/>
    </xf>
    <xf numFmtId="200" fontId="12" fillId="5" borderId="38" xfId="0" applyNumberFormat="1" applyFont="1" applyFill="1" applyBorder="1" applyProtection="1">
      <protection locked="0"/>
    </xf>
    <xf numFmtId="0" fontId="12" fillId="5" borderId="29" xfId="0" applyFont="1" applyFill="1" applyBorder="1" applyProtection="1">
      <protection locked="0"/>
    </xf>
    <xf numFmtId="200" fontId="16" fillId="5" borderId="0" xfId="0" applyNumberFormat="1" applyFont="1" applyFill="1"/>
    <xf numFmtId="174" fontId="16" fillId="5" borderId="0" xfId="0" applyNumberFormat="1" applyFont="1" applyFill="1" applyAlignment="1">
      <alignment horizontal="center"/>
    </xf>
    <xf numFmtId="167" fontId="16" fillId="5" borderId="0" xfId="0" applyNumberFormat="1" applyFont="1" applyFill="1" applyAlignment="1">
      <alignment horizontal="center"/>
    </xf>
    <xf numFmtId="200" fontId="12" fillId="5" borderId="44" xfId="0" applyNumberFormat="1" applyFont="1" applyFill="1" applyBorder="1" applyProtection="1">
      <protection locked="0"/>
    </xf>
    <xf numFmtId="0" fontId="12" fillId="5" borderId="45" xfId="0" applyFont="1" applyFill="1" applyBorder="1" applyProtection="1">
      <protection locked="0"/>
    </xf>
    <xf numFmtId="0" fontId="35" fillId="5" borderId="0" xfId="0" applyFont="1" applyFill="1"/>
    <xf numFmtId="10" fontId="0" fillId="5" borderId="0" xfId="0" applyNumberFormat="1" applyFill="1"/>
    <xf numFmtId="0" fontId="13" fillId="5" borderId="0" xfId="0" applyFont="1" applyFill="1" applyBorder="1"/>
    <xf numFmtId="0" fontId="4" fillId="5" borderId="0" xfId="0" applyFont="1" applyFill="1" applyBorder="1"/>
    <xf numFmtId="0" fontId="0" fillId="5" borderId="34" xfId="0" applyFill="1" applyBorder="1"/>
    <xf numFmtId="174" fontId="0" fillId="5" borderId="0" xfId="0" applyNumberFormat="1" applyFill="1" applyAlignment="1">
      <alignment horizontal="left"/>
    </xf>
    <xf numFmtId="17" fontId="0" fillId="5" borderId="14" xfId="0" applyNumberFormat="1" applyFill="1" applyBorder="1"/>
    <xf numFmtId="0" fontId="0" fillId="6" borderId="0" xfId="0" applyFill="1"/>
    <xf numFmtId="0" fontId="23" fillId="0" borderId="13" xfId="0" applyFont="1" applyFill="1" applyBorder="1" applyAlignment="1">
      <alignment horizontal="right"/>
    </xf>
    <xf numFmtId="0" fontId="24" fillId="5" borderId="0" xfId="0" applyFont="1" applyFill="1" applyBorder="1"/>
    <xf numFmtId="174" fontId="0" fillId="6" borderId="0" xfId="0" applyNumberFormat="1" applyFill="1"/>
    <xf numFmtId="0" fontId="0" fillId="5" borderId="20" xfId="0" applyFill="1" applyBorder="1" applyAlignment="1">
      <alignment horizontal="center"/>
    </xf>
    <xf numFmtId="167" fontId="0" fillId="5" borderId="0" xfId="0" applyNumberFormat="1" applyFill="1" applyAlignment="1">
      <alignment horizontal="center"/>
    </xf>
    <xf numFmtId="0" fontId="0" fillId="5" borderId="4" xfId="0" applyFill="1" applyBorder="1"/>
    <xf numFmtId="0" fontId="0" fillId="5" borderId="29" xfId="0" applyFill="1" applyBorder="1" applyAlignment="1">
      <alignment horizontal="right" wrapText="1"/>
    </xf>
    <xf numFmtId="0" fontId="0" fillId="5" borderId="3" xfId="0" applyFill="1" applyBorder="1" applyAlignment="1">
      <alignment horizontal="left" wrapText="1"/>
    </xf>
    <xf numFmtId="17" fontId="23" fillId="5" borderId="0" xfId="0" applyNumberFormat="1" applyFont="1" applyFill="1"/>
    <xf numFmtId="0" fontId="23" fillId="5" borderId="0" xfId="0" applyFont="1" applyFill="1" applyAlignment="1">
      <alignment horizontal="center"/>
    </xf>
    <xf numFmtId="0" fontId="36" fillId="5" borderId="0" xfId="0" applyFont="1" applyFill="1"/>
    <xf numFmtId="17" fontId="16" fillId="5" borderId="34" xfId="0" applyNumberFormat="1" applyFont="1" applyFill="1" applyBorder="1" applyAlignment="1">
      <alignment horizontal="right"/>
    </xf>
    <xf numFmtId="17" fontId="23" fillId="5" borderId="35" xfId="11" applyNumberFormat="1" applyFont="1" applyFill="1" applyBorder="1" applyAlignment="1" applyProtection="1">
      <alignment horizontal="center"/>
    </xf>
    <xf numFmtId="0" fontId="23" fillId="5" borderId="35" xfId="11" applyFont="1" applyFill="1" applyBorder="1" applyAlignment="1" applyProtection="1">
      <alignment horizontal="center"/>
    </xf>
    <xf numFmtId="17" fontId="16" fillId="5" borderId="25" xfId="0" applyNumberFormat="1" applyFont="1" applyFill="1" applyBorder="1" applyAlignment="1">
      <alignment horizontal="right"/>
    </xf>
    <xf numFmtId="0" fontId="23" fillId="5" borderId="4" xfId="11" applyFont="1" applyFill="1" applyBorder="1" applyAlignment="1" applyProtection="1">
      <alignment horizontal="center"/>
    </xf>
    <xf numFmtId="17" fontId="16" fillId="5" borderId="29" xfId="0" applyNumberFormat="1" applyFont="1" applyFill="1" applyBorder="1" applyAlignment="1">
      <alignment horizontal="right"/>
    </xf>
    <xf numFmtId="14" fontId="23" fillId="5" borderId="3" xfId="0" applyNumberFormat="1" applyFont="1" applyFill="1" applyBorder="1" applyAlignment="1">
      <alignment horizontal="center"/>
    </xf>
    <xf numFmtId="174" fontId="0" fillId="5" borderId="26" xfId="0" applyNumberFormat="1" applyFill="1" applyBorder="1" applyAlignment="1">
      <alignment horizontal="center"/>
    </xf>
    <xf numFmtId="174" fontId="0" fillId="5" borderId="27" xfId="0" applyNumberFormat="1" applyFill="1" applyBorder="1" applyAlignment="1">
      <alignment horizontal="center"/>
    </xf>
    <xf numFmtId="0" fontId="25" fillId="5" borderId="32" xfId="0" applyFont="1" applyFill="1" applyBorder="1" applyAlignment="1">
      <alignment horizontal="right"/>
    </xf>
    <xf numFmtId="15" fontId="0" fillId="5" borderId="0" xfId="0" applyNumberFormat="1" applyFill="1"/>
    <xf numFmtId="0" fontId="37" fillId="5" borderId="0" xfId="0" applyFont="1" applyFill="1"/>
    <xf numFmtId="1" fontId="0" fillId="5" borderId="0" xfId="0" applyNumberFormat="1" applyFill="1" applyAlignment="1">
      <alignment horizontal="center"/>
    </xf>
    <xf numFmtId="193" fontId="0" fillId="5" borderId="26" xfId="0" applyNumberFormat="1" applyFill="1" applyBorder="1"/>
    <xf numFmtId="193" fontId="0" fillId="5" borderId="27" xfId="0" applyNumberFormat="1" applyFill="1" applyBorder="1"/>
    <xf numFmtId="193" fontId="0" fillId="5" borderId="28" xfId="0" applyNumberFormat="1" applyFill="1" applyBorder="1"/>
    <xf numFmtId="0" fontId="2" fillId="0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center"/>
    </xf>
    <xf numFmtId="14" fontId="17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7" fillId="0" borderId="0" xfId="0" applyFont="1" applyFill="1" applyBorder="1"/>
    <xf numFmtId="14" fontId="0" fillId="0" borderId="0" xfId="0" applyNumberFormat="1" applyFill="1" applyBorder="1"/>
    <xf numFmtId="14" fontId="17" fillId="0" borderId="0" xfId="0" applyNumberFormat="1" applyFont="1" applyFill="1" applyBorder="1"/>
    <xf numFmtId="17" fontId="18" fillId="0" borderId="0" xfId="0" applyNumberFormat="1" applyFont="1" applyFill="1" applyBorder="1"/>
    <xf numFmtId="43" fontId="18" fillId="0" borderId="0" xfId="1" applyFont="1" applyFill="1" applyBorder="1" applyAlignment="1" applyProtection="1">
      <alignment horizontal="centerContinuous"/>
      <protection locked="0"/>
    </xf>
    <xf numFmtId="0" fontId="18" fillId="0" borderId="0" xfId="0" applyFont="1" applyFill="1" applyBorder="1" applyAlignment="1">
      <alignment horizontal="centerContinuous"/>
    </xf>
    <xf numFmtId="0" fontId="18" fillId="0" borderId="0" xfId="0" applyFont="1" applyFill="1" applyBorder="1"/>
    <xf numFmtId="0" fontId="17" fillId="0" borderId="0" xfId="0" applyFont="1" applyFill="1" applyBorder="1" applyAlignment="1">
      <alignment horizontal="centerContinuous"/>
    </xf>
    <xf numFmtId="0" fontId="18" fillId="0" borderId="0" xfId="0" applyFont="1" applyFill="1" applyBorder="1" applyAlignment="1">
      <alignment horizontal="center"/>
    </xf>
    <xf numFmtId="0" fontId="19" fillId="0" borderId="0" xfId="0" applyFont="1" applyFill="1" applyBorder="1" applyProtection="1">
      <protection locked="0"/>
    </xf>
    <xf numFmtId="195" fontId="20" fillId="0" borderId="0" xfId="0" applyNumberFormat="1" applyFont="1" applyFill="1" applyBorder="1" applyAlignment="1" applyProtection="1">
      <alignment horizontal="centerContinuous"/>
      <protection locked="0"/>
    </xf>
    <xf numFmtId="196" fontId="17" fillId="0" borderId="0" xfId="0" applyNumberFormat="1" applyFont="1" applyFill="1" applyBorder="1" applyAlignment="1" applyProtection="1">
      <alignment horizontal="centerContinuous"/>
    </xf>
    <xf numFmtId="14" fontId="17" fillId="0" borderId="0" xfId="0" applyNumberFormat="1" applyFont="1" applyFill="1" applyBorder="1" applyProtection="1"/>
    <xf numFmtId="43" fontId="18" fillId="0" borderId="0" xfId="0" applyNumberFormat="1" applyFont="1" applyFill="1" applyBorder="1"/>
    <xf numFmtId="43" fontId="17" fillId="0" borderId="0" xfId="0" applyNumberFormat="1" applyFont="1" applyFill="1" applyBorder="1"/>
    <xf numFmtId="197" fontId="18" fillId="0" borderId="0" xfId="0" applyNumberFormat="1" applyFont="1" applyFill="1" applyBorder="1" applyAlignment="1" applyProtection="1">
      <alignment horizontal="center"/>
    </xf>
    <xf numFmtId="10" fontId="17" fillId="0" borderId="0" xfId="0" applyNumberFormat="1" applyFont="1" applyFill="1" applyBorder="1"/>
    <xf numFmtId="198" fontId="20" fillId="0" borderId="0" xfId="0" applyNumberFormat="1" applyFont="1" applyFill="1" applyBorder="1" applyProtection="1">
      <protection locked="0"/>
    </xf>
    <xf numFmtId="10" fontId="0" fillId="0" borderId="0" xfId="0" applyNumberFormat="1" applyFill="1" applyBorder="1"/>
    <xf numFmtId="43" fontId="0" fillId="0" borderId="0" xfId="0" applyNumberFormat="1" applyFill="1" applyBorder="1"/>
    <xf numFmtId="43" fontId="18" fillId="0" borderId="0" xfId="1" applyFont="1" applyFill="1" applyBorder="1" applyAlignment="1">
      <alignment horizontal="center"/>
    </xf>
    <xf numFmtId="0" fontId="23" fillId="4" borderId="14" xfId="0" applyFont="1" applyFill="1" applyBorder="1"/>
    <xf numFmtId="0" fontId="23" fillId="4" borderId="17" xfId="0" applyFont="1" applyFill="1" applyBorder="1"/>
    <xf numFmtId="0" fontId="23" fillId="4" borderId="46" xfId="0" applyFont="1" applyFill="1" applyBorder="1"/>
    <xf numFmtId="0" fontId="23" fillId="4" borderId="37" xfId="0" applyFont="1" applyFill="1" applyBorder="1"/>
    <xf numFmtId="0" fontId="23" fillId="5" borderId="47" xfId="0" applyFont="1" applyFill="1" applyBorder="1"/>
    <xf numFmtId="0" fontId="23" fillId="5" borderId="15" xfId="0" applyFont="1" applyFill="1" applyBorder="1"/>
    <xf numFmtId="0" fontId="24" fillId="5" borderId="41" xfId="0" applyFont="1" applyFill="1" applyBorder="1"/>
    <xf numFmtId="0" fontId="23" fillId="5" borderId="48" xfId="0" applyFont="1" applyFill="1" applyBorder="1"/>
    <xf numFmtId="0" fontId="23" fillId="5" borderId="34" xfId="0" applyFont="1" applyFill="1" applyBorder="1"/>
    <xf numFmtId="0" fontId="23" fillId="5" borderId="46" xfId="0" applyFont="1" applyFill="1" applyBorder="1"/>
    <xf numFmtId="0" fontId="23" fillId="5" borderId="37" xfId="0" applyFont="1" applyFill="1" applyBorder="1"/>
    <xf numFmtId="0" fontId="23" fillId="4" borderId="49" xfId="0" applyFont="1" applyFill="1" applyBorder="1"/>
    <xf numFmtId="0" fontId="0" fillId="0" borderId="2" xfId="0" applyFill="1" applyBorder="1" applyAlignment="1">
      <alignment horizontal="left"/>
    </xf>
    <xf numFmtId="0" fontId="0" fillId="5" borderId="2" xfId="0" applyFill="1" applyBorder="1" applyAlignment="1">
      <alignment horizontal="center"/>
    </xf>
    <xf numFmtId="167" fontId="0" fillId="0" borderId="2" xfId="0" applyNumberFormat="1" applyFill="1" applyBorder="1" applyAlignment="1">
      <alignment horizontal="center"/>
    </xf>
    <xf numFmtId="164" fontId="0" fillId="0" borderId="29" xfId="0" applyNumberFormat="1" applyFill="1" applyBorder="1"/>
    <xf numFmtId="167" fontId="0" fillId="0" borderId="30" xfId="0" applyNumberFormat="1" applyFill="1" applyBorder="1"/>
    <xf numFmtId="164" fontId="0" fillId="0" borderId="34" xfId="0" applyNumberFormat="1" applyFill="1" applyBorder="1"/>
    <xf numFmtId="167" fontId="0" fillId="0" borderId="0" xfId="0" applyNumberFormat="1" applyFill="1" applyBorder="1"/>
    <xf numFmtId="164" fontId="0" fillId="0" borderId="25" xfId="0" applyNumberFormat="1" applyFill="1" applyBorder="1"/>
    <xf numFmtId="202" fontId="16" fillId="5" borderId="0" xfId="0" quotePrefix="1" applyNumberFormat="1" applyFont="1" applyFill="1" applyAlignment="1">
      <alignment horizontal="center"/>
    </xf>
    <xf numFmtId="17" fontId="16" fillId="5" borderId="0" xfId="0" quotePrefix="1" applyNumberFormat="1" applyFont="1" applyFill="1" applyAlignment="1">
      <alignment horizontal="center"/>
    </xf>
    <xf numFmtId="9" fontId="0" fillId="2" borderId="0" xfId="0" applyNumberFormat="1" applyFill="1" applyAlignment="1">
      <alignment horizontal="center"/>
    </xf>
    <xf numFmtId="2" fontId="26" fillId="5" borderId="0" xfId="0" applyNumberFormat="1" applyFont="1" applyFill="1" applyAlignment="1">
      <alignment horizontal="left"/>
    </xf>
    <xf numFmtId="0" fontId="0" fillId="5" borderId="0" xfId="0" applyFill="1" applyAlignment="1">
      <alignment horizontal="left"/>
    </xf>
    <xf numFmtId="0" fontId="23" fillId="0" borderId="39" xfId="0" applyFont="1" applyBorder="1"/>
    <xf numFmtId="0" fontId="23" fillId="0" borderId="50" xfId="0" applyFont="1" applyBorder="1"/>
    <xf numFmtId="0" fontId="23" fillId="0" borderId="51" xfId="0" applyFont="1" applyBorder="1"/>
    <xf numFmtId="17" fontId="25" fillId="5" borderId="0" xfId="0" applyNumberFormat="1" applyFont="1" applyFill="1"/>
    <xf numFmtId="0" fontId="25" fillId="5" borderId="0" xfId="0" applyFont="1" applyFill="1"/>
    <xf numFmtId="17" fontId="12" fillId="5" borderId="0" xfId="0" applyNumberFormat="1" applyFont="1" applyFill="1"/>
    <xf numFmtId="0" fontId="40" fillId="5" borderId="0" xfId="0" applyFont="1" applyFill="1"/>
    <xf numFmtId="17" fontId="0" fillId="5" borderId="32" xfId="0" applyNumberFormat="1" applyFill="1" applyBorder="1"/>
    <xf numFmtId="0" fontId="25" fillId="5" borderId="0" xfId="0" applyFont="1" applyFill="1" applyAlignment="1">
      <alignment horizontal="center"/>
    </xf>
    <xf numFmtId="0" fontId="25" fillId="5" borderId="0" xfId="0" quotePrefix="1" applyFont="1" applyFill="1" applyAlignment="1">
      <alignment horizontal="center"/>
    </xf>
    <xf numFmtId="0" fontId="0" fillId="5" borderId="33" xfId="0" applyFill="1" applyBorder="1" applyAlignment="1">
      <alignment horizontal="center" wrapText="1"/>
    </xf>
    <xf numFmtId="0" fontId="0" fillId="5" borderId="3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17" fontId="37" fillId="5" borderId="0" xfId="0" applyNumberFormat="1" applyFont="1" applyFill="1"/>
    <xf numFmtId="0" fontId="37" fillId="5" borderId="0" xfId="0" applyFont="1" applyFill="1" applyAlignment="1">
      <alignment horizontal="left"/>
    </xf>
    <xf numFmtId="37" fontId="37" fillId="5" borderId="0" xfId="0" applyNumberFormat="1" applyFont="1" applyFill="1" applyBorder="1" applyProtection="1"/>
    <xf numFmtId="0" fontId="1" fillId="2" borderId="0" xfId="0" applyFont="1" applyFill="1" applyAlignment="1">
      <alignment horizontal="center"/>
    </xf>
    <xf numFmtId="0" fontId="41" fillId="2" borderId="0" xfId="0" applyFont="1" applyFill="1"/>
    <xf numFmtId="0" fontId="41" fillId="2" borderId="0" xfId="0" applyFon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5" borderId="0" xfId="0" applyFill="1" applyAlignment="1"/>
    <xf numFmtId="9" fontId="0" fillId="0" borderId="0" xfId="12" applyFont="1" applyFill="1" applyAlignment="1"/>
    <xf numFmtId="0" fontId="7" fillId="5" borderId="0" xfId="0" applyFont="1" applyFill="1" applyAlignment="1"/>
    <xf numFmtId="0" fontId="0" fillId="0" borderId="0" xfId="0" applyAlignment="1"/>
    <xf numFmtId="0" fontId="0" fillId="10" borderId="0" xfId="0" applyFill="1"/>
    <xf numFmtId="0" fontId="42" fillId="10" borderId="0" xfId="0" applyFont="1" applyFill="1" applyAlignment="1"/>
    <xf numFmtId="0" fontId="41" fillId="10" borderId="0" xfId="0" applyFont="1" applyFill="1" applyAlignment="1">
      <alignment horizontal="center"/>
    </xf>
    <xf numFmtId="0" fontId="0" fillId="10" borderId="0" xfId="0" applyFill="1" applyAlignment="1"/>
    <xf numFmtId="0" fontId="0" fillId="10" borderId="0" xfId="0" applyFill="1" applyAlignment="1">
      <alignment horizontal="center"/>
    </xf>
    <xf numFmtId="0" fontId="23" fillId="5" borderId="45" xfId="0" applyFont="1" applyFill="1" applyBorder="1"/>
    <xf numFmtId="0" fontId="23" fillId="5" borderId="23" xfId="0" applyFont="1" applyFill="1" applyBorder="1"/>
    <xf numFmtId="0" fontId="24" fillId="5" borderId="30" xfId="0" applyFont="1" applyFill="1" applyBorder="1"/>
    <xf numFmtId="0" fontId="23" fillId="5" borderId="17" xfId="0" applyFont="1" applyFill="1" applyBorder="1"/>
    <xf numFmtId="0" fontId="24" fillId="4" borderId="0" xfId="0" applyFont="1" applyFill="1"/>
    <xf numFmtId="0" fontId="24" fillId="5" borderId="5" xfId="0" applyFont="1" applyFill="1" applyBorder="1"/>
    <xf numFmtId="0" fontId="24" fillId="5" borderId="52" xfId="0" applyFont="1" applyFill="1" applyBorder="1"/>
    <xf numFmtId="0" fontId="23" fillId="5" borderId="53" xfId="0" applyFont="1" applyFill="1" applyBorder="1"/>
    <xf numFmtId="0" fontId="23" fillId="5" borderId="6" xfId="0" applyFont="1" applyFill="1" applyBorder="1"/>
    <xf numFmtId="0" fontId="43" fillId="5" borderId="0" xfId="0" applyFont="1" applyFill="1"/>
    <xf numFmtId="0" fontId="2" fillId="5" borderId="0" xfId="0" applyFont="1" applyFill="1" applyAlignment="1">
      <alignment horizontal="center"/>
    </xf>
    <xf numFmtId="0" fontId="23" fillId="5" borderId="0" xfId="0" quotePrefix="1" applyFont="1" applyFill="1" applyAlignment="1">
      <alignment horizontal="center"/>
    </xf>
    <xf numFmtId="0" fontId="36" fillId="5" borderId="0" xfId="0" applyFont="1" applyFill="1" applyAlignment="1">
      <alignment horizontal="center"/>
    </xf>
    <xf numFmtId="17" fontId="23" fillId="5" borderId="0" xfId="0" applyNumberFormat="1" applyFont="1" applyFill="1" applyAlignment="1">
      <alignment horizontal="right"/>
    </xf>
    <xf numFmtId="0" fontId="36" fillId="5" borderId="0" xfId="0" applyFont="1" applyFill="1" applyAlignment="1">
      <alignment horizontal="right"/>
    </xf>
    <xf numFmtId="1" fontId="23" fillId="5" borderId="0" xfId="0" applyNumberFormat="1" applyFont="1" applyFill="1" applyAlignment="1">
      <alignment horizontal="right"/>
    </xf>
    <xf numFmtId="0" fontId="44" fillId="0" borderId="2" xfId="0" applyFont="1" applyFill="1" applyBorder="1"/>
    <xf numFmtId="0" fontId="10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10" borderId="0" xfId="0" applyFont="1" applyFill="1" applyAlignment="1">
      <alignment horizontal="center" wrapText="1"/>
    </xf>
    <xf numFmtId="0" fontId="0" fillId="10" borderId="0" xfId="0" applyFill="1" applyAlignment="1">
      <alignment horizontal="center" wrapText="1"/>
    </xf>
    <xf numFmtId="0" fontId="10" fillId="10" borderId="0" xfId="0" applyFont="1" applyFill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5" borderId="0" xfId="0" applyFill="1" applyAlignment="1">
      <alignment horizontal="center" wrapText="1"/>
    </xf>
    <xf numFmtId="9" fontId="12" fillId="2" borderId="0" xfId="0" applyNumberFormat="1" applyFont="1" applyFill="1" applyAlignment="1">
      <alignment horizontal="center" wrapText="1"/>
    </xf>
    <xf numFmtId="9" fontId="23" fillId="0" borderId="39" xfId="12" applyFont="1" applyFill="1" applyBorder="1" applyAlignment="1">
      <alignment horizontal="right"/>
    </xf>
    <xf numFmtId="0" fontId="24" fillId="5" borderId="42" xfId="0" applyFont="1" applyFill="1" applyBorder="1"/>
    <xf numFmtId="0" fontId="23" fillId="0" borderId="43" xfId="0" applyFont="1" applyFill="1" applyBorder="1"/>
    <xf numFmtId="0" fontId="24" fillId="5" borderId="22" xfId="0" applyFont="1" applyFill="1" applyBorder="1"/>
    <xf numFmtId="9" fontId="0" fillId="6" borderId="0" xfId="12" applyFont="1" applyFill="1" applyAlignment="1"/>
    <xf numFmtId="0" fontId="10" fillId="5" borderId="0" xfId="0" applyFont="1" applyFill="1" applyAlignment="1">
      <alignment horizontal="right"/>
    </xf>
    <xf numFmtId="1" fontId="23" fillId="0" borderId="13" xfId="12" applyNumberFormat="1" applyFont="1" applyFill="1" applyBorder="1" applyAlignment="1">
      <alignment horizontal="right"/>
    </xf>
    <xf numFmtId="0" fontId="23" fillId="5" borderId="41" xfId="0" applyFont="1" applyFill="1" applyBorder="1"/>
    <xf numFmtId="0" fontId="0" fillId="5" borderId="54" xfId="0" applyFill="1" applyBorder="1"/>
    <xf numFmtId="0" fontId="0" fillId="5" borderId="49" xfId="0" applyFill="1" applyBorder="1"/>
    <xf numFmtId="0" fontId="23" fillId="5" borderId="35" xfId="0" applyFont="1" applyFill="1" applyBorder="1"/>
    <xf numFmtId="0" fontId="0" fillId="5" borderId="36" xfId="0" applyFill="1" applyBorder="1"/>
    <xf numFmtId="0" fontId="23" fillId="5" borderId="54" xfId="0" applyFont="1" applyFill="1" applyBorder="1"/>
    <xf numFmtId="0" fontId="23" fillId="5" borderId="49" xfId="0" applyFont="1" applyFill="1" applyBorder="1"/>
    <xf numFmtId="0" fontId="23" fillId="5" borderId="54" xfId="0" applyFont="1" applyFill="1" applyBorder="1" applyAlignment="1">
      <alignment horizontal="right"/>
    </xf>
    <xf numFmtId="0" fontId="23" fillId="0" borderId="55" xfId="0" applyFont="1" applyFill="1" applyBorder="1" applyAlignment="1">
      <alignment horizontal="left"/>
    </xf>
    <xf numFmtId="0" fontId="45" fillId="5" borderId="0" xfId="0" applyFont="1" applyFill="1"/>
    <xf numFmtId="0" fontId="0" fillId="5" borderId="20" xfId="0" applyFill="1" applyBorder="1"/>
    <xf numFmtId="0" fontId="0" fillId="5" borderId="20" xfId="0" applyFill="1" applyBorder="1" applyAlignment="1">
      <alignment horizontal="right"/>
    </xf>
    <xf numFmtId="0" fontId="0" fillId="5" borderId="29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0" fillId="5" borderId="33" xfId="0" applyFill="1" applyBorder="1" applyAlignment="1">
      <alignment horizontal="left"/>
    </xf>
    <xf numFmtId="9" fontId="2" fillId="0" borderId="2" xfId="12" applyFill="1" applyBorder="1" applyAlignment="1">
      <alignment horizontal="left"/>
    </xf>
    <xf numFmtId="167" fontId="0" fillId="0" borderId="30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4" fontId="0" fillId="0" borderId="2" xfId="0" applyNumberFormat="1" applyFill="1" applyBorder="1" applyAlignment="1">
      <alignment horizontal="left"/>
    </xf>
    <xf numFmtId="174" fontId="0" fillId="5" borderId="0" xfId="0" applyNumberFormat="1" applyFill="1"/>
    <xf numFmtId="0" fontId="23" fillId="0" borderId="39" xfId="0" applyFont="1" applyFill="1" applyBorder="1"/>
    <xf numFmtId="14" fontId="23" fillId="6" borderId="53" xfId="0" applyNumberFormat="1" applyFont="1" applyFill="1" applyBorder="1" applyAlignment="1">
      <alignment horizontal="center"/>
    </xf>
    <xf numFmtId="0" fontId="23" fillId="6" borderId="6" xfId="0" applyFont="1" applyFill="1" applyBorder="1"/>
    <xf numFmtId="171" fontId="0" fillId="0" borderId="56" xfId="0" applyNumberFormat="1" applyBorder="1"/>
    <xf numFmtId="171" fontId="0" fillId="0" borderId="57" xfId="0" applyNumberFormat="1" applyBorder="1"/>
    <xf numFmtId="171" fontId="0" fillId="0" borderId="58" xfId="0" applyNumberFormat="1" applyBorder="1"/>
    <xf numFmtId="171" fontId="0" fillId="0" borderId="0" xfId="0" applyNumberFormat="1"/>
    <xf numFmtId="2" fontId="25" fillId="5" borderId="0" xfId="0" applyNumberFormat="1" applyFont="1" applyFill="1" applyAlignment="1">
      <alignment horizontal="center"/>
    </xf>
    <xf numFmtId="171" fontId="0" fillId="0" borderId="0" xfId="0" applyNumberFormat="1" applyAlignment="1">
      <alignment horizontal="center"/>
    </xf>
    <xf numFmtId="0" fontId="0" fillId="0" borderId="26" xfId="0" applyFill="1" applyBorder="1" applyAlignment="1">
      <alignment horizontal="center"/>
    </xf>
    <xf numFmtId="49" fontId="25" fillId="5" borderId="32" xfId="0" applyNumberFormat="1" applyFont="1" applyFill="1" applyBorder="1" applyAlignment="1">
      <alignment horizontal="center" wrapText="1"/>
    </xf>
    <xf numFmtId="49" fontId="25" fillId="5" borderId="33" xfId="0" applyNumberFormat="1" applyFont="1" applyFill="1" applyBorder="1" applyAlignment="1">
      <alignment horizontal="center" wrapText="1"/>
    </xf>
    <xf numFmtId="49" fontId="25" fillId="5" borderId="20" xfId="0" applyNumberFormat="1" applyFont="1" applyFill="1" applyBorder="1" applyAlignment="1">
      <alignment horizontal="center" wrapText="1"/>
    </xf>
    <xf numFmtId="0" fontId="46" fillId="5" borderId="0" xfId="0" applyFont="1" applyFill="1"/>
    <xf numFmtId="171" fontId="25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5" fontId="0" fillId="0" borderId="29" xfId="0" applyNumberFormat="1" applyFill="1" applyBorder="1" applyAlignment="1">
      <alignment horizontal="center"/>
    </xf>
    <xf numFmtId="15" fontId="0" fillId="0" borderId="34" xfId="0" applyNumberFormat="1" applyFill="1" applyBorder="1" applyAlignment="1">
      <alignment horizontal="center"/>
    </xf>
    <xf numFmtId="15" fontId="0" fillId="0" borderId="25" xfId="0" applyNumberFormat="1" applyFill="1" applyBorder="1" applyAlignment="1">
      <alignment horizontal="center"/>
    </xf>
    <xf numFmtId="15" fontId="0" fillId="5" borderId="25" xfId="0" applyNumberFormat="1" applyFill="1" applyBorder="1" applyAlignment="1">
      <alignment horizontal="right"/>
    </xf>
    <xf numFmtId="10" fontId="0" fillId="0" borderId="30" xfId="12" applyNumberFormat="1" applyFont="1" applyFill="1" applyBorder="1" applyAlignment="1">
      <alignment horizontal="center"/>
    </xf>
    <xf numFmtId="10" fontId="0" fillId="0" borderId="34" xfId="12" applyNumberFormat="1" applyFont="1" applyFill="1" applyBorder="1" applyAlignment="1">
      <alignment horizontal="center"/>
    </xf>
    <xf numFmtId="10" fontId="0" fillId="0" borderId="0" xfId="12" applyNumberFormat="1" applyFont="1" applyFill="1" applyBorder="1" applyAlignment="1">
      <alignment horizontal="center"/>
    </xf>
    <xf numFmtId="10" fontId="0" fillId="0" borderId="35" xfId="12" applyNumberFormat="1" applyFont="1" applyFill="1" applyBorder="1" applyAlignment="1">
      <alignment horizontal="center"/>
    </xf>
    <xf numFmtId="208" fontId="2" fillId="0" borderId="30" xfId="12" applyNumberFormat="1" applyFill="1" applyBorder="1" applyAlignment="1">
      <alignment horizontal="center"/>
    </xf>
    <xf numFmtId="208" fontId="2" fillId="0" borderId="0" xfId="12" applyNumberFormat="1" applyFill="1" applyBorder="1" applyAlignment="1">
      <alignment horizontal="center"/>
    </xf>
    <xf numFmtId="208" fontId="2" fillId="0" borderId="31" xfId="12" applyNumberFormat="1" applyFill="1" applyBorder="1" applyAlignment="1">
      <alignment horizontal="center"/>
    </xf>
    <xf numFmtId="174" fontId="47" fillId="0" borderId="3" xfId="0" applyNumberFormat="1" applyFont="1" applyFill="1" applyBorder="1" applyAlignment="1">
      <alignment horizontal="center"/>
    </xf>
    <xf numFmtId="174" fontId="47" fillId="0" borderId="35" xfId="0" applyNumberFormat="1" applyFont="1" applyFill="1" applyBorder="1" applyAlignment="1">
      <alignment horizontal="center"/>
    </xf>
    <xf numFmtId="174" fontId="47" fillId="0" borderId="4" xfId="0" applyNumberFormat="1" applyFont="1" applyFill="1" applyBorder="1" applyAlignment="1">
      <alignment horizontal="center"/>
    </xf>
    <xf numFmtId="15" fontId="23" fillId="0" borderId="21" xfId="0" applyNumberFormat="1" applyFont="1" applyFill="1" applyBorder="1"/>
    <xf numFmtId="171" fontId="12" fillId="6" borderId="0" xfId="0" applyNumberFormat="1" applyFont="1" applyFill="1" applyAlignment="1">
      <alignment horizontal="center"/>
    </xf>
    <xf numFmtId="0" fontId="12" fillId="6" borderId="0" xfId="0" applyFont="1" applyFill="1"/>
    <xf numFmtId="0" fontId="12" fillId="6" borderId="2" xfId="0" applyFont="1" applyFill="1" applyBorder="1"/>
    <xf numFmtId="0" fontId="12" fillId="6" borderId="0" xfId="0" applyFont="1" applyFill="1" applyBorder="1"/>
    <xf numFmtId="0" fontId="12" fillId="5" borderId="0" xfId="0" applyFont="1" applyFill="1" applyAlignment="1">
      <alignment horizontal="center"/>
    </xf>
    <xf numFmtId="0" fontId="12" fillId="5" borderId="0" xfId="0" applyFont="1" applyFill="1" applyAlignment="1">
      <alignment horizontal="center" wrapText="1"/>
    </xf>
    <xf numFmtId="0" fontId="12" fillId="5" borderId="0" xfId="0" applyFont="1" applyFill="1" applyBorder="1"/>
    <xf numFmtId="9" fontId="0" fillId="0" borderId="2" xfId="12" applyFont="1" applyFill="1" applyBorder="1"/>
    <xf numFmtId="0" fontId="24" fillId="4" borderId="41" xfId="0" applyFont="1" applyFill="1" applyBorder="1"/>
    <xf numFmtId="0" fontId="23" fillId="4" borderId="41" xfId="0" applyFont="1" applyFill="1" applyBorder="1"/>
    <xf numFmtId="0" fontId="48" fillId="6" borderId="13" xfId="0" applyFont="1" applyFill="1" applyBorder="1"/>
    <xf numFmtId="44" fontId="23" fillId="6" borderId="39" xfId="2" applyFont="1" applyFill="1" applyBorder="1"/>
    <xf numFmtId="0" fontId="24" fillId="5" borderId="59" xfId="0" applyFont="1" applyFill="1" applyBorder="1"/>
    <xf numFmtId="0" fontId="23" fillId="0" borderId="60" xfId="0" applyFont="1" applyFill="1" applyBorder="1" applyAlignment="1">
      <alignment horizontal="right"/>
    </xf>
    <xf numFmtId="0" fontId="0" fillId="5" borderId="61" xfId="0" applyFill="1" applyBorder="1"/>
    <xf numFmtId="0" fontId="46" fillId="5" borderId="62" xfId="0" applyFont="1" applyFill="1" applyBorder="1" applyAlignment="1">
      <alignment horizontal="center"/>
    </xf>
    <xf numFmtId="0" fontId="0" fillId="5" borderId="63" xfId="0" applyFill="1" applyBorder="1"/>
    <xf numFmtId="0" fontId="0" fillId="5" borderId="64" xfId="0" applyFill="1" applyBorder="1"/>
    <xf numFmtId="0" fontId="0" fillId="5" borderId="65" xfId="0" applyFill="1" applyBorder="1"/>
    <xf numFmtId="0" fontId="0" fillId="5" borderId="66" xfId="0" applyFill="1" applyBorder="1"/>
    <xf numFmtId="0" fontId="24" fillId="5" borderId="67" xfId="0" applyFont="1" applyFill="1" applyBorder="1"/>
    <xf numFmtId="2" fontId="23" fillId="0" borderId="68" xfId="0" applyNumberFormat="1" applyFont="1" applyFill="1" applyBorder="1" applyAlignment="1">
      <alignment horizontal="right"/>
    </xf>
    <xf numFmtId="0" fontId="24" fillId="5" borderId="69" xfId="0" applyFont="1" applyFill="1" applyBorder="1"/>
    <xf numFmtId="9" fontId="23" fillId="0" borderId="70" xfId="12" applyFont="1" applyFill="1" applyBorder="1" applyAlignment="1">
      <alignment horizontal="right"/>
    </xf>
    <xf numFmtId="0" fontId="0" fillId="5" borderId="0" xfId="0" applyFill="1" applyBorder="1" applyAlignment="1">
      <alignment horizontal="center"/>
    </xf>
    <xf numFmtId="167" fontId="0" fillId="5" borderId="0" xfId="0" applyNumberFormat="1" applyFill="1" applyBorder="1" applyAlignment="1">
      <alignment horizontal="center"/>
    </xf>
    <xf numFmtId="0" fontId="0" fillId="5" borderId="33" xfId="0" applyFill="1" applyBorder="1"/>
    <xf numFmtId="0" fontId="0" fillId="11" borderId="2" xfId="0" applyFill="1" applyBorder="1" applyAlignment="1">
      <alignment horizontal="center"/>
    </xf>
    <xf numFmtId="0" fontId="12" fillId="0" borderId="2" xfId="0" applyFont="1" applyBorder="1"/>
    <xf numFmtId="0" fontId="0" fillId="0" borderId="2" xfId="0" applyBorder="1"/>
    <xf numFmtId="0" fontId="0" fillId="11" borderId="2" xfId="0" applyFill="1" applyBorder="1"/>
    <xf numFmtId="1" fontId="0" fillId="5" borderId="2" xfId="0" applyNumberFormat="1" applyFill="1" applyBorder="1" applyAlignment="1">
      <alignment horizontal="center"/>
    </xf>
    <xf numFmtId="0" fontId="37" fillId="5" borderId="0" xfId="0" applyFont="1" applyFill="1" applyAlignment="1">
      <alignment horizontal="right"/>
    </xf>
    <xf numFmtId="0" fontId="41" fillId="5" borderId="0" xfId="0" applyFont="1" applyFill="1" applyAlignment="1">
      <alignment horizontal="center"/>
    </xf>
    <xf numFmtId="0" fontId="0" fillId="11" borderId="2" xfId="0" applyFill="1" applyBorder="1" applyAlignment="1">
      <alignment horizontal="left"/>
    </xf>
    <xf numFmtId="8" fontId="0" fillId="0" borderId="2" xfId="0" applyNumberFormat="1" applyFill="1" applyBorder="1" applyAlignment="1">
      <alignment horizontal="left"/>
    </xf>
    <xf numFmtId="1" fontId="0" fillId="0" borderId="2" xfId="12" applyNumberFormat="1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5" borderId="0" xfId="0" applyFill="1" applyBorder="1" applyAlignment="1">
      <alignment horizontal="center" wrapText="1"/>
    </xf>
    <xf numFmtId="167" fontId="0" fillId="0" borderId="3" xfId="0" applyNumberFormat="1" applyFill="1" applyBorder="1" applyAlignment="1">
      <alignment horizontal="center"/>
    </xf>
    <xf numFmtId="167" fontId="0" fillId="0" borderId="35" xfId="0" applyNumberFormat="1" applyFill="1" applyBorder="1" applyAlignment="1">
      <alignment horizontal="center"/>
    </xf>
    <xf numFmtId="167" fontId="0" fillId="0" borderId="31" xfId="0" applyNumberFormat="1" applyFill="1" applyBorder="1" applyAlignment="1">
      <alignment horizontal="center"/>
    </xf>
    <xf numFmtId="167" fontId="0" fillId="0" borderId="4" xfId="0" applyNumberFormat="1" applyFill="1" applyBorder="1" applyAlignment="1">
      <alignment horizontal="center"/>
    </xf>
    <xf numFmtId="208" fontId="0" fillId="5" borderId="0" xfId="12" applyNumberFormat="1" applyFont="1" applyFill="1"/>
    <xf numFmtId="2" fontId="23" fillId="4" borderId="0" xfId="0" applyNumberFormat="1" applyFont="1" applyFill="1"/>
    <xf numFmtId="167" fontId="0" fillId="0" borderId="31" xfId="0" applyNumberFormat="1" applyFill="1" applyBorder="1"/>
    <xf numFmtId="0" fontId="0" fillId="6" borderId="2" xfId="0" applyFill="1" applyBorder="1"/>
    <xf numFmtId="9" fontId="0" fillId="6" borderId="2" xfId="12" applyFont="1" applyFill="1" applyBorder="1" applyAlignment="1">
      <alignment horizontal="center"/>
    </xf>
    <xf numFmtId="167" fontId="0" fillId="0" borderId="29" xfId="0" applyNumberFormat="1" applyFill="1" applyBorder="1" applyAlignment="1">
      <alignment horizontal="center"/>
    </xf>
    <xf numFmtId="167" fontId="0" fillId="0" borderId="34" xfId="0" applyNumberFormat="1" applyFill="1" applyBorder="1" applyAlignment="1">
      <alignment horizontal="center"/>
    </xf>
    <xf numFmtId="167" fontId="0" fillId="0" borderId="25" xfId="0" applyNumberFormat="1" applyFill="1" applyBorder="1" applyAlignment="1">
      <alignment horizontal="center"/>
    </xf>
    <xf numFmtId="202" fontId="0" fillId="5" borderId="0" xfId="0" applyNumberFormat="1" applyFill="1"/>
    <xf numFmtId="0" fontId="24" fillId="5" borderId="22" xfId="0" applyFont="1" applyFill="1" applyBorder="1" applyAlignment="1">
      <alignment horizontal="left"/>
    </xf>
    <xf numFmtId="0" fontId="24" fillId="5" borderId="20" xfId="0" applyFont="1" applyFill="1" applyBorder="1" applyAlignment="1">
      <alignment horizontal="left"/>
    </xf>
    <xf numFmtId="0" fontId="39" fillId="4" borderId="0" xfId="0" applyFont="1" applyFill="1" applyBorder="1" applyAlignment="1">
      <alignment horizontal="center"/>
    </xf>
    <xf numFmtId="0" fontId="24" fillId="5" borderId="5" xfId="0" applyFont="1" applyFill="1" applyBorder="1" applyAlignment="1">
      <alignment horizontal="center"/>
    </xf>
    <xf numFmtId="0" fontId="24" fillId="5" borderId="52" xfId="0" applyFont="1" applyFill="1" applyBorder="1" applyAlignment="1">
      <alignment horizontal="center"/>
    </xf>
    <xf numFmtId="0" fontId="24" fillId="5" borderId="6" xfId="0" applyFont="1" applyFill="1" applyBorder="1" applyAlignment="1">
      <alignment horizontal="center"/>
    </xf>
    <xf numFmtId="0" fontId="39" fillId="4" borderId="46" xfId="0" applyFont="1" applyFill="1" applyBorder="1" applyAlignment="1">
      <alignment horizontal="center"/>
    </xf>
    <xf numFmtId="0" fontId="24" fillId="5" borderId="71" xfId="0" applyFont="1" applyFill="1" applyBorder="1" applyAlignment="1">
      <alignment horizontal="left"/>
    </xf>
    <xf numFmtId="0" fontId="24" fillId="5" borderId="55" xfId="0" applyFont="1" applyFill="1" applyBorder="1" applyAlignment="1">
      <alignment horizontal="left"/>
    </xf>
    <xf numFmtId="0" fontId="49" fillId="5" borderId="32" xfId="0" applyFont="1" applyFill="1" applyBorder="1" applyAlignment="1">
      <alignment horizontal="center"/>
    </xf>
    <xf numFmtId="0" fontId="49" fillId="5" borderId="33" xfId="0" applyFont="1" applyFill="1" applyBorder="1" applyAlignment="1">
      <alignment horizontal="center"/>
    </xf>
    <xf numFmtId="0" fontId="49" fillId="5" borderId="20" xfId="0" applyFont="1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5" borderId="2" xfId="0" applyFill="1" applyBorder="1" applyAlignment="1">
      <alignment horizontal="center" vertical="center" wrapText="1"/>
    </xf>
    <xf numFmtId="0" fontId="49" fillId="5" borderId="2" xfId="0" applyFont="1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5" borderId="20" xfId="0" applyFill="1" applyBorder="1" applyAlignment="1">
      <alignment horizontal="center"/>
    </xf>
  </cellXfs>
  <cellStyles count="16">
    <cellStyle name="Comma" xfId="1" builtinId="3"/>
    <cellStyle name="Currency" xfId="2" builtinId="4"/>
    <cellStyle name="Normal" xfId="0" builtinId="0"/>
    <cellStyle name="Normal - Style1" xfId="3"/>
    <cellStyle name="Normal - Style2" xfId="4"/>
    <cellStyle name="Normal - Style3" xfId="5"/>
    <cellStyle name="Normal - Style4" xfId="6"/>
    <cellStyle name="Normal - Style5" xfId="7"/>
    <cellStyle name="Normal - Style6" xfId="8"/>
    <cellStyle name="Normal - Style7" xfId="9"/>
    <cellStyle name="Normal - Style8" xfId="10"/>
    <cellStyle name="Normal_June Options 97" xfId="11"/>
    <cellStyle name="Percent" xfId="12" builtinId="5"/>
    <cellStyle name="Unprot" xfId="13"/>
    <cellStyle name="Unprot$" xfId="14"/>
    <cellStyle name="Unprotect" xfId="1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Style="combo" dx="22" fmlaLink="$AP$1" fmlaRange="$AO$4:$AO$40" sel="28" val="25"/>
</file>

<file path=xl/ctrlProps/ctrlProp10.xml><?xml version="1.0" encoding="utf-8"?>
<formControlPr xmlns="http://schemas.microsoft.com/office/spreadsheetml/2009/9/main" objectType="Drop" dropLines="1" dropStyle="combo" dx="22" fmlaLink="$C$19" fmlaRange="$AE$3:$AE$7" sel="1" val="0"/>
</file>

<file path=xl/ctrlProps/ctrlProp11.xml><?xml version="1.0" encoding="utf-8"?>
<formControlPr xmlns="http://schemas.microsoft.com/office/spreadsheetml/2009/9/main" objectType="Drop" dropLines="3" dropStyle="combo" dx="22" fmlaLink="$C$14" fmlaRange="$AV$5:$AV$7" sel="1" val="0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Drop" dropStyle="combo" dx="22" fmlaLink="'Gas Curves'!$AG$1" fmlaRange="'Gas Curves'!$AD$3:$AG$9" sel="3" val="0"/>
</file>

<file path=xl/ctrlProps/ctrlProp14.xml><?xml version="1.0" encoding="utf-8"?>
<formControlPr xmlns="http://schemas.microsoft.com/office/spreadsheetml/2009/9/main" objectType="Drop" dropLines="3" dropStyle="combo" dx="22" fmlaLink="$C$10" fmlaRange="$AV$10:$AV$12" sel="2" val="0"/>
</file>

<file path=xl/ctrlProps/ctrlProp15.xml><?xml version="1.0" encoding="utf-8"?>
<formControlPr xmlns="http://schemas.microsoft.com/office/spreadsheetml/2009/9/main" objectType="Drop" dropLines="2" dropStyle="combo" dx="22" fmlaLink="$C$11" fmlaRange="$AV$14:$AV$15" sel="1" val="0"/>
</file>

<file path=xl/ctrlProps/ctrlProp16.xml><?xml version="1.0" encoding="utf-8"?>
<formControlPr xmlns="http://schemas.microsoft.com/office/spreadsheetml/2009/9/main" objectType="CheckBox" checked="Checked" fmlaLink="$AZ$3" lockText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Radio" checked="Checked" firstButton="1" fmlaLink="$AZ$5" lockText="1"/>
</file>

<file path=xl/ctrlProps/ctrlProp19.xml><?xml version="1.0" encoding="utf-8"?>
<formControlPr xmlns="http://schemas.microsoft.com/office/spreadsheetml/2009/9/main" objectType="Radio" lockText="1"/>
</file>

<file path=xl/ctrlProps/ctrlProp2.xml><?xml version="1.0" encoding="utf-8"?>
<formControlPr xmlns="http://schemas.microsoft.com/office/spreadsheetml/2009/9/main" objectType="Drop" dropStyle="combo" dx="22" fmlaLink="GenInfo!$AS$4" fmlaRange="GenInfo!$AR$6:$AR$21" sel="1" val="0"/>
</file>

<file path=xl/ctrlProps/ctrlProp20.xml><?xml version="1.0" encoding="utf-8"?>
<formControlPr xmlns="http://schemas.microsoft.com/office/spreadsheetml/2009/9/main" objectType="CheckBox" fmlaLink="$AZ$4" lockText="1"/>
</file>

<file path=xl/ctrlProps/ctrlProp21.xml><?xml version="1.0" encoding="utf-8"?>
<formControlPr xmlns="http://schemas.microsoft.com/office/spreadsheetml/2009/9/main" objectType="CheckBox" fmlaLink="$AZ$6" lockText="1"/>
</file>

<file path=xl/ctrlProps/ctrlProp22.xml><?xml version="1.0" encoding="utf-8"?>
<formControlPr xmlns="http://schemas.microsoft.com/office/spreadsheetml/2009/9/main" objectType="Drop" dropLines="3" dropStyle="combo" dx="22" fmlaLink="$BJ$3" fmlaRange="$BH$3:$BH$5" sel="2" val="0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Radio" firstButton="1" fmlaLink="$AK$4" lockText="1"/>
</file>

<file path=xl/ctrlProps/ctrlProp25.xml><?xml version="1.0" encoding="utf-8"?>
<formControlPr xmlns="http://schemas.microsoft.com/office/spreadsheetml/2009/9/main" objectType="Radio" checked="Checked" lockText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Radio" checked="Checked" firstButton="1" fmlaLink="$AL$4" lockText="1"/>
</file>

<file path=xl/ctrlProps/ctrlProp28.xml><?xml version="1.0" encoding="utf-8"?>
<formControlPr xmlns="http://schemas.microsoft.com/office/spreadsheetml/2009/9/main" objectType="Radio" lockText="1"/>
</file>

<file path=xl/ctrlProps/ctrlProp29.xml><?xml version="1.0" encoding="utf-8"?>
<formControlPr xmlns="http://schemas.microsoft.com/office/spreadsheetml/2009/9/main" objectType="Drop" dropStyle="combo" dx="22" fmlaLink="$AQ$4" fmlaRange="$S$3:$S$13" sel="1" val="0"/>
</file>

<file path=xl/ctrlProps/ctrlProp3.xml><?xml version="1.0" encoding="utf-8"?>
<formControlPr xmlns="http://schemas.microsoft.com/office/spreadsheetml/2009/9/main" objectType="Drop" dropStyle="combo" dx="22" fmlaLink="'Gas Curves'!AY1" fmlaRange="'Gas Curves'!$AY$3:$AY$18" sel="3"/>
</file>

<file path=xl/ctrlProps/ctrlProp30.xml><?xml version="1.0" encoding="utf-8"?>
<formControlPr xmlns="http://schemas.microsoft.com/office/spreadsheetml/2009/9/main" objectType="Drop" dropLines="2" dropStyle="combo" dx="22" fmlaLink="$AT$4" fmlaRange="$AS$4:$AS$5" sel="1" val="0"/>
</file>

<file path=xl/ctrlProps/ctrlProp4.xml><?xml version="1.0" encoding="utf-8"?>
<formControlPr xmlns="http://schemas.microsoft.com/office/spreadsheetml/2009/9/main" objectType="Drop" dropStyle="combo" dx="22" fmlaLink="'Gas Curves'!$AO$1" fmlaRange="'Gas Curves'!$AL$3:$AL$410" sel="289" val="285"/>
</file>

<file path=xl/ctrlProps/ctrlProp5.xml><?xml version="1.0" encoding="utf-8"?>
<formControlPr xmlns="http://schemas.microsoft.com/office/spreadsheetml/2009/9/main" objectType="Drop" dropStyle="combo" dx="22" fmlaLink="'Gas Curves'!$AU$1" fmlaRange="'Gas Curves'!$AR$3:$AR$187" sel="65" val="63"/>
</file>

<file path=xl/ctrlProps/ctrlProp6.xml><?xml version="1.0" encoding="utf-8"?>
<formControlPr xmlns="http://schemas.microsoft.com/office/spreadsheetml/2009/9/main" objectType="CheckBox" checked="Checked" fmlaLink="Fuel!$P$2" lockText="1"/>
</file>

<file path=xl/ctrlProps/ctrlProp7.xml><?xml version="1.0" encoding="utf-8"?>
<formControlPr xmlns="http://schemas.microsoft.com/office/spreadsheetml/2009/9/main" objectType="CheckBox" checked="Checked" fmlaLink="Fuel!$P$1" lockText="1"/>
</file>

<file path=xl/ctrlProps/ctrlProp8.xml><?xml version="1.0" encoding="utf-8"?>
<formControlPr xmlns="http://schemas.microsoft.com/office/spreadsheetml/2009/9/main" objectType="Drop" dropStyle="combo" dx="22" fmlaLink="$C$3" fmlaRange="$AE$3:$AE$38" sel="1" val="0"/>
</file>

<file path=xl/ctrlProps/ctrlProp9.xml><?xml version="1.0" encoding="utf-8"?>
<formControlPr xmlns="http://schemas.microsoft.com/office/spreadsheetml/2009/9/main" objectType="Drop" dropLines="5" dropStyle="combo" dx="22" fmlaLink="Fuel!$B$4" fmlaRange="$AE$3:$AE$7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</xdr:row>
          <xdr:rowOff>9525</xdr:rowOff>
        </xdr:from>
        <xdr:to>
          <xdr:col>12</xdr:col>
          <xdr:colOff>552450</xdr:colOff>
          <xdr:row>4</xdr:row>
          <xdr:rowOff>209550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6132B59-62FC-8336-ED7B-2E815420F4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</xdr:row>
          <xdr:rowOff>0</xdr:rowOff>
        </xdr:from>
        <xdr:to>
          <xdr:col>12</xdr:col>
          <xdr:colOff>552450</xdr:colOff>
          <xdr:row>5</xdr:row>
          <xdr:rowOff>200025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8F65B697-1E7E-81A5-E1CA-6C549E9D6B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9525</xdr:rowOff>
        </xdr:from>
        <xdr:to>
          <xdr:col>12</xdr:col>
          <xdr:colOff>552450</xdr:colOff>
          <xdr:row>8</xdr:row>
          <xdr:rowOff>209550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B5A8FC7D-1058-356D-B42C-B54AE7E845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9525</xdr:rowOff>
        </xdr:from>
        <xdr:to>
          <xdr:col>12</xdr:col>
          <xdr:colOff>552450</xdr:colOff>
          <xdr:row>10</xdr:row>
          <xdr:rowOff>209550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2AA5DA59-ABAC-1160-BC25-5386316CCC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9525</xdr:rowOff>
        </xdr:from>
        <xdr:to>
          <xdr:col>12</xdr:col>
          <xdr:colOff>552450</xdr:colOff>
          <xdr:row>11</xdr:row>
          <xdr:rowOff>209550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77DE3606-3E47-3691-9D67-D5E195FE15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</xdr:row>
          <xdr:rowOff>0</xdr:rowOff>
        </xdr:from>
        <xdr:to>
          <xdr:col>10</xdr:col>
          <xdr:colOff>647700</xdr:colOff>
          <xdr:row>14</xdr:row>
          <xdr:rowOff>9525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CC46E19D-0CE9-734C-4D7D-A141F3C58D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Use Gas Index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13</xdr:row>
          <xdr:rowOff>0</xdr:rowOff>
        </xdr:from>
        <xdr:to>
          <xdr:col>12</xdr:col>
          <xdr:colOff>342900</xdr:colOff>
          <xdr:row>14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76C1C884-1F74-EF51-08F7-B2AFBFE1A8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 Gas Basis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</xdr:row>
          <xdr:rowOff>9525</xdr:rowOff>
        </xdr:from>
        <xdr:to>
          <xdr:col>2</xdr:col>
          <xdr:colOff>1257300</xdr:colOff>
          <xdr:row>2</xdr:row>
          <xdr:rowOff>209550</xdr:rowOff>
        </xdr:to>
        <xdr:sp macro="" textlink="">
          <xdr:nvSpPr>
            <xdr:cNvPr id="1032" name="Drop Dow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C77EBB3B-084F-6B10-943B-A049C67264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17</xdr:row>
          <xdr:rowOff>9525</xdr:rowOff>
        </xdr:from>
        <xdr:to>
          <xdr:col>2</xdr:col>
          <xdr:colOff>1257300</xdr:colOff>
          <xdr:row>17</xdr:row>
          <xdr:rowOff>209550</xdr:rowOff>
        </xdr:to>
        <xdr:sp macro="" textlink="">
          <xdr:nvSpPr>
            <xdr:cNvPr id="1033" name="Drop Dow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8C7C0F5C-AA97-219A-BE99-052F36D220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18</xdr:row>
          <xdr:rowOff>0</xdr:rowOff>
        </xdr:from>
        <xdr:to>
          <xdr:col>2</xdr:col>
          <xdr:colOff>1257300</xdr:colOff>
          <xdr:row>18</xdr:row>
          <xdr:rowOff>200025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3154B5C3-2448-3364-5331-6FDB0AB939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13</xdr:row>
          <xdr:rowOff>9525</xdr:rowOff>
        </xdr:from>
        <xdr:to>
          <xdr:col>2</xdr:col>
          <xdr:colOff>1257300</xdr:colOff>
          <xdr:row>13</xdr:row>
          <xdr:rowOff>209550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12555E6F-1B26-21D0-C15E-E1AEB54351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16</xdr:row>
          <xdr:rowOff>9525</xdr:rowOff>
        </xdr:from>
        <xdr:to>
          <xdr:col>12</xdr:col>
          <xdr:colOff>561975</xdr:colOff>
          <xdr:row>17</xdr:row>
          <xdr:rowOff>209550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8DEF458D-A965-7F44-7B49-8D9FB7AC76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FF0000"/>
                  </a:solidFill>
                  <a:latin typeface="Times New Roman"/>
                  <a:cs typeface="Times New Roman"/>
                </a:rPr>
                <a:t>Update Curves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9525</xdr:rowOff>
        </xdr:from>
        <xdr:to>
          <xdr:col>12</xdr:col>
          <xdr:colOff>552450</xdr:colOff>
          <xdr:row>15</xdr:row>
          <xdr:rowOff>209550</xdr:rowOff>
        </xdr:to>
        <xdr:sp macro="" textlink="">
          <xdr:nvSpPr>
            <xdr:cNvPr id="1045" name="Drop Down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473A509E-4FBF-3E17-0655-71425E1C0A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9</xdr:row>
          <xdr:rowOff>19050</xdr:rowOff>
        </xdr:from>
        <xdr:to>
          <xdr:col>2</xdr:col>
          <xdr:colOff>1257300</xdr:colOff>
          <xdr:row>10</xdr:row>
          <xdr:rowOff>0</xdr:rowOff>
        </xdr:to>
        <xdr:sp macro="" textlink="">
          <xdr:nvSpPr>
            <xdr:cNvPr id="1046" name="Drop Dow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461D05D7-C8FE-1AC6-50F9-4E2FD5F42A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9525</xdr:rowOff>
        </xdr:from>
        <xdr:to>
          <xdr:col>2</xdr:col>
          <xdr:colOff>1257300</xdr:colOff>
          <xdr:row>10</xdr:row>
          <xdr:rowOff>209550</xdr:rowOff>
        </xdr:to>
        <xdr:sp macro="" textlink="">
          <xdr:nvSpPr>
            <xdr:cNvPr id="1047" name="Drop Dow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9A9403B8-1C6E-25AB-45C5-7009B1A636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952500</xdr:colOff>
          <xdr:row>16</xdr:row>
          <xdr:rowOff>9525</xdr:rowOff>
        </xdr:from>
        <xdr:to>
          <xdr:col>2</xdr:col>
          <xdr:colOff>1257300</xdr:colOff>
          <xdr:row>16</xdr:row>
          <xdr:rowOff>228600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C8F86B2E-4DBA-8FA0-B74B-FBC3319C5F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342900</xdr:colOff>
          <xdr:row>22</xdr:row>
          <xdr:rowOff>85725</xdr:rowOff>
        </xdr:from>
        <xdr:to>
          <xdr:col>2</xdr:col>
          <xdr:colOff>962025</xdr:colOff>
          <xdr:row>25</xdr:row>
          <xdr:rowOff>133350</xdr:rowOff>
        </xdr:to>
        <xdr:sp macro="" textlink="">
          <xdr:nvSpPr>
            <xdr:cNvPr id="1054" name="Group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565E2DCB-3500-E35F-D392-0B1E666F07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Select Enron off-peak payoff mode.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23</xdr:row>
          <xdr:rowOff>0</xdr:rowOff>
        </xdr:from>
        <xdr:to>
          <xdr:col>2</xdr:col>
          <xdr:colOff>428625</xdr:colOff>
          <xdr:row>24</xdr:row>
          <xdr:rowOff>47625</xdr:rowOff>
        </xdr:to>
        <xdr:sp macro="" textlink="">
          <xdr:nvSpPr>
            <xdr:cNvPr id="1055" name="Option Butto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D6D4A464-6753-0D03-2BED-212611C1FE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Offpeak payoff fixed adder.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24</xdr:row>
          <xdr:rowOff>47625</xdr:rowOff>
        </xdr:from>
        <xdr:to>
          <xdr:col>2</xdr:col>
          <xdr:colOff>466725</xdr:colOff>
          <xdr:row>25</xdr:row>
          <xdr:rowOff>104775</xdr:rowOff>
        </xdr:to>
        <xdr:sp macro="" textlink="">
          <xdr:nvSpPr>
            <xdr:cNvPr id="1056" name="Option Button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391E69FB-EBF8-AF75-D990-31E66653D4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Off peak payoff percentage of savings.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952500</xdr:colOff>
          <xdr:row>21</xdr:row>
          <xdr:rowOff>9525</xdr:rowOff>
        </xdr:from>
        <xdr:to>
          <xdr:col>2</xdr:col>
          <xdr:colOff>1257300</xdr:colOff>
          <xdr:row>22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B7C5B72B-B6BC-701B-AAAE-56FF36F9E7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971550</xdr:colOff>
          <xdr:row>18</xdr:row>
          <xdr:rowOff>209550</xdr:rowOff>
        </xdr:from>
        <xdr:to>
          <xdr:col>3</xdr:col>
          <xdr:colOff>0</xdr:colOff>
          <xdr:row>20</xdr:row>
          <xdr:rowOff>9525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9FEECDE9-5E6A-0612-713A-C7F7C43C65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8</xdr:row>
          <xdr:rowOff>9525</xdr:rowOff>
        </xdr:from>
        <xdr:to>
          <xdr:col>2</xdr:col>
          <xdr:colOff>1257300</xdr:colOff>
          <xdr:row>8</xdr:row>
          <xdr:rowOff>209550</xdr:rowOff>
        </xdr:to>
        <xdr:sp macro="" textlink="">
          <xdr:nvSpPr>
            <xdr:cNvPr id="1060" name="Drop Down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1867680B-4FAE-13FD-9D74-1E5F64681F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695325</xdr:colOff>
          <xdr:row>7</xdr:row>
          <xdr:rowOff>152400</xdr:rowOff>
        </xdr:from>
        <xdr:to>
          <xdr:col>10</xdr:col>
          <xdr:colOff>9525</xdr:colOff>
          <xdr:row>11</xdr:row>
          <xdr:rowOff>152400</xdr:rowOff>
        </xdr:to>
        <xdr:sp macro="" textlink="">
          <xdr:nvSpPr>
            <xdr:cNvPr id="8193" name="Group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B181AD18-9A40-FE9D-FCD2-14BA623211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Select Heat Rate Specification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152400</xdr:colOff>
          <xdr:row>8</xdr:row>
          <xdr:rowOff>123825</xdr:rowOff>
        </xdr:from>
        <xdr:to>
          <xdr:col>9</xdr:col>
          <xdr:colOff>314325</xdr:colOff>
          <xdr:row>10</xdr:row>
          <xdr:rowOff>28575</xdr:rowOff>
        </xdr:to>
        <xdr:sp macro="" textlink="">
          <xdr:nvSpPr>
            <xdr:cNvPr id="8194" name="Option Button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E03AB955-7E85-D44F-ACF8-39641FAE9E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 polynomial form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152400</xdr:colOff>
          <xdr:row>10</xdr:row>
          <xdr:rowOff>57150</xdr:rowOff>
        </xdr:from>
        <xdr:to>
          <xdr:col>9</xdr:col>
          <xdr:colOff>419100</xdr:colOff>
          <xdr:row>11</xdr:row>
          <xdr:rowOff>114300</xdr:rowOff>
        </xdr:to>
        <xdr:sp macro="" textlink="">
          <xdr:nvSpPr>
            <xdr:cNvPr id="8195" name="Option Button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F43639EA-6FCF-8EDE-42B7-108251AA3A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 specified heat rate points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733425</xdr:colOff>
          <xdr:row>7</xdr:row>
          <xdr:rowOff>142875</xdr:rowOff>
        </xdr:from>
        <xdr:to>
          <xdr:col>15</xdr:col>
          <xdr:colOff>28575</xdr:colOff>
          <xdr:row>11</xdr:row>
          <xdr:rowOff>152400</xdr:rowOff>
        </xdr:to>
        <xdr:sp macro="" textlink="">
          <xdr:nvSpPr>
            <xdr:cNvPr id="8196" name="Group Box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3FAB3C6D-727B-9B0D-529F-25D0E7F1B3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Select Heat Rate Specification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152400</xdr:colOff>
          <xdr:row>8</xdr:row>
          <xdr:rowOff>123825</xdr:rowOff>
        </xdr:from>
        <xdr:to>
          <xdr:col>14</xdr:col>
          <xdr:colOff>314325</xdr:colOff>
          <xdr:row>10</xdr:row>
          <xdr:rowOff>28575</xdr:rowOff>
        </xdr:to>
        <xdr:sp macro="" textlink="">
          <xdr:nvSpPr>
            <xdr:cNvPr id="8197" name="Option Button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B5115AE-B8F7-59BB-304B-CB2C4CB8B1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 polynomial form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152400</xdr:colOff>
          <xdr:row>10</xdr:row>
          <xdr:rowOff>57150</xdr:rowOff>
        </xdr:from>
        <xdr:to>
          <xdr:col>14</xdr:col>
          <xdr:colOff>419100</xdr:colOff>
          <xdr:row>11</xdr:row>
          <xdr:rowOff>114300</xdr:rowOff>
        </xdr:to>
        <xdr:sp macro="" textlink="">
          <xdr:nvSpPr>
            <xdr:cNvPr id="8198" name="Option Button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13D01A05-18FA-2412-FEC1-D1F562DDAA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 specified heat rate points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4</xdr:col>
          <xdr:colOff>723900</xdr:colOff>
          <xdr:row>3</xdr:row>
          <xdr:rowOff>209550</xdr:rowOff>
        </xdr:to>
        <xdr:sp macro="" textlink="">
          <xdr:nvSpPr>
            <xdr:cNvPr id="8199" name="Drop Down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3936D754-2DF0-3823-B88D-A31D2DEB08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</xdr:row>
          <xdr:rowOff>9525</xdr:rowOff>
        </xdr:from>
        <xdr:to>
          <xdr:col>4</xdr:col>
          <xdr:colOff>723900</xdr:colOff>
          <xdr:row>2</xdr:row>
          <xdr:rowOff>209550</xdr:rowOff>
        </xdr:to>
        <xdr:sp macro="" textlink="">
          <xdr:nvSpPr>
            <xdr:cNvPr id="8200" name="Drop Down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9BB217C0-2680-82B7-C730-F42DAEB25F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Analysis/ATPVBAEN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"/>
      <sheetName val="VBA Functions and Subs"/>
      <sheetName val="Loc Table"/>
    </sheetNames>
    <definedNames>
      <definedName name="eomonth"/>
    </definedNames>
    <sheetDataSet>
      <sheetData sheetId="0"/>
      <sheetData sheetId="1" refreshError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7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26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25.xml"/><Relationship Id="rId11" Type="http://schemas.openxmlformats.org/officeDocument/2006/relationships/ctrlProp" Target="../ctrlProps/ctrlProp30.xml"/><Relationship Id="rId5" Type="http://schemas.openxmlformats.org/officeDocument/2006/relationships/ctrlProp" Target="../ctrlProps/ctrlProp24.xml"/><Relationship Id="rId10" Type="http://schemas.openxmlformats.org/officeDocument/2006/relationships/ctrlProp" Target="../ctrlProps/ctrlProp29.xml"/><Relationship Id="rId4" Type="http://schemas.openxmlformats.org/officeDocument/2006/relationships/ctrlProp" Target="../ctrlProps/ctrlProp23.xml"/><Relationship Id="rId9" Type="http://schemas.openxmlformats.org/officeDocument/2006/relationships/ctrlProp" Target="../ctrlProps/ctrlProp2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J191"/>
  <sheetViews>
    <sheetView tabSelected="1" workbookViewId="0">
      <selection activeCell="H16" sqref="H16"/>
    </sheetView>
  </sheetViews>
  <sheetFormatPr defaultRowHeight="12.75" x14ac:dyDescent="0.2"/>
  <cols>
    <col min="1" max="1" width="5.85546875" customWidth="1"/>
    <col min="2" max="2" width="30.28515625" customWidth="1"/>
    <col min="3" max="3" width="19.140625" customWidth="1"/>
    <col min="9" max="9" width="11.7109375" customWidth="1"/>
    <col min="11" max="11" width="10.42578125" customWidth="1"/>
    <col min="12" max="12" width="10.140625" customWidth="1"/>
    <col min="13" max="13" width="8.5703125" customWidth="1"/>
    <col min="39" max="39" width="9.140625" style="5"/>
    <col min="40" max="40" width="13.28515625" style="5" customWidth="1"/>
    <col min="41" max="41" width="21" customWidth="1"/>
    <col min="44" max="44" width="15.85546875" customWidth="1"/>
    <col min="45" max="45" width="13.85546875" customWidth="1"/>
    <col min="51" max="51" width="22" customWidth="1"/>
  </cols>
  <sheetData>
    <row r="1" spans="1:6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N1" s="5">
        <v>3</v>
      </c>
      <c r="AO1" s="93" t="s">
        <v>720</v>
      </c>
      <c r="AP1" s="102">
        <v>28</v>
      </c>
    </row>
    <row r="2" spans="1:62" ht="24" thickBot="1" x14ac:dyDescent="0.4">
      <c r="A2" s="1"/>
      <c r="B2" s="436" t="s">
        <v>7</v>
      </c>
      <c r="C2" s="436"/>
      <c r="D2" s="21"/>
      <c r="E2" s="21"/>
      <c r="F2" s="21"/>
      <c r="G2" s="21"/>
      <c r="H2" s="21"/>
      <c r="I2" s="21"/>
      <c r="J2" s="21"/>
      <c r="K2" s="432" t="s">
        <v>2</v>
      </c>
      <c r="L2" s="432"/>
      <c r="M2" s="432"/>
      <c r="N2" s="432"/>
      <c r="O2" s="8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M2" s="101" t="s">
        <v>139</v>
      </c>
      <c r="AN2" s="96"/>
      <c r="AO2" s="9">
        <v>2</v>
      </c>
      <c r="AR2" s="12"/>
      <c r="AS2" s="12"/>
      <c r="BH2" t="s">
        <v>13</v>
      </c>
    </row>
    <row r="3" spans="1:62" ht="17.25" customHeight="1" thickBot="1" x14ac:dyDescent="0.25">
      <c r="A3" s="1"/>
      <c r="B3" s="22" t="s">
        <v>8</v>
      </c>
      <c r="C3" s="23">
        <v>1</v>
      </c>
      <c r="D3" s="21"/>
      <c r="E3" s="21"/>
      <c r="F3" s="21"/>
      <c r="G3" s="21"/>
      <c r="H3" s="21"/>
      <c r="I3" s="21"/>
      <c r="J3" s="121"/>
      <c r="K3" s="122"/>
      <c r="L3" s="123" t="s">
        <v>735</v>
      </c>
      <c r="M3" s="117" t="s">
        <v>736</v>
      </c>
      <c r="N3" s="118"/>
      <c r="O3" s="119"/>
      <c r="P3" s="120"/>
      <c r="Q3" s="1"/>
      <c r="R3" s="1"/>
      <c r="S3" s="1"/>
      <c r="T3" s="1"/>
      <c r="U3" s="1"/>
      <c r="V3" s="1"/>
      <c r="W3" s="1"/>
      <c r="X3" s="1"/>
      <c r="Y3" s="1"/>
      <c r="Z3" s="1"/>
      <c r="AE3">
        <v>1</v>
      </c>
      <c r="AM3" s="97"/>
      <c r="AN3" s="98" t="s">
        <v>722</v>
      </c>
      <c r="AO3" s="10" t="s">
        <v>721</v>
      </c>
      <c r="AR3" s="13" t="s">
        <v>682</v>
      </c>
      <c r="AS3" s="14"/>
      <c r="AV3" t="s">
        <v>706</v>
      </c>
      <c r="AY3" t="s">
        <v>821</v>
      </c>
      <c r="AZ3" t="b">
        <v>1</v>
      </c>
      <c r="BC3" t="s">
        <v>825</v>
      </c>
      <c r="BD3">
        <f>12*YEAR(dealEnd)+MONTH(dealEnd)-12*YEAR(dealStart)-MONTH(dealStart)+1</f>
        <v>27</v>
      </c>
      <c r="BH3" t="s">
        <v>857</v>
      </c>
      <c r="BJ3">
        <v>2</v>
      </c>
    </row>
    <row r="4" spans="1:62" ht="17.25" customHeight="1" thickBot="1" x14ac:dyDescent="0.25">
      <c r="A4" s="1"/>
      <c r="B4" s="25" t="s">
        <v>131</v>
      </c>
      <c r="C4" s="186" t="s">
        <v>817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8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E4">
        <v>2</v>
      </c>
      <c r="AM4" s="95">
        <v>1</v>
      </c>
      <c r="AN4" s="96">
        <v>1</v>
      </c>
      <c r="AO4" s="9" t="s">
        <v>140</v>
      </c>
      <c r="AR4" s="15" t="s">
        <v>685</v>
      </c>
      <c r="AS4" s="16">
        <v>1</v>
      </c>
      <c r="AY4" t="s">
        <v>822</v>
      </c>
      <c r="AZ4" t="b">
        <v>0</v>
      </c>
      <c r="BH4" t="s">
        <v>859</v>
      </c>
    </row>
    <row r="5" spans="1:62" ht="17.25" customHeight="1" x14ac:dyDescent="0.25">
      <c r="A5" s="1"/>
      <c r="B5" s="25" t="s">
        <v>9</v>
      </c>
      <c r="C5" s="26">
        <f ca="1">TODAY()</f>
        <v>37161</v>
      </c>
      <c r="D5" s="21"/>
      <c r="E5" s="21"/>
      <c r="F5" s="21"/>
      <c r="G5" s="21"/>
      <c r="H5" s="21"/>
      <c r="I5" s="21"/>
      <c r="J5" s="24" t="s">
        <v>132</v>
      </c>
      <c r="K5" s="245"/>
      <c r="L5" s="246"/>
      <c r="M5" s="243"/>
      <c r="N5" s="112" t="s">
        <v>869</v>
      </c>
      <c r="O5" s="8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E5">
        <v>3</v>
      </c>
      <c r="AM5" s="99">
        <v>2</v>
      </c>
      <c r="AN5" s="100" t="s">
        <v>141</v>
      </c>
      <c r="AO5" s="94" t="s">
        <v>142</v>
      </c>
      <c r="AR5" s="17" t="s">
        <v>683</v>
      </c>
      <c r="AS5" s="18" t="s">
        <v>684</v>
      </c>
      <c r="AV5" t="s">
        <v>707</v>
      </c>
      <c r="AY5" t="s">
        <v>823</v>
      </c>
      <c r="AZ5">
        <v>1</v>
      </c>
      <c r="BH5" t="s">
        <v>858</v>
      </c>
    </row>
    <row r="6" spans="1:62" ht="16.5" customHeight="1" thickBot="1" x14ac:dyDescent="0.25">
      <c r="A6" s="1"/>
      <c r="B6" s="25" t="s">
        <v>10</v>
      </c>
      <c r="C6" s="26">
        <v>37165</v>
      </c>
      <c r="D6" s="21"/>
      <c r="E6" s="21"/>
      <c r="F6" s="21"/>
      <c r="G6" s="21"/>
      <c r="H6" s="21"/>
      <c r="I6" s="21"/>
      <c r="J6" s="31" t="s">
        <v>133</v>
      </c>
      <c r="K6" s="296"/>
      <c r="L6" s="294"/>
      <c r="M6" s="295"/>
      <c r="N6" s="21"/>
      <c r="O6" s="8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E6">
        <v>4</v>
      </c>
      <c r="AM6" s="99">
        <v>3</v>
      </c>
      <c r="AN6" s="100" t="s">
        <v>143</v>
      </c>
      <c r="AO6" s="94" t="s">
        <v>144</v>
      </c>
      <c r="AR6" s="103" t="s">
        <v>685</v>
      </c>
      <c r="AS6" s="104"/>
      <c r="AV6" t="s">
        <v>708</v>
      </c>
      <c r="AY6" t="s">
        <v>824</v>
      </c>
      <c r="AZ6" t="b">
        <v>0</v>
      </c>
    </row>
    <row r="7" spans="1:62" ht="15" customHeight="1" thickBot="1" x14ac:dyDescent="0.25">
      <c r="A7" s="1"/>
      <c r="B7" s="25" t="s">
        <v>11</v>
      </c>
      <c r="C7" s="26">
        <f>D7</f>
        <v>37986</v>
      </c>
      <c r="D7" s="377">
        <v>37986</v>
      </c>
      <c r="E7" s="21" t="s">
        <v>865</v>
      </c>
      <c r="F7" s="21"/>
      <c r="G7" s="21"/>
      <c r="H7" s="21"/>
      <c r="I7" s="21"/>
      <c r="J7" s="386" t="s">
        <v>769</v>
      </c>
      <c r="K7" s="387"/>
      <c r="L7" s="28"/>
      <c r="M7" s="28"/>
      <c r="N7" s="21"/>
      <c r="O7" s="8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E7">
        <v>5</v>
      </c>
      <c r="AM7" s="99">
        <v>4</v>
      </c>
      <c r="AN7" s="100" t="s">
        <v>145</v>
      </c>
      <c r="AO7" s="94" t="s">
        <v>146</v>
      </c>
      <c r="AR7" s="105" t="s">
        <v>686</v>
      </c>
      <c r="AS7" s="106">
        <v>1</v>
      </c>
      <c r="AV7" t="s">
        <v>709</v>
      </c>
    </row>
    <row r="8" spans="1:62" ht="14.25" customHeight="1" x14ac:dyDescent="0.25">
      <c r="A8" s="1"/>
      <c r="B8" s="25" t="s">
        <v>12</v>
      </c>
      <c r="C8" s="30">
        <v>1000</v>
      </c>
      <c r="D8" s="21"/>
      <c r="E8" s="21"/>
      <c r="F8" s="21"/>
      <c r="G8" s="21"/>
      <c r="H8" s="21"/>
      <c r="I8" s="21"/>
      <c r="J8" s="24" t="s">
        <v>744</v>
      </c>
      <c r="K8" s="326"/>
      <c r="L8" s="327"/>
      <c r="M8" s="328"/>
      <c r="N8" s="112" t="s">
        <v>872</v>
      </c>
      <c r="O8" s="8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E8">
        <v>6</v>
      </c>
      <c r="AM8" s="99">
        <v>5</v>
      </c>
      <c r="AN8" s="100" t="s">
        <v>147</v>
      </c>
      <c r="AO8" s="94" t="s">
        <v>148</v>
      </c>
      <c r="AR8" s="105" t="s">
        <v>687</v>
      </c>
      <c r="AS8" s="106">
        <v>2</v>
      </c>
    </row>
    <row r="9" spans="1:62" ht="17.25" customHeight="1" x14ac:dyDescent="0.2">
      <c r="A9" s="1"/>
      <c r="B9" s="25" t="s">
        <v>13</v>
      </c>
      <c r="C9" s="30">
        <f>BJ3</f>
        <v>2</v>
      </c>
      <c r="D9" s="32"/>
      <c r="E9" s="21"/>
      <c r="F9" s="21" t="s">
        <v>860</v>
      </c>
      <c r="G9" s="21"/>
      <c r="H9" s="21"/>
      <c r="I9" s="21"/>
      <c r="J9" s="27" t="s">
        <v>700</v>
      </c>
      <c r="K9" s="187"/>
      <c r="L9" s="247"/>
      <c r="M9" s="244"/>
      <c r="N9" s="2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E9">
        <v>7</v>
      </c>
      <c r="AM9" s="99">
        <v>6</v>
      </c>
      <c r="AN9" s="100" t="s">
        <v>149</v>
      </c>
      <c r="AO9" s="94" t="s">
        <v>150</v>
      </c>
      <c r="AR9" s="105" t="s">
        <v>688</v>
      </c>
      <c r="AS9" s="106">
        <v>3</v>
      </c>
    </row>
    <row r="10" spans="1:62" ht="17.25" customHeight="1" thickBot="1" x14ac:dyDescent="0.25">
      <c r="A10" s="1"/>
      <c r="B10" s="25" t="s">
        <v>14</v>
      </c>
      <c r="C10" s="30">
        <v>2</v>
      </c>
      <c r="D10" s="32"/>
      <c r="E10" s="21"/>
      <c r="F10" s="21"/>
      <c r="G10" s="21"/>
      <c r="H10" s="21"/>
      <c r="I10" s="21"/>
      <c r="J10" s="27" t="s">
        <v>745</v>
      </c>
      <c r="K10" s="329"/>
      <c r="L10" s="61"/>
      <c r="M10" s="330"/>
      <c r="N10" s="2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E10">
        <v>8</v>
      </c>
      <c r="AM10" s="99">
        <v>7</v>
      </c>
      <c r="AN10" s="100" t="s">
        <v>151</v>
      </c>
      <c r="AO10" s="94" t="s">
        <v>152</v>
      </c>
      <c r="AR10" s="105" t="s">
        <v>689</v>
      </c>
      <c r="AS10" s="106">
        <v>4</v>
      </c>
      <c r="AV10" t="s">
        <v>785</v>
      </c>
    </row>
    <row r="11" spans="1:62" ht="17.25" customHeight="1" x14ac:dyDescent="0.2">
      <c r="A11" s="1"/>
      <c r="B11" s="25" t="s">
        <v>15</v>
      </c>
      <c r="C11" s="30">
        <v>1</v>
      </c>
      <c r="D11" s="32"/>
      <c r="E11" s="33"/>
      <c r="F11" s="21"/>
      <c r="G11" s="21"/>
      <c r="H11" s="21"/>
      <c r="I11" s="21"/>
      <c r="J11" s="24" t="s">
        <v>676</v>
      </c>
      <c r="K11" s="245"/>
      <c r="L11" s="331"/>
      <c r="M11" s="332"/>
      <c r="N11" s="2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E11">
        <v>9</v>
      </c>
      <c r="AM11" s="99">
        <v>8</v>
      </c>
      <c r="AN11" s="100" t="s">
        <v>153</v>
      </c>
      <c r="AO11" s="94" t="s">
        <v>154</v>
      </c>
      <c r="AR11" s="105" t="s">
        <v>690</v>
      </c>
      <c r="AS11" s="106">
        <v>5</v>
      </c>
      <c r="AV11" t="s">
        <v>786</v>
      </c>
    </row>
    <row r="12" spans="1:62" ht="17.25" customHeight="1" thickBot="1" x14ac:dyDescent="0.25">
      <c r="A12" s="1"/>
      <c r="B12" s="25" t="s">
        <v>16</v>
      </c>
      <c r="C12" s="30">
        <v>0</v>
      </c>
      <c r="D12" s="21" t="s">
        <v>17</v>
      </c>
      <c r="E12" s="21"/>
      <c r="F12" s="21"/>
      <c r="G12" s="21"/>
      <c r="H12" s="21"/>
      <c r="I12" s="21"/>
      <c r="J12" s="27" t="s">
        <v>677</v>
      </c>
      <c r="K12" s="187"/>
      <c r="L12" s="247"/>
      <c r="M12" s="244"/>
      <c r="N12" s="2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E12">
        <v>10</v>
      </c>
      <c r="AM12" s="99">
        <v>9</v>
      </c>
      <c r="AN12" s="100" t="s">
        <v>155</v>
      </c>
      <c r="AO12" s="94" t="s">
        <v>156</v>
      </c>
      <c r="AR12" s="105" t="s">
        <v>691</v>
      </c>
      <c r="AS12" s="106">
        <v>6</v>
      </c>
      <c r="AV12" t="s">
        <v>787</v>
      </c>
    </row>
    <row r="13" spans="1:62" ht="14.25" customHeight="1" thickBot="1" x14ac:dyDescent="0.25">
      <c r="A13" s="1"/>
      <c r="B13" s="25" t="s">
        <v>18</v>
      </c>
      <c r="C13" s="30">
        <v>0</v>
      </c>
      <c r="D13" s="21" t="s">
        <v>19</v>
      </c>
      <c r="E13" s="21"/>
      <c r="F13" s="21"/>
      <c r="G13" s="21"/>
      <c r="H13" s="21"/>
      <c r="I13" s="21"/>
      <c r="J13" s="299" t="s">
        <v>746</v>
      </c>
      <c r="K13" s="300"/>
      <c r="L13" s="347">
        <v>37160</v>
      </c>
      <c r="M13" s="348"/>
      <c r="N13" s="21"/>
      <c r="O13" s="2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E13">
        <v>11</v>
      </c>
      <c r="AM13" s="99">
        <v>10</v>
      </c>
      <c r="AN13" s="100" t="s">
        <v>157</v>
      </c>
      <c r="AO13" s="94" t="s">
        <v>158</v>
      </c>
      <c r="AR13" s="105" t="s">
        <v>692</v>
      </c>
      <c r="AS13" s="106">
        <v>7</v>
      </c>
    </row>
    <row r="14" spans="1:62" ht="17.25" customHeight="1" thickBot="1" x14ac:dyDescent="0.25">
      <c r="A14" s="1"/>
      <c r="B14" s="25" t="s">
        <v>758</v>
      </c>
      <c r="C14" s="30">
        <v>1</v>
      </c>
      <c r="D14" s="32"/>
      <c r="E14" s="21"/>
      <c r="F14" s="21"/>
      <c r="G14" s="21"/>
      <c r="H14" s="21"/>
      <c r="I14" s="21"/>
      <c r="J14" s="297"/>
      <c r="K14" s="248"/>
      <c r="L14" s="248"/>
      <c r="M14" s="249"/>
      <c r="N14" s="21"/>
      <c r="O14" s="21"/>
      <c r="P14" s="21"/>
      <c r="Q14" s="1"/>
      <c r="R14" s="1"/>
      <c r="S14" s="1"/>
      <c r="T14" s="1"/>
      <c r="U14" s="1"/>
      <c r="V14" s="1"/>
      <c r="W14" s="1"/>
      <c r="X14" s="1"/>
      <c r="Y14" s="1"/>
      <c r="Z14" s="1"/>
      <c r="AE14">
        <v>12</v>
      </c>
      <c r="AM14" s="99">
        <v>11</v>
      </c>
      <c r="AN14" s="100" t="s">
        <v>159</v>
      </c>
      <c r="AO14" s="94" t="s">
        <v>160</v>
      </c>
      <c r="AR14" s="105" t="s">
        <v>693</v>
      </c>
      <c r="AS14" s="106">
        <v>8</v>
      </c>
      <c r="AV14" t="s">
        <v>789</v>
      </c>
    </row>
    <row r="15" spans="1:62" ht="15" customHeight="1" thickBot="1" x14ac:dyDescent="0.25">
      <c r="A15" s="1"/>
      <c r="B15" s="124" t="s">
        <v>20</v>
      </c>
      <c r="C15" s="125">
        <v>0</v>
      </c>
      <c r="D15" s="32"/>
      <c r="E15" s="21"/>
      <c r="F15" s="21"/>
      <c r="G15" s="21"/>
      <c r="H15" s="21"/>
      <c r="I15" s="21"/>
      <c r="J15" s="298" t="s">
        <v>801</v>
      </c>
      <c r="K15" s="21"/>
      <c r="L15" s="21"/>
      <c r="M15" s="21"/>
      <c r="N15" s="2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E15">
        <v>13</v>
      </c>
      <c r="AM15" s="99">
        <v>12</v>
      </c>
      <c r="AN15" s="100" t="s">
        <v>161</v>
      </c>
      <c r="AO15" s="94" t="s">
        <v>162</v>
      </c>
      <c r="AR15" s="105" t="s">
        <v>694</v>
      </c>
      <c r="AS15" s="106">
        <v>10</v>
      </c>
      <c r="AV15" t="s">
        <v>788</v>
      </c>
    </row>
    <row r="16" spans="1:62" ht="17.25" customHeight="1" thickBot="1" x14ac:dyDescent="0.3">
      <c r="A16" s="1"/>
      <c r="B16" s="31" t="s">
        <v>756</v>
      </c>
      <c r="C16" s="319">
        <v>0</v>
      </c>
      <c r="D16" s="32"/>
      <c r="E16" s="21"/>
      <c r="F16" s="21"/>
      <c r="G16" s="21"/>
      <c r="H16" s="21"/>
      <c r="I16" s="21"/>
      <c r="J16" s="299" t="s">
        <v>770</v>
      </c>
      <c r="K16" s="300"/>
      <c r="L16" s="301"/>
      <c r="M16" s="302"/>
      <c r="N16" s="112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M16" s="99"/>
      <c r="AN16" s="100"/>
      <c r="AO16" s="94"/>
      <c r="AR16" s="105"/>
      <c r="AS16" s="106"/>
    </row>
    <row r="17" spans="1:48" ht="18.75" customHeight="1" x14ac:dyDescent="0.2">
      <c r="A17" s="1"/>
      <c r="B17" s="322" t="s">
        <v>798</v>
      </c>
      <c r="C17" s="325">
        <f>IF(AZ3,1,0)</f>
        <v>1</v>
      </c>
      <c r="D17" s="32"/>
      <c r="E17" s="21"/>
      <c r="F17" s="21"/>
      <c r="G17" s="21"/>
      <c r="H17" s="21"/>
      <c r="I17" s="21"/>
      <c r="J17" s="239"/>
      <c r="K17" s="28"/>
      <c r="L17" s="28"/>
      <c r="M17" s="29"/>
      <c r="N17" s="21"/>
      <c r="O17" s="21"/>
      <c r="P17" s="21"/>
      <c r="Q17" s="1"/>
      <c r="R17" s="1"/>
      <c r="S17" s="1"/>
      <c r="T17" s="1"/>
      <c r="U17" s="1"/>
      <c r="V17" s="1"/>
      <c r="W17" s="1"/>
      <c r="X17" s="1"/>
      <c r="Y17" s="1"/>
      <c r="Z17" s="1"/>
      <c r="AE17">
        <v>14</v>
      </c>
      <c r="AM17" s="99">
        <v>13</v>
      </c>
      <c r="AN17" s="100" t="s">
        <v>163</v>
      </c>
      <c r="AO17" s="94" t="s">
        <v>164</v>
      </c>
      <c r="AR17" s="105" t="s">
        <v>695</v>
      </c>
      <c r="AS17" s="106">
        <v>11</v>
      </c>
      <c r="AV17" t="s">
        <v>799</v>
      </c>
    </row>
    <row r="18" spans="1:48" ht="17.25" customHeight="1" thickBot="1" x14ac:dyDescent="0.25">
      <c r="A18" s="1"/>
      <c r="B18" s="320" t="s">
        <v>21</v>
      </c>
      <c r="C18" s="321">
        <v>1</v>
      </c>
      <c r="D18" s="32"/>
      <c r="E18" s="21"/>
      <c r="F18" s="21"/>
      <c r="G18" s="21"/>
      <c r="H18" s="21"/>
      <c r="I18" s="21"/>
      <c r="J18" s="240"/>
      <c r="K18" s="241"/>
      <c r="L18" s="241"/>
      <c r="M18" s="242"/>
      <c r="N18" s="2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E18">
        <v>15</v>
      </c>
      <c r="AM18" s="99">
        <v>14</v>
      </c>
      <c r="AN18" s="100">
        <v>2</v>
      </c>
      <c r="AO18" s="94" t="s">
        <v>165</v>
      </c>
      <c r="AR18" s="105" t="s">
        <v>696</v>
      </c>
      <c r="AS18" s="106">
        <v>12</v>
      </c>
      <c r="AV18" t="s">
        <v>800</v>
      </c>
    </row>
    <row r="19" spans="1:48" ht="17.25" customHeight="1" x14ac:dyDescent="0.2">
      <c r="A19" s="1"/>
      <c r="B19" s="124" t="s">
        <v>22</v>
      </c>
      <c r="C19" s="346">
        <v>1</v>
      </c>
      <c r="D19" s="21" t="s">
        <v>23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E19">
        <v>16</v>
      </c>
      <c r="AM19" s="99">
        <v>15</v>
      </c>
      <c r="AN19" s="100" t="s">
        <v>166</v>
      </c>
      <c r="AO19" s="94" t="s">
        <v>167</v>
      </c>
      <c r="AR19" s="105" t="s">
        <v>697</v>
      </c>
      <c r="AS19" s="106">
        <v>14</v>
      </c>
    </row>
    <row r="20" spans="1:48" ht="15.75" customHeight="1" thickBot="1" x14ac:dyDescent="0.25">
      <c r="A20" s="1"/>
      <c r="B20" s="322" t="s">
        <v>820</v>
      </c>
      <c r="C20" s="388">
        <f>IF(AZ6,1,0)</f>
        <v>0</v>
      </c>
      <c r="D20" s="32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E20">
        <v>17</v>
      </c>
      <c r="AM20" s="99">
        <v>16</v>
      </c>
      <c r="AN20" s="100" t="s">
        <v>168</v>
      </c>
      <c r="AO20" s="94" t="s">
        <v>169</v>
      </c>
      <c r="AR20" s="107" t="s">
        <v>698</v>
      </c>
      <c r="AS20" s="108">
        <v>15</v>
      </c>
    </row>
    <row r="21" spans="1:48" ht="16.5" customHeight="1" thickBot="1" x14ac:dyDescent="0.25">
      <c r="A21" s="1"/>
      <c r="B21" s="124" t="s">
        <v>831</v>
      </c>
      <c r="C21" s="389">
        <v>1000</v>
      </c>
      <c r="D21" s="32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E21">
        <v>18</v>
      </c>
      <c r="AM21" s="99">
        <v>17</v>
      </c>
      <c r="AN21" s="100">
        <v>3</v>
      </c>
      <c r="AO21" s="94" t="s">
        <v>170</v>
      </c>
      <c r="AR21" s="19" t="s">
        <v>699</v>
      </c>
      <c r="AS21" s="12"/>
    </row>
    <row r="22" spans="1:48" ht="18" customHeight="1" x14ac:dyDescent="0.2">
      <c r="A22" s="1"/>
      <c r="B22" s="390" t="s">
        <v>810</v>
      </c>
      <c r="C22" s="391">
        <f>IF(AZ4:AZ4,1,0)</f>
        <v>0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E22">
        <v>19</v>
      </c>
      <c r="AM22" s="99">
        <v>18</v>
      </c>
      <c r="AN22" s="100" t="s">
        <v>171</v>
      </c>
      <c r="AO22" s="94" t="s">
        <v>214</v>
      </c>
      <c r="AR22" s="12"/>
      <c r="AS22" s="12"/>
    </row>
    <row r="23" spans="1:48" x14ac:dyDescent="0.2">
      <c r="A23" s="1"/>
      <c r="B23" s="392"/>
      <c r="C23" s="393">
        <f>IF(AZ5=1,0,1)</f>
        <v>0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E23">
        <v>20</v>
      </c>
      <c r="AM23" s="99">
        <v>19</v>
      </c>
      <c r="AN23" s="100" t="s">
        <v>172</v>
      </c>
      <c r="AO23" s="94" t="s">
        <v>173</v>
      </c>
    </row>
    <row r="24" spans="1:48" ht="13.5" thickBot="1" x14ac:dyDescent="0.25">
      <c r="A24" s="1"/>
      <c r="B24" s="394"/>
      <c r="C24" s="395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E24">
        <v>21</v>
      </c>
      <c r="AM24" s="99">
        <v>20</v>
      </c>
      <c r="AN24" s="100" t="s">
        <v>215</v>
      </c>
      <c r="AO24" s="94" t="s">
        <v>216</v>
      </c>
    </row>
    <row r="25" spans="1:48" ht="13.5" thickBot="1" x14ac:dyDescent="0.25">
      <c r="A25" s="1"/>
      <c r="B25" s="394"/>
      <c r="C25" s="395"/>
      <c r="D25" s="21"/>
      <c r="E25" s="21"/>
      <c r="F25" s="21"/>
      <c r="G25" s="21"/>
      <c r="H25" s="21"/>
      <c r="I25" s="21"/>
      <c r="J25" s="433" t="s">
        <v>710</v>
      </c>
      <c r="K25" s="434"/>
      <c r="L25" s="435"/>
      <c r="M25" s="21"/>
      <c r="N25" s="2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E25">
        <v>22</v>
      </c>
      <c r="AM25" s="99">
        <v>21</v>
      </c>
      <c r="AN25" s="100">
        <v>4</v>
      </c>
      <c r="AO25" s="94" t="s">
        <v>174</v>
      </c>
    </row>
    <row r="26" spans="1:48" x14ac:dyDescent="0.2">
      <c r="A26" s="1"/>
      <c r="B26" s="396"/>
      <c r="C26" s="397"/>
      <c r="D26" s="21"/>
      <c r="E26" s="21"/>
      <c r="F26" s="21"/>
      <c r="G26" s="21"/>
      <c r="H26" s="21"/>
      <c r="I26" s="21"/>
      <c r="J26" s="437" t="s">
        <v>712</v>
      </c>
      <c r="K26" s="438"/>
      <c r="L26" s="44">
        <v>5</v>
      </c>
      <c r="M26" s="21"/>
      <c r="N26" s="2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E26">
        <v>23</v>
      </c>
      <c r="AM26" s="99">
        <v>22</v>
      </c>
      <c r="AN26" s="100" t="s">
        <v>175</v>
      </c>
      <c r="AO26" s="94" t="s">
        <v>176</v>
      </c>
    </row>
    <row r="27" spans="1:48" x14ac:dyDescent="0.2">
      <c r="A27" s="1"/>
      <c r="B27" s="398" t="s">
        <v>811</v>
      </c>
      <c r="C27" s="399">
        <v>1</v>
      </c>
      <c r="D27" s="21"/>
      <c r="E27" s="21"/>
      <c r="F27" s="21"/>
      <c r="G27" s="21"/>
      <c r="H27" s="21"/>
      <c r="I27" s="21"/>
      <c r="J27" s="430" t="s">
        <v>711</v>
      </c>
      <c r="K27" s="431"/>
      <c r="L27" s="40">
        <v>10</v>
      </c>
      <c r="M27" s="21"/>
      <c r="N27" s="2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E27">
        <v>24</v>
      </c>
      <c r="AM27" s="99">
        <v>23</v>
      </c>
      <c r="AN27" s="100" t="s">
        <v>177</v>
      </c>
      <c r="AO27" s="94" t="s">
        <v>178</v>
      </c>
    </row>
    <row r="28" spans="1:48" ht="13.5" thickBot="1" x14ac:dyDescent="0.25">
      <c r="A28" s="1"/>
      <c r="B28" s="400" t="s">
        <v>812</v>
      </c>
      <c r="C28" s="401">
        <v>0.4</v>
      </c>
      <c r="D28" s="21"/>
      <c r="E28" s="21"/>
      <c r="F28" s="21" t="s">
        <v>860</v>
      </c>
      <c r="G28" s="21"/>
      <c r="H28" s="21"/>
      <c r="I28" s="21"/>
      <c r="J28" s="41"/>
      <c r="K28" s="38"/>
      <c r="L28" s="42"/>
      <c r="M28" s="21"/>
      <c r="N28" s="2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E28">
        <v>25</v>
      </c>
      <c r="AM28" s="99">
        <v>24</v>
      </c>
      <c r="AN28" s="100" t="s">
        <v>179</v>
      </c>
      <c r="AO28" s="94" t="s">
        <v>180</v>
      </c>
    </row>
    <row r="29" spans="1:48" ht="13.5" thickBot="1" x14ac:dyDescent="0.25">
      <c r="A29" s="1"/>
      <c r="B29" s="21"/>
      <c r="C29" s="21"/>
      <c r="D29" s="21"/>
      <c r="E29" s="21"/>
      <c r="F29" s="21"/>
      <c r="G29" s="21"/>
      <c r="H29" s="21"/>
      <c r="I29" s="21"/>
      <c r="J29" s="36"/>
      <c r="K29" s="37"/>
      <c r="L29" s="43"/>
      <c r="M29" s="21"/>
      <c r="N29" s="2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E29">
        <v>26</v>
      </c>
      <c r="AM29" s="99">
        <v>25</v>
      </c>
      <c r="AN29" s="100">
        <v>5</v>
      </c>
      <c r="AO29" s="94" t="s">
        <v>181</v>
      </c>
    </row>
    <row r="30" spans="1:48" x14ac:dyDescent="0.2">
      <c r="A30" s="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E30">
        <v>27</v>
      </c>
      <c r="AM30" s="99">
        <v>26</v>
      </c>
      <c r="AN30" s="100" t="s">
        <v>182</v>
      </c>
      <c r="AO30" s="94" t="s">
        <v>183</v>
      </c>
    </row>
    <row r="31" spans="1:48" x14ac:dyDescent="0.2">
      <c r="A31" s="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E31">
        <v>28</v>
      </c>
      <c r="AM31" s="99">
        <v>27</v>
      </c>
      <c r="AN31" s="100">
        <v>6</v>
      </c>
      <c r="AO31" s="94" t="s">
        <v>184</v>
      </c>
    </row>
    <row r="32" spans="1:48" x14ac:dyDescent="0.2">
      <c r="A32" s="1"/>
      <c r="B32" s="21"/>
      <c r="C32" s="21"/>
      <c r="D32" s="21"/>
      <c r="E32" s="21"/>
      <c r="F32" s="422"/>
      <c r="G32" s="21"/>
      <c r="H32" s="21"/>
      <c r="I32" s="21"/>
      <c r="J32" s="21"/>
      <c r="K32" s="21"/>
      <c r="L32" s="21"/>
      <c r="M32" s="21"/>
      <c r="N32" s="2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E32">
        <v>29</v>
      </c>
      <c r="AM32" s="99">
        <v>28</v>
      </c>
      <c r="AN32" s="100">
        <v>7</v>
      </c>
      <c r="AO32" s="94" t="s">
        <v>185</v>
      </c>
    </row>
    <row r="33" spans="1:41" x14ac:dyDescent="0.2">
      <c r="A33" s="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E33">
        <v>30</v>
      </c>
      <c r="AM33" s="99">
        <v>29</v>
      </c>
      <c r="AN33" s="100" t="s">
        <v>186</v>
      </c>
      <c r="AO33" s="94" t="s">
        <v>187</v>
      </c>
    </row>
    <row r="34" spans="1:41" x14ac:dyDescent="0.2">
      <c r="A34" s="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E34">
        <v>31</v>
      </c>
      <c r="AM34" s="99">
        <v>30</v>
      </c>
      <c r="AN34" s="100">
        <v>8</v>
      </c>
      <c r="AO34" s="94" t="s">
        <v>188</v>
      </c>
    </row>
    <row r="35" spans="1:41" x14ac:dyDescent="0.2">
      <c r="A35" s="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E35">
        <v>32</v>
      </c>
      <c r="AM35" s="99">
        <v>31</v>
      </c>
      <c r="AN35" s="100">
        <v>9</v>
      </c>
      <c r="AO35" s="94" t="s">
        <v>189</v>
      </c>
    </row>
    <row r="36" spans="1:41" ht="13.5" thickBot="1" x14ac:dyDescent="0.25">
      <c r="A36" s="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E36">
        <v>33</v>
      </c>
      <c r="AM36" s="99">
        <v>32</v>
      </c>
      <c r="AN36" s="100">
        <v>10</v>
      </c>
      <c r="AO36" s="94" t="s">
        <v>190</v>
      </c>
    </row>
    <row r="37" spans="1:41" x14ac:dyDescent="0.2">
      <c r="A37" s="1"/>
      <c r="B37" s="22" t="s">
        <v>24</v>
      </c>
      <c r="C37" s="250"/>
      <c r="D37" s="39" t="s">
        <v>25</v>
      </c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E37">
        <v>34</v>
      </c>
      <c r="AM37" s="99">
        <v>33</v>
      </c>
      <c r="AN37" s="100">
        <v>11</v>
      </c>
      <c r="AO37" s="94" t="s">
        <v>191</v>
      </c>
    </row>
    <row r="38" spans="1:41" x14ac:dyDescent="0.2">
      <c r="A38" s="1"/>
      <c r="B38" s="34" t="s">
        <v>26</v>
      </c>
      <c r="C38" s="264">
        <v>0</v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E38">
        <v>35</v>
      </c>
      <c r="AM38" s="99">
        <v>34</v>
      </c>
      <c r="AN38" s="100">
        <v>12</v>
      </c>
      <c r="AO38" s="94" t="s">
        <v>192</v>
      </c>
    </row>
    <row r="39" spans="1:41" x14ac:dyDescent="0.2">
      <c r="A39" s="1"/>
      <c r="B39" s="34" t="s">
        <v>27</v>
      </c>
      <c r="C39" s="265">
        <v>0</v>
      </c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M39" s="99">
        <v>35</v>
      </c>
      <c r="AN39" s="100"/>
      <c r="AO39" s="94" t="s">
        <v>193</v>
      </c>
    </row>
    <row r="40" spans="1:41" x14ac:dyDescent="0.2">
      <c r="A40" s="1"/>
      <c r="B40" s="34" t="s">
        <v>28</v>
      </c>
      <c r="C40" s="265">
        <v>0</v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M40" s="97">
        <v>36</v>
      </c>
      <c r="AN40" s="98"/>
      <c r="AO40" s="10" t="s">
        <v>193</v>
      </c>
    </row>
    <row r="41" spans="1:41" x14ac:dyDescent="0.2">
      <c r="A41" s="1"/>
      <c r="B41" s="34" t="s">
        <v>29</v>
      </c>
      <c r="C41" s="265">
        <v>0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1" x14ac:dyDescent="0.2">
      <c r="A42" s="1"/>
      <c r="B42" s="34" t="s">
        <v>30</v>
      </c>
      <c r="C42" s="265">
        <v>0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41" x14ac:dyDescent="0.2">
      <c r="A43" s="1"/>
      <c r="B43" s="34" t="s">
        <v>31</v>
      </c>
      <c r="C43" s="265">
        <v>0</v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41" x14ac:dyDescent="0.2">
      <c r="A44" s="1"/>
      <c r="B44" s="34" t="s">
        <v>32</v>
      </c>
      <c r="C44" s="265">
        <v>0</v>
      </c>
      <c r="D44" s="21"/>
      <c r="E44" s="21"/>
      <c r="F44" s="2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41" x14ac:dyDescent="0.2">
      <c r="A45" s="1"/>
      <c r="B45" s="34" t="s">
        <v>33</v>
      </c>
      <c r="C45" s="265">
        <v>0</v>
      </c>
      <c r="D45" s="21"/>
      <c r="E45" s="21"/>
      <c r="F45" s="2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41" x14ac:dyDescent="0.2">
      <c r="A46" s="1"/>
      <c r="B46" s="34" t="s">
        <v>34</v>
      </c>
      <c r="C46" s="265">
        <v>0</v>
      </c>
      <c r="D46" s="21"/>
      <c r="E46" s="21"/>
      <c r="F46" s="2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41" x14ac:dyDescent="0.2">
      <c r="A47" s="1"/>
      <c r="B47" s="34" t="s">
        <v>35</v>
      </c>
      <c r="C47" s="265">
        <v>0</v>
      </c>
      <c r="D47" s="21"/>
      <c r="E47" s="21"/>
      <c r="F47" s="2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41" x14ac:dyDescent="0.2">
      <c r="A48" s="1"/>
      <c r="B48" s="34" t="s">
        <v>36</v>
      </c>
      <c r="C48" s="265">
        <v>0</v>
      </c>
      <c r="D48" s="21"/>
      <c r="E48" s="21"/>
      <c r="F48" s="2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x14ac:dyDescent="0.2">
      <c r="A49" s="1"/>
      <c r="B49" s="34" t="s">
        <v>37</v>
      </c>
      <c r="C49" s="265">
        <v>0</v>
      </c>
      <c r="D49" s="2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x14ac:dyDescent="0.2">
      <c r="A50" s="1"/>
      <c r="B50" s="34" t="s">
        <v>38</v>
      </c>
      <c r="C50" s="265">
        <v>0</v>
      </c>
      <c r="D50" s="2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x14ac:dyDescent="0.2">
      <c r="A51" s="1"/>
      <c r="B51" s="34" t="s">
        <v>39</v>
      </c>
      <c r="C51" s="265">
        <v>0</v>
      </c>
      <c r="D51" s="2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x14ac:dyDescent="0.2">
      <c r="A52" s="1"/>
      <c r="B52" s="34" t="s">
        <v>40</v>
      </c>
      <c r="C52" s="265">
        <v>0</v>
      </c>
      <c r="D52" s="2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x14ac:dyDescent="0.2">
      <c r="A53" s="1"/>
      <c r="B53" s="34" t="s">
        <v>41</v>
      </c>
      <c r="C53" s="265">
        <v>0</v>
      </c>
      <c r="D53" s="2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x14ac:dyDescent="0.2">
      <c r="A54" s="1"/>
      <c r="B54" s="34" t="s">
        <v>42</v>
      </c>
      <c r="C54" s="265">
        <v>0</v>
      </c>
      <c r="D54" s="2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x14ac:dyDescent="0.2">
      <c r="A55" s="1"/>
      <c r="B55" s="34" t="s">
        <v>43</v>
      </c>
      <c r="C55" s="265">
        <v>0</v>
      </c>
      <c r="D55" s="2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x14ac:dyDescent="0.2">
      <c r="A56" s="1"/>
      <c r="B56" s="34" t="s">
        <v>44</v>
      </c>
      <c r="C56" s="265">
        <v>0</v>
      </c>
      <c r="D56" s="2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ht="13.5" thickBot="1" x14ac:dyDescent="0.25">
      <c r="A57" s="1"/>
      <c r="B57" s="35" t="s">
        <v>45</v>
      </c>
      <c r="C57" s="266">
        <v>0</v>
      </c>
      <c r="D57" s="2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x14ac:dyDescent="0.2">
      <c r="A58" s="1"/>
      <c r="B58" s="333" t="s">
        <v>802</v>
      </c>
      <c r="C58" s="334">
        <v>1155</v>
      </c>
      <c r="D58" s="2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</sheetData>
  <mergeCells count="5">
    <mergeCell ref="J27:K27"/>
    <mergeCell ref="K2:N2"/>
    <mergeCell ref="J25:L25"/>
    <mergeCell ref="B2:C2"/>
    <mergeCell ref="J26:K26"/>
  </mergeCells>
  <phoneticPr fontId="0" type="noConversion"/>
  <pageMargins left="0.5" right="0.36" top="1" bottom="1" header="0.5" footer="0.5"/>
  <pageSetup scale="88" orientation="portrait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 macro="[0]!PowerUpdateNeeded">
                <anchor moveWithCells="1">
                  <from>
                    <xdr:col>11</xdr:col>
                    <xdr:colOff>19050</xdr:colOff>
                    <xdr:row>4</xdr:row>
                    <xdr:rowOff>9525</xdr:rowOff>
                  </from>
                  <to>
                    <xdr:col>12</xdr:col>
                    <xdr:colOff>552450</xdr:colOff>
                    <xdr:row>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autoLine="0" autoPict="0" macro="[0]!PowerUpdateNeeded">
                <anchor moveWithCells="1">
                  <from>
                    <xdr:col>11</xdr:col>
                    <xdr:colOff>19050</xdr:colOff>
                    <xdr:row>5</xdr:row>
                    <xdr:rowOff>0</xdr:rowOff>
                  </from>
                  <to>
                    <xdr:col>12</xdr:col>
                    <xdr:colOff>552450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Drop Down 3">
              <controlPr defaultSize="0" autoLine="0" autoPict="0" macro="[0]!GasUpdateNeeded">
                <anchor moveWithCells="1">
                  <from>
                    <xdr:col>11</xdr:col>
                    <xdr:colOff>19050</xdr:colOff>
                    <xdr:row>8</xdr:row>
                    <xdr:rowOff>9525</xdr:rowOff>
                  </from>
                  <to>
                    <xdr:col>12</xdr:col>
                    <xdr:colOff>552450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Drop Down 4">
              <controlPr defaultSize="0" autoLine="0" autoPict="0" macro="[0]!FuelUpdateNeeded">
                <anchor moveWithCells="1">
                  <from>
                    <xdr:col>11</xdr:col>
                    <xdr:colOff>19050</xdr:colOff>
                    <xdr:row>10</xdr:row>
                    <xdr:rowOff>9525</xdr:rowOff>
                  </from>
                  <to>
                    <xdr:col>12</xdr:col>
                    <xdr:colOff>552450</xdr:colOff>
                    <xdr:row>10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Drop Down 5">
              <controlPr defaultSize="0" autoLine="0" autoPict="0" macro="[0]!FuelUpdateNeeded">
                <anchor moveWithCells="1">
                  <from>
                    <xdr:col>11</xdr:col>
                    <xdr:colOff>19050</xdr:colOff>
                    <xdr:row>11</xdr:row>
                    <xdr:rowOff>9525</xdr:rowOff>
                  </from>
                  <to>
                    <xdr:col>12</xdr:col>
                    <xdr:colOff>552450</xdr:colOff>
                    <xdr:row>11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9</xdr:col>
                    <xdr:colOff>0</xdr:colOff>
                    <xdr:row>13</xdr:row>
                    <xdr:rowOff>0</xdr:rowOff>
                  </from>
                  <to>
                    <xdr:col>10</xdr:col>
                    <xdr:colOff>647700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11</xdr:col>
                    <xdr:colOff>28575</xdr:colOff>
                    <xdr:row>13</xdr:row>
                    <xdr:rowOff>0</xdr:rowOff>
                  </from>
                  <to>
                    <xdr:col>12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Drop Down 8">
              <controlPr defaultSize="0" autoLine="0" autoPict="0">
                <anchor moveWithCells="1">
                  <from>
                    <xdr:col>2</xdr:col>
                    <xdr:colOff>19050</xdr:colOff>
                    <xdr:row>2</xdr:row>
                    <xdr:rowOff>9525</xdr:rowOff>
                  </from>
                  <to>
                    <xdr:col>2</xdr:col>
                    <xdr:colOff>1257300</xdr:colOff>
                    <xdr:row>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Drop Down 9">
              <controlPr defaultSize="0" autoLine="0" autoPict="0">
                <anchor moveWithCells="1">
                  <from>
                    <xdr:col>2</xdr:col>
                    <xdr:colOff>19050</xdr:colOff>
                    <xdr:row>17</xdr:row>
                    <xdr:rowOff>9525</xdr:rowOff>
                  </from>
                  <to>
                    <xdr:col>2</xdr:col>
                    <xdr:colOff>1257300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Drop Down 10">
              <controlPr defaultSize="0" autoLine="0" autoPict="0">
                <anchor moveWithCells="1">
                  <from>
                    <xdr:col>2</xdr:col>
                    <xdr:colOff>19050</xdr:colOff>
                    <xdr:row>18</xdr:row>
                    <xdr:rowOff>0</xdr:rowOff>
                  </from>
                  <to>
                    <xdr:col>2</xdr:col>
                    <xdr:colOff>1257300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Drop Down 11">
              <controlPr defaultSize="0" autoLine="0" autoPict="0">
                <anchor moveWithCells="1">
                  <from>
                    <xdr:col>2</xdr:col>
                    <xdr:colOff>19050</xdr:colOff>
                    <xdr:row>13</xdr:row>
                    <xdr:rowOff>9525</xdr:rowOff>
                  </from>
                  <to>
                    <xdr:col>2</xdr:col>
                    <xdr:colOff>1257300</xdr:colOff>
                    <xdr:row>13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Button 12">
              <controlPr defaultSize="0" print="0" autoFill="0" autoPict="0" macro="[0]!UpdatePowerCurves">
                <anchor moveWithCells="1" sizeWithCells="1">
                  <from>
                    <xdr:col>9</xdr:col>
                    <xdr:colOff>9525</xdr:colOff>
                    <xdr:row>16</xdr:row>
                    <xdr:rowOff>9525</xdr:rowOff>
                  </from>
                  <to>
                    <xdr:col>12</xdr:col>
                    <xdr:colOff>561975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Drop Down 21">
              <controlPr defaultSize="0" autoLine="0" autoPict="0" macro="[0]!OilUpdateNeeded">
                <anchor moveWithCells="1">
                  <from>
                    <xdr:col>11</xdr:col>
                    <xdr:colOff>19050</xdr:colOff>
                    <xdr:row>15</xdr:row>
                    <xdr:rowOff>9525</xdr:rowOff>
                  </from>
                  <to>
                    <xdr:col>12</xdr:col>
                    <xdr:colOff>552450</xdr:colOff>
                    <xdr:row>15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7" name="Drop Down 22">
              <controlPr defaultSize="0" autoLine="0" autoPict="0">
                <anchor moveWithCells="1">
                  <from>
                    <xdr:col>2</xdr:col>
                    <xdr:colOff>19050</xdr:colOff>
                    <xdr:row>9</xdr:row>
                    <xdr:rowOff>19050</xdr:rowOff>
                  </from>
                  <to>
                    <xdr:col>2</xdr:col>
                    <xdr:colOff>1257300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8" name="Drop Down 23">
              <controlPr defaultSize="0" autoLine="0" autoPict="0">
                <anchor moveWithCells="1">
                  <from>
                    <xdr:col>2</xdr:col>
                    <xdr:colOff>19050</xdr:colOff>
                    <xdr:row>10</xdr:row>
                    <xdr:rowOff>9525</xdr:rowOff>
                  </from>
                  <to>
                    <xdr:col>2</xdr:col>
                    <xdr:colOff>1257300</xdr:colOff>
                    <xdr:row>10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9" name="Check Box 28">
              <controlPr defaultSize="0" autoFill="0" autoLine="0" autoPict="0">
                <anchor moveWithCells="1">
                  <from>
                    <xdr:col>2</xdr:col>
                    <xdr:colOff>952500</xdr:colOff>
                    <xdr:row>16</xdr:row>
                    <xdr:rowOff>9525</xdr:rowOff>
                  </from>
                  <to>
                    <xdr:col>2</xdr:col>
                    <xdr:colOff>1257300</xdr:colOff>
                    <xdr:row>16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0" name="Group Box 30">
              <controlPr defaultSize="0" autoFill="0" autoPict="0">
                <anchor moveWithCells="1">
                  <from>
                    <xdr:col>1</xdr:col>
                    <xdr:colOff>342900</xdr:colOff>
                    <xdr:row>22</xdr:row>
                    <xdr:rowOff>85725</xdr:rowOff>
                  </from>
                  <to>
                    <xdr:col>2</xdr:col>
                    <xdr:colOff>962025</xdr:colOff>
                    <xdr:row>25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1" name="Option Button 31">
              <controlPr defaultSize="0" autoFill="0" autoLine="0" autoPict="0">
                <anchor moveWithCells="1">
                  <from>
                    <xdr:col>1</xdr:col>
                    <xdr:colOff>485775</xdr:colOff>
                    <xdr:row>23</xdr:row>
                    <xdr:rowOff>0</xdr:rowOff>
                  </from>
                  <to>
                    <xdr:col>2</xdr:col>
                    <xdr:colOff>428625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2" name="Option Button 32">
              <controlPr defaultSize="0" autoFill="0" autoLine="0" autoPict="0">
                <anchor moveWithCells="1">
                  <from>
                    <xdr:col>1</xdr:col>
                    <xdr:colOff>485775</xdr:colOff>
                    <xdr:row>24</xdr:row>
                    <xdr:rowOff>47625</xdr:rowOff>
                  </from>
                  <to>
                    <xdr:col>2</xdr:col>
                    <xdr:colOff>466725</xdr:colOff>
                    <xdr:row>25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3" name="Check Box 33">
              <controlPr defaultSize="0" autoFill="0" autoLine="0" autoPict="0">
                <anchor moveWithCells="1">
                  <from>
                    <xdr:col>2</xdr:col>
                    <xdr:colOff>952500</xdr:colOff>
                    <xdr:row>21</xdr:row>
                    <xdr:rowOff>9525</xdr:rowOff>
                  </from>
                  <to>
                    <xdr:col>2</xdr:col>
                    <xdr:colOff>1257300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4" name="Check Box 34">
              <controlPr defaultSize="0" autoFill="0" autoLine="0" autoPict="0">
                <anchor moveWithCells="1">
                  <from>
                    <xdr:col>2</xdr:col>
                    <xdr:colOff>971550</xdr:colOff>
                    <xdr:row>18</xdr:row>
                    <xdr:rowOff>209550</xdr:rowOff>
                  </from>
                  <to>
                    <xdr:col>3</xdr:col>
                    <xdr:colOff>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5" name="Drop Down 36">
              <controlPr defaultSize="0" autoLine="0" autoPict="0">
                <anchor moveWithCells="1">
                  <from>
                    <xdr:col>2</xdr:col>
                    <xdr:colOff>19050</xdr:colOff>
                    <xdr:row>8</xdr:row>
                    <xdr:rowOff>9525</xdr:rowOff>
                  </from>
                  <to>
                    <xdr:col>2</xdr:col>
                    <xdr:colOff>1257300</xdr:colOff>
                    <xdr:row>8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30"/>
  <sheetViews>
    <sheetView workbookViewId="0">
      <selection activeCell="F26" sqref="F26"/>
    </sheetView>
  </sheetViews>
  <sheetFormatPr defaultRowHeight="12.75" x14ac:dyDescent="0.2"/>
  <cols>
    <col min="1" max="1" width="13.28515625" style="4" customWidth="1"/>
    <col min="2" max="2" width="10.5703125" style="4" customWidth="1"/>
    <col min="3" max="3" width="11" style="4" customWidth="1"/>
    <col min="4" max="4" width="9.7109375" style="4" customWidth="1"/>
    <col min="5" max="5" width="9.42578125" style="4" customWidth="1"/>
    <col min="6" max="8" width="9.140625" style="4"/>
    <col min="9" max="9" width="20.42578125" style="4" customWidth="1"/>
    <col min="10" max="16384" width="9.140625" style="4"/>
  </cols>
  <sheetData>
    <row r="1" spans="1:10" ht="23.25" x14ac:dyDescent="0.35">
      <c r="A1" s="76" t="s">
        <v>79</v>
      </c>
    </row>
    <row r="3" spans="1:10" x14ac:dyDescent="0.2">
      <c r="B3" s="3" t="s">
        <v>80</v>
      </c>
      <c r="J3" s="2">
        <v>0.5</v>
      </c>
    </row>
    <row r="4" spans="1:10" x14ac:dyDescent="0.2">
      <c r="C4" s="87" t="s">
        <v>81</v>
      </c>
      <c r="D4" s="316">
        <f>nFuelCvs+2</f>
        <v>3</v>
      </c>
    </row>
    <row r="5" spans="1:10" x14ac:dyDescent="0.2">
      <c r="C5" s="87" t="s">
        <v>82</v>
      </c>
      <c r="D5" s="316">
        <v>4</v>
      </c>
    </row>
    <row r="7" spans="1:10" x14ac:dyDescent="0.2">
      <c r="B7" s="88"/>
    </row>
    <row r="8" spans="1:10" ht="18" x14ac:dyDescent="0.25">
      <c r="B8" s="89" t="s">
        <v>83</v>
      </c>
      <c r="C8" s="90"/>
      <c r="D8" s="90"/>
    </row>
    <row r="9" spans="1:10" ht="28.5" customHeight="1" x14ac:dyDescent="0.2">
      <c r="A9" s="3" t="s">
        <v>84</v>
      </c>
      <c r="B9" s="91" t="s">
        <v>796</v>
      </c>
      <c r="C9" s="91" t="s">
        <v>795</v>
      </c>
      <c r="D9" s="317" t="s">
        <v>797</v>
      </c>
      <c r="E9" s="317" t="s">
        <v>791</v>
      </c>
      <c r="F9" s="317" t="s">
        <v>792</v>
      </c>
      <c r="G9" s="317" t="s">
        <v>793</v>
      </c>
      <c r="H9" s="317" t="s">
        <v>794</v>
      </c>
    </row>
    <row r="10" spans="1:10" x14ac:dyDescent="0.2">
      <c r="A10" s="86">
        <f>idimL</f>
        <v>3</v>
      </c>
      <c r="B10" s="2">
        <v>0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4" t="s">
        <v>790</v>
      </c>
      <c r="J10" s="4" t="s">
        <v>85</v>
      </c>
    </row>
    <row r="11" spans="1:10" x14ac:dyDescent="0.2">
      <c r="A11" s="4" t="s">
        <v>86</v>
      </c>
      <c r="B11" s="2">
        <v>0.08</v>
      </c>
      <c r="C11" s="310">
        <v>0.06</v>
      </c>
      <c r="D11" s="310">
        <v>0.04</v>
      </c>
      <c r="E11" s="310">
        <v>0.04</v>
      </c>
      <c r="F11" s="310">
        <v>0.04</v>
      </c>
      <c r="G11" s="310">
        <v>0.04</v>
      </c>
      <c r="H11" s="310">
        <v>0.04</v>
      </c>
    </row>
    <row r="12" spans="1:10" x14ac:dyDescent="0.2">
      <c r="A12" s="4" t="str">
        <f>CONCATENATE("Correl:",B9)</f>
        <v>Correl: Load</v>
      </c>
      <c r="B12" s="2">
        <v>1</v>
      </c>
      <c r="C12" s="2">
        <v>0.5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10" x14ac:dyDescent="0.2">
      <c r="A13" s="4" t="str">
        <f>C9</f>
        <v>Power Price</v>
      </c>
      <c r="B13" s="2">
        <v>0.5</v>
      </c>
      <c r="C13" s="2">
        <v>1</v>
      </c>
      <c r="D13" s="2">
        <v>0.5</v>
      </c>
      <c r="E13" s="2">
        <v>0</v>
      </c>
      <c r="F13" s="2">
        <v>0</v>
      </c>
      <c r="G13" s="2">
        <v>0</v>
      </c>
      <c r="H13" s="2">
        <v>0</v>
      </c>
    </row>
    <row r="14" spans="1:10" x14ac:dyDescent="0.2">
      <c r="A14" s="4" t="str">
        <f>D$9</f>
        <v>Fuel Price 
1</v>
      </c>
      <c r="B14" s="2">
        <v>0</v>
      </c>
      <c r="C14" s="2">
        <v>0.5</v>
      </c>
      <c r="D14" s="2">
        <v>1</v>
      </c>
      <c r="E14" s="2">
        <v>0</v>
      </c>
      <c r="F14" s="2">
        <v>0</v>
      </c>
      <c r="G14" s="2">
        <v>0</v>
      </c>
      <c r="H14" s="2">
        <v>0</v>
      </c>
    </row>
    <row r="15" spans="1:10" x14ac:dyDescent="0.2">
      <c r="A15" s="4" t="str">
        <f>E$9</f>
        <v>Fuel Price
2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  <c r="H15" s="2">
        <v>0</v>
      </c>
    </row>
    <row r="16" spans="1:10" x14ac:dyDescent="0.2">
      <c r="A16" s="4" t="str">
        <f>F$9</f>
        <v>Fuel Price
3</v>
      </c>
      <c r="B16" s="2">
        <v>0</v>
      </c>
      <c r="C16" s="2">
        <v>0</v>
      </c>
      <c r="D16" s="2">
        <v>0</v>
      </c>
      <c r="E16" s="2">
        <v>0</v>
      </c>
      <c r="F16" s="2">
        <v>1</v>
      </c>
      <c r="G16" s="2">
        <v>0</v>
      </c>
      <c r="H16" s="2">
        <v>0</v>
      </c>
    </row>
    <row r="17" spans="1:8" x14ac:dyDescent="0.2">
      <c r="A17" s="4" t="str">
        <f>G$9</f>
        <v>Fuel Price
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1</v>
      </c>
      <c r="H17" s="2">
        <v>0</v>
      </c>
    </row>
    <row r="18" spans="1:8" x14ac:dyDescent="0.2">
      <c r="A18" s="4" t="str">
        <f>H$9</f>
        <v>Fuel Price
5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1</v>
      </c>
    </row>
    <row r="22" spans="1:8" ht="18" x14ac:dyDescent="0.25">
      <c r="B22" s="89" t="s">
        <v>87</v>
      </c>
      <c r="C22" s="90"/>
      <c r="D22" s="90"/>
    </row>
    <row r="23" spans="1:8" x14ac:dyDescent="0.2">
      <c r="B23" s="88" t="s">
        <v>88</v>
      </c>
    </row>
    <row r="24" spans="1:8" ht="25.5" x14ac:dyDescent="0.2">
      <c r="A24" s="3" t="s">
        <v>84</v>
      </c>
      <c r="B24" s="92" t="s">
        <v>89</v>
      </c>
      <c r="C24" s="91" t="s">
        <v>90</v>
      </c>
      <c r="D24" s="91" t="s">
        <v>91</v>
      </c>
      <c r="E24" s="91" t="s">
        <v>92</v>
      </c>
      <c r="F24" s="3"/>
    </row>
    <row r="25" spans="1:8" x14ac:dyDescent="0.2">
      <c r="A25" s="86">
        <f>idimS</f>
        <v>4</v>
      </c>
      <c r="B25" s="2">
        <v>0</v>
      </c>
      <c r="C25" s="2">
        <v>1</v>
      </c>
      <c r="D25" s="2">
        <v>1</v>
      </c>
      <c r="E25" s="2">
        <v>1</v>
      </c>
      <c r="F25" s="4" t="s">
        <v>790</v>
      </c>
      <c r="H25" s="4" t="s">
        <v>85</v>
      </c>
    </row>
    <row r="26" spans="1:8" ht="16.5" customHeight="1" x14ac:dyDescent="0.2">
      <c r="A26" s="4" t="s">
        <v>86</v>
      </c>
      <c r="B26" s="2">
        <v>1</v>
      </c>
      <c r="C26" s="2">
        <v>1E-3</v>
      </c>
      <c r="D26" s="6">
        <v>0.2</v>
      </c>
      <c r="E26" s="2">
        <v>1E-3</v>
      </c>
      <c r="F26" s="4">
        <v>0</v>
      </c>
    </row>
    <row r="27" spans="1:8" ht="16.5" customHeight="1" x14ac:dyDescent="0.2">
      <c r="A27" s="4" t="s">
        <v>93</v>
      </c>
      <c r="B27" s="2">
        <v>1</v>
      </c>
      <c r="C27" s="2">
        <v>0</v>
      </c>
      <c r="D27" s="2">
        <v>0</v>
      </c>
      <c r="E27" s="2">
        <v>0</v>
      </c>
    </row>
    <row r="28" spans="1:8" ht="16.5" customHeight="1" x14ac:dyDescent="0.2">
      <c r="A28" s="4" t="s">
        <v>94</v>
      </c>
      <c r="B28" s="2">
        <v>0</v>
      </c>
      <c r="C28" s="2">
        <v>1</v>
      </c>
      <c r="D28" s="2">
        <v>0</v>
      </c>
      <c r="E28" s="2">
        <v>0.4</v>
      </c>
    </row>
    <row r="29" spans="1:8" ht="16.5" customHeight="1" x14ac:dyDescent="0.2">
      <c r="A29" s="4" t="s">
        <v>95</v>
      </c>
      <c r="B29" s="2">
        <v>0</v>
      </c>
      <c r="C29" s="2">
        <v>0</v>
      </c>
      <c r="D29" s="2">
        <v>1</v>
      </c>
      <c r="E29" s="2">
        <v>0</v>
      </c>
    </row>
    <row r="30" spans="1:8" ht="16.5" customHeight="1" x14ac:dyDescent="0.2">
      <c r="A30" s="4" t="s">
        <v>96</v>
      </c>
      <c r="B30" s="2">
        <v>0</v>
      </c>
      <c r="C30" s="2">
        <v>0.4</v>
      </c>
      <c r="D30" s="2">
        <v>0</v>
      </c>
      <c r="E30" s="2">
        <v>1</v>
      </c>
    </row>
  </sheetData>
  <phoneticPr fontId="0" type="noConversion"/>
  <printOptions headings="1"/>
  <pageMargins left="0.75" right="0.75" top="1" bottom="1" header="0.5" footer="0.5"/>
  <pageSetup orientation="landscape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383"/>
  <sheetViews>
    <sheetView zoomScale="75" workbookViewId="0">
      <selection activeCell="F9" sqref="F9:Q18"/>
    </sheetView>
  </sheetViews>
  <sheetFormatPr defaultRowHeight="12.75" x14ac:dyDescent="0.2"/>
  <cols>
    <col min="1" max="1" width="13.7109375" style="4" customWidth="1"/>
    <col min="2" max="2" width="13.28515625" style="48" customWidth="1"/>
    <col min="3" max="4" width="9.140625" style="4"/>
    <col min="5" max="5" width="11.85546875" style="4" customWidth="1"/>
    <col min="6" max="6" width="9.7109375" style="4" customWidth="1"/>
    <col min="7" max="16384" width="9.140625" style="4"/>
  </cols>
  <sheetData>
    <row r="1" spans="1:2" ht="27" customHeight="1" x14ac:dyDescent="0.35">
      <c r="A1" s="76" t="s">
        <v>97</v>
      </c>
    </row>
    <row r="2" spans="1:2" ht="14.25" customHeight="1" x14ac:dyDescent="0.2">
      <c r="A2" s="208" t="s">
        <v>764</v>
      </c>
    </row>
    <row r="3" spans="1:2" ht="14.25" customHeight="1" x14ac:dyDescent="0.2"/>
    <row r="4" spans="1:2" ht="14.25" customHeight="1" x14ac:dyDescent="0.2">
      <c r="A4" s="56" t="s">
        <v>98</v>
      </c>
      <c r="B4" s="374">
        <v>0.67447783471734879</v>
      </c>
    </row>
    <row r="5" spans="1:2" x14ac:dyDescent="0.2">
      <c r="A5" s="82" t="s">
        <v>99</v>
      </c>
      <c r="B5" s="375">
        <v>6.5585574011357197</v>
      </c>
    </row>
    <row r="6" spans="1:2" ht="15" customHeight="1" x14ac:dyDescent="0.2">
      <c r="A6" s="82" t="s">
        <v>100</v>
      </c>
      <c r="B6" s="375">
        <v>2.0364950589247122</v>
      </c>
    </row>
    <row r="7" spans="1:2" ht="14.25" customHeight="1" x14ac:dyDescent="0.2">
      <c r="A7" s="81" t="s">
        <v>101</v>
      </c>
      <c r="B7" s="376">
        <v>24.309748340581525</v>
      </c>
    </row>
    <row r="8" spans="1:2" ht="12" customHeight="1" x14ac:dyDescent="0.2"/>
    <row r="10" spans="1:2" x14ac:dyDescent="0.2">
      <c r="A10" s="3" t="s">
        <v>57</v>
      </c>
      <c r="B10" s="84" t="s">
        <v>718</v>
      </c>
    </row>
    <row r="11" spans="1:2" x14ac:dyDescent="0.2">
      <c r="B11" s="85" t="s">
        <v>719</v>
      </c>
    </row>
    <row r="12" spans="1:2" x14ac:dyDescent="0.2">
      <c r="A12" s="83">
        <v>35065</v>
      </c>
      <c r="B12" s="354">
        <v>49.609756099999998</v>
      </c>
    </row>
    <row r="13" spans="1:2" x14ac:dyDescent="0.2">
      <c r="A13" s="83">
        <v>35066</v>
      </c>
      <c r="B13" s="354">
        <v>48.975609759999998</v>
      </c>
    </row>
    <row r="14" spans="1:2" x14ac:dyDescent="0.2">
      <c r="A14" s="83">
        <v>35067</v>
      </c>
      <c r="B14" s="354">
        <v>49.512195120000001</v>
      </c>
    </row>
    <row r="15" spans="1:2" x14ac:dyDescent="0.2">
      <c r="A15" s="83">
        <v>35068</v>
      </c>
      <c r="B15" s="354">
        <v>47.841463410000003</v>
      </c>
    </row>
    <row r="16" spans="1:2" x14ac:dyDescent="0.2">
      <c r="A16" s="83">
        <v>35069</v>
      </c>
      <c r="B16" s="354">
        <v>48.085365850000002</v>
      </c>
    </row>
    <row r="17" spans="1:2" x14ac:dyDescent="0.2">
      <c r="A17" s="83">
        <v>35070</v>
      </c>
      <c r="B17" s="354">
        <v>50.719512199999997</v>
      </c>
    </row>
    <row r="18" spans="1:2" x14ac:dyDescent="0.2">
      <c r="A18" s="83">
        <v>35071</v>
      </c>
      <c r="B18" s="354">
        <v>49.12195122</v>
      </c>
    </row>
    <row r="19" spans="1:2" x14ac:dyDescent="0.2">
      <c r="A19" s="83">
        <v>35072</v>
      </c>
      <c r="B19" s="354">
        <v>47.841463410000003</v>
      </c>
    </row>
    <row r="20" spans="1:2" x14ac:dyDescent="0.2">
      <c r="A20" s="83">
        <v>35073</v>
      </c>
      <c r="B20" s="354">
        <v>47.5</v>
      </c>
    </row>
    <row r="21" spans="1:2" x14ac:dyDescent="0.2">
      <c r="A21" s="83">
        <v>35074</v>
      </c>
      <c r="B21" s="354">
        <v>47.707317070000002</v>
      </c>
    </row>
    <row r="22" spans="1:2" x14ac:dyDescent="0.2">
      <c r="A22" s="83">
        <v>35075</v>
      </c>
      <c r="B22" s="354">
        <v>47.487804879999999</v>
      </c>
    </row>
    <row r="23" spans="1:2" x14ac:dyDescent="0.2">
      <c r="A23" s="83">
        <v>35076</v>
      </c>
      <c r="B23" s="354">
        <v>47.231707319999998</v>
      </c>
    </row>
    <row r="24" spans="1:2" x14ac:dyDescent="0.2">
      <c r="A24" s="83">
        <v>35077</v>
      </c>
      <c r="B24" s="354">
        <v>46.890243900000002</v>
      </c>
    </row>
    <row r="25" spans="1:2" x14ac:dyDescent="0.2">
      <c r="A25" s="83">
        <v>35078</v>
      </c>
      <c r="B25" s="354">
        <v>49.134146340000001</v>
      </c>
    </row>
    <row r="26" spans="1:2" x14ac:dyDescent="0.2">
      <c r="A26" s="83">
        <v>35079</v>
      </c>
      <c r="B26" s="354">
        <v>49.829268290000002</v>
      </c>
    </row>
    <row r="27" spans="1:2" x14ac:dyDescent="0.2">
      <c r="A27" s="83">
        <v>35080</v>
      </c>
      <c r="B27" s="354">
        <v>51.353658539999998</v>
      </c>
    </row>
    <row r="28" spans="1:2" x14ac:dyDescent="0.2">
      <c r="A28" s="83">
        <v>35081</v>
      </c>
      <c r="B28" s="354">
        <v>52.280487800000003</v>
      </c>
    </row>
    <row r="29" spans="1:2" x14ac:dyDescent="0.2">
      <c r="A29" s="83">
        <v>35082</v>
      </c>
      <c r="B29" s="354">
        <v>52.06097561</v>
      </c>
    </row>
    <row r="30" spans="1:2" x14ac:dyDescent="0.2">
      <c r="A30" s="83">
        <v>35083</v>
      </c>
      <c r="B30" s="354">
        <v>49.402439020000003</v>
      </c>
    </row>
    <row r="31" spans="1:2" x14ac:dyDescent="0.2">
      <c r="A31" s="83">
        <v>35084</v>
      </c>
      <c r="B31" s="354">
        <v>49.207317070000002</v>
      </c>
    </row>
    <row r="32" spans="1:2" x14ac:dyDescent="0.2">
      <c r="A32" s="83">
        <v>35085</v>
      </c>
      <c r="B32" s="354">
        <v>50.073170730000001</v>
      </c>
    </row>
    <row r="33" spans="1:2" x14ac:dyDescent="0.2">
      <c r="A33" s="83">
        <v>35086</v>
      </c>
      <c r="B33" s="354">
        <v>51.743902439999999</v>
      </c>
    </row>
    <row r="34" spans="1:2" x14ac:dyDescent="0.2">
      <c r="A34" s="83">
        <v>35087</v>
      </c>
      <c r="B34" s="354">
        <v>51.792682929999998</v>
      </c>
    </row>
    <row r="35" spans="1:2" x14ac:dyDescent="0.2">
      <c r="A35" s="83">
        <v>35088</v>
      </c>
      <c r="B35" s="354">
        <v>51.597560979999997</v>
      </c>
    </row>
    <row r="36" spans="1:2" x14ac:dyDescent="0.2">
      <c r="A36" s="83">
        <v>35089</v>
      </c>
      <c r="B36" s="354">
        <v>52.804878049999999</v>
      </c>
    </row>
    <row r="37" spans="1:2" x14ac:dyDescent="0.2">
      <c r="A37" s="83">
        <v>35090</v>
      </c>
      <c r="B37" s="354">
        <v>53.426829269999999</v>
      </c>
    </row>
    <row r="38" spans="1:2" x14ac:dyDescent="0.2">
      <c r="A38" s="83">
        <v>35091</v>
      </c>
      <c r="B38" s="354">
        <v>53.097560979999997</v>
      </c>
    </row>
    <row r="39" spans="1:2" x14ac:dyDescent="0.2">
      <c r="A39" s="83">
        <v>35092</v>
      </c>
      <c r="B39" s="354">
        <v>52.463414630000003</v>
      </c>
    </row>
    <row r="40" spans="1:2" x14ac:dyDescent="0.2">
      <c r="A40" s="83">
        <v>35093</v>
      </c>
      <c r="B40" s="354">
        <v>52.658536589999997</v>
      </c>
    </row>
    <row r="41" spans="1:2" x14ac:dyDescent="0.2">
      <c r="A41" s="83">
        <v>35094</v>
      </c>
      <c r="B41" s="354">
        <v>53.365853659999999</v>
      </c>
    </row>
    <row r="42" spans="1:2" x14ac:dyDescent="0.2">
      <c r="A42" s="83">
        <v>35095</v>
      </c>
      <c r="B42" s="354">
        <v>52.304878049999999</v>
      </c>
    </row>
    <row r="43" spans="1:2" x14ac:dyDescent="0.2">
      <c r="A43" s="83">
        <v>35096</v>
      </c>
      <c r="B43" s="354">
        <v>52.536585369999997</v>
      </c>
    </row>
    <row r="44" spans="1:2" x14ac:dyDescent="0.2">
      <c r="A44" s="83">
        <v>35097</v>
      </c>
      <c r="B44" s="354">
        <v>52</v>
      </c>
    </row>
    <row r="45" spans="1:2" x14ac:dyDescent="0.2">
      <c r="A45" s="83">
        <v>35098</v>
      </c>
      <c r="B45" s="354">
        <v>50.085365850000002</v>
      </c>
    </row>
    <row r="46" spans="1:2" x14ac:dyDescent="0.2">
      <c r="A46" s="83">
        <v>35099</v>
      </c>
      <c r="B46" s="354">
        <v>50.341463410000003</v>
      </c>
    </row>
    <row r="47" spans="1:2" x14ac:dyDescent="0.2">
      <c r="A47" s="83">
        <v>35100</v>
      </c>
      <c r="B47" s="354">
        <v>50.926829269999999</v>
      </c>
    </row>
    <row r="48" spans="1:2" x14ac:dyDescent="0.2">
      <c r="A48" s="83">
        <v>35101</v>
      </c>
      <c r="B48" s="354">
        <v>51.06097561</v>
      </c>
    </row>
    <row r="49" spans="1:2" x14ac:dyDescent="0.2">
      <c r="A49" s="83">
        <v>35102</v>
      </c>
      <c r="B49" s="354">
        <v>51.93902439</v>
      </c>
    </row>
    <row r="50" spans="1:2" x14ac:dyDescent="0.2">
      <c r="A50" s="83">
        <v>35103</v>
      </c>
      <c r="B50" s="354">
        <v>52.414634149999998</v>
      </c>
    </row>
    <row r="51" spans="1:2" x14ac:dyDescent="0.2">
      <c r="A51" s="83">
        <v>35104</v>
      </c>
      <c r="B51" s="354">
        <v>52.402439020000003</v>
      </c>
    </row>
    <row r="52" spans="1:2" x14ac:dyDescent="0.2">
      <c r="A52" s="83">
        <v>35105</v>
      </c>
      <c r="B52" s="354">
        <v>53.512195120000001</v>
      </c>
    </row>
    <row r="53" spans="1:2" x14ac:dyDescent="0.2">
      <c r="A53" s="83">
        <v>35106</v>
      </c>
      <c r="B53" s="354">
        <v>53.975609759999998</v>
      </c>
    </row>
    <row r="54" spans="1:2" x14ac:dyDescent="0.2">
      <c r="A54" s="83">
        <v>35107</v>
      </c>
      <c r="B54" s="354">
        <v>54.207317070000002</v>
      </c>
    </row>
    <row r="55" spans="1:2" x14ac:dyDescent="0.2">
      <c r="A55" s="83">
        <v>35108</v>
      </c>
      <c r="B55" s="354">
        <v>55.5</v>
      </c>
    </row>
    <row r="56" spans="1:2" x14ac:dyDescent="0.2">
      <c r="A56" s="83">
        <v>35109</v>
      </c>
      <c r="B56" s="354">
        <v>57.207317070000002</v>
      </c>
    </row>
    <row r="57" spans="1:2" x14ac:dyDescent="0.2">
      <c r="A57" s="83">
        <v>35110</v>
      </c>
      <c r="B57" s="354">
        <v>58.048780489999999</v>
      </c>
    </row>
    <row r="58" spans="1:2" x14ac:dyDescent="0.2">
      <c r="A58" s="83">
        <v>35111</v>
      </c>
      <c r="B58" s="354">
        <v>54.756097560000001</v>
      </c>
    </row>
    <row r="59" spans="1:2" x14ac:dyDescent="0.2">
      <c r="A59" s="83">
        <v>35112</v>
      </c>
      <c r="B59" s="354">
        <v>54.256097560000001</v>
      </c>
    </row>
    <row r="60" spans="1:2" x14ac:dyDescent="0.2">
      <c r="A60" s="83">
        <v>35113</v>
      </c>
      <c r="B60" s="354">
        <v>56.146341460000002</v>
      </c>
    </row>
    <row r="61" spans="1:2" x14ac:dyDescent="0.2">
      <c r="A61" s="83">
        <v>35114</v>
      </c>
      <c r="B61" s="354">
        <v>56.097560979999997</v>
      </c>
    </row>
    <row r="62" spans="1:2" x14ac:dyDescent="0.2">
      <c r="A62" s="83">
        <v>35115</v>
      </c>
      <c r="B62" s="354">
        <v>58</v>
      </c>
    </row>
    <row r="63" spans="1:2" x14ac:dyDescent="0.2">
      <c r="A63" s="83">
        <v>35116</v>
      </c>
      <c r="B63" s="354">
        <v>56.695121950000001</v>
      </c>
    </row>
    <row r="64" spans="1:2" x14ac:dyDescent="0.2">
      <c r="A64" s="83">
        <v>35117</v>
      </c>
      <c r="B64" s="354">
        <v>55.524390240000002</v>
      </c>
    </row>
    <row r="65" spans="1:2" x14ac:dyDescent="0.2">
      <c r="A65" s="83">
        <v>35118</v>
      </c>
      <c r="B65" s="354">
        <v>56.024390240000002</v>
      </c>
    </row>
    <row r="66" spans="1:2" x14ac:dyDescent="0.2">
      <c r="A66" s="83">
        <v>35119</v>
      </c>
      <c r="B66" s="354">
        <v>56.451219510000001</v>
      </c>
    </row>
    <row r="67" spans="1:2" x14ac:dyDescent="0.2">
      <c r="A67" s="83">
        <v>35120</v>
      </c>
      <c r="B67" s="354">
        <v>57.731707319999998</v>
      </c>
    </row>
    <row r="68" spans="1:2" x14ac:dyDescent="0.2">
      <c r="A68" s="83">
        <v>35121</v>
      </c>
      <c r="B68" s="354">
        <v>56.5</v>
      </c>
    </row>
    <row r="69" spans="1:2" x14ac:dyDescent="0.2">
      <c r="A69" s="83">
        <v>35122</v>
      </c>
      <c r="B69" s="354">
        <v>58.634146340000001</v>
      </c>
    </row>
    <row r="70" spans="1:2" x14ac:dyDescent="0.2">
      <c r="A70" s="83">
        <v>35123</v>
      </c>
      <c r="B70" s="354">
        <v>57.451219510000001</v>
      </c>
    </row>
    <row r="71" spans="1:2" x14ac:dyDescent="0.2">
      <c r="A71" s="83">
        <v>35124</v>
      </c>
      <c r="B71" s="354">
        <v>59.3</v>
      </c>
    </row>
    <row r="72" spans="1:2" x14ac:dyDescent="0.2">
      <c r="A72" s="83">
        <v>35125</v>
      </c>
      <c r="B72" s="354">
        <v>57.573170730000001</v>
      </c>
    </row>
    <row r="73" spans="1:2" x14ac:dyDescent="0.2">
      <c r="A73" s="83">
        <v>35126</v>
      </c>
      <c r="B73" s="354">
        <v>59.06097561</v>
      </c>
    </row>
    <row r="74" spans="1:2" x14ac:dyDescent="0.2">
      <c r="A74" s="83">
        <v>35127</v>
      </c>
      <c r="B74" s="354">
        <v>59.414634149999998</v>
      </c>
    </row>
    <row r="75" spans="1:2" x14ac:dyDescent="0.2">
      <c r="A75" s="83">
        <v>35128</v>
      </c>
      <c r="B75" s="354">
        <v>59.365853659999999</v>
      </c>
    </row>
    <row r="76" spans="1:2" x14ac:dyDescent="0.2">
      <c r="A76" s="83">
        <v>35129</v>
      </c>
      <c r="B76" s="354">
        <v>58.536585369999997</v>
      </c>
    </row>
    <row r="77" spans="1:2" x14ac:dyDescent="0.2">
      <c r="A77" s="83">
        <v>35130</v>
      </c>
      <c r="B77" s="354">
        <v>59.073170730000001</v>
      </c>
    </row>
    <row r="78" spans="1:2" x14ac:dyDescent="0.2">
      <c r="A78" s="83">
        <v>35131</v>
      </c>
      <c r="B78" s="354">
        <v>59.646341460000002</v>
      </c>
    </row>
    <row r="79" spans="1:2" x14ac:dyDescent="0.2">
      <c r="A79" s="83">
        <v>35132</v>
      </c>
      <c r="B79" s="354">
        <v>59.951219510000001</v>
      </c>
    </row>
    <row r="80" spans="1:2" x14ac:dyDescent="0.2">
      <c r="A80" s="83">
        <v>35133</v>
      </c>
      <c r="B80" s="354">
        <v>60.43902439</v>
      </c>
    </row>
    <row r="81" spans="1:2" x14ac:dyDescent="0.2">
      <c r="A81" s="83">
        <v>35134</v>
      </c>
      <c r="B81" s="354">
        <v>61.073170730000001</v>
      </c>
    </row>
    <row r="82" spans="1:2" x14ac:dyDescent="0.2">
      <c r="A82" s="83">
        <v>35135</v>
      </c>
      <c r="B82" s="354">
        <v>61.670731709999998</v>
      </c>
    </row>
    <row r="83" spans="1:2" x14ac:dyDescent="0.2">
      <c r="A83" s="83">
        <v>35136</v>
      </c>
      <c r="B83" s="354">
        <v>62.341463410000003</v>
      </c>
    </row>
    <row r="84" spans="1:2" x14ac:dyDescent="0.2">
      <c r="A84" s="83">
        <v>35137</v>
      </c>
      <c r="B84" s="354">
        <v>61.987804879999999</v>
      </c>
    </row>
    <row r="85" spans="1:2" x14ac:dyDescent="0.2">
      <c r="A85" s="83">
        <v>35138</v>
      </c>
      <c r="B85" s="354">
        <v>60.658536589999997</v>
      </c>
    </row>
    <row r="86" spans="1:2" x14ac:dyDescent="0.2">
      <c r="A86" s="83">
        <v>35139</v>
      </c>
      <c r="B86" s="354">
        <v>61.5</v>
      </c>
    </row>
    <row r="87" spans="1:2" x14ac:dyDescent="0.2">
      <c r="A87" s="83">
        <v>35140</v>
      </c>
      <c r="B87" s="354">
        <v>62.329268290000002</v>
      </c>
    </row>
    <row r="88" spans="1:2" x14ac:dyDescent="0.2">
      <c r="A88" s="83">
        <v>35141</v>
      </c>
      <c r="B88" s="354">
        <v>62.658536589999997</v>
      </c>
    </row>
    <row r="89" spans="1:2" x14ac:dyDescent="0.2">
      <c r="A89" s="83">
        <v>35142</v>
      </c>
      <c r="B89" s="354">
        <v>63.707317070000002</v>
      </c>
    </row>
    <row r="90" spans="1:2" x14ac:dyDescent="0.2">
      <c r="A90" s="83">
        <v>35143</v>
      </c>
      <c r="B90" s="354">
        <v>63.048780489999999</v>
      </c>
    </row>
    <row r="91" spans="1:2" x14ac:dyDescent="0.2">
      <c r="A91" s="83">
        <v>35144</v>
      </c>
      <c r="B91" s="354">
        <v>62.073170730000001</v>
      </c>
    </row>
    <row r="92" spans="1:2" x14ac:dyDescent="0.2">
      <c r="A92" s="83">
        <v>35145</v>
      </c>
      <c r="B92" s="354">
        <v>61.548780489999999</v>
      </c>
    </row>
    <row r="93" spans="1:2" x14ac:dyDescent="0.2">
      <c r="A93" s="83">
        <v>35146</v>
      </c>
      <c r="B93" s="354">
        <v>63.085365850000002</v>
      </c>
    </row>
    <row r="94" spans="1:2" x14ac:dyDescent="0.2">
      <c r="A94" s="83">
        <v>35147</v>
      </c>
      <c r="B94" s="354">
        <v>63.536585369999997</v>
      </c>
    </row>
    <row r="95" spans="1:2" x14ac:dyDescent="0.2">
      <c r="A95" s="83">
        <v>35148</v>
      </c>
      <c r="B95" s="354">
        <v>63.573170730000001</v>
      </c>
    </row>
    <row r="96" spans="1:2" x14ac:dyDescent="0.2">
      <c r="A96" s="83">
        <v>35149</v>
      </c>
      <c r="B96" s="354">
        <v>63.451219510000001</v>
      </c>
    </row>
    <row r="97" spans="1:2" x14ac:dyDescent="0.2">
      <c r="A97" s="83">
        <v>35150</v>
      </c>
      <c r="B97" s="354">
        <v>63.341463410000003</v>
      </c>
    </row>
    <row r="98" spans="1:2" x14ac:dyDescent="0.2">
      <c r="A98" s="83">
        <v>35151</v>
      </c>
      <c r="B98" s="354">
        <v>64.146341460000002</v>
      </c>
    </row>
    <row r="99" spans="1:2" x14ac:dyDescent="0.2">
      <c r="A99" s="83">
        <v>35152</v>
      </c>
      <c r="B99" s="354">
        <v>66.853658539999998</v>
      </c>
    </row>
    <row r="100" spans="1:2" x14ac:dyDescent="0.2">
      <c r="A100" s="83">
        <v>35153</v>
      </c>
      <c r="B100" s="354">
        <v>65.012195120000001</v>
      </c>
    </row>
    <row r="101" spans="1:2" x14ac:dyDescent="0.2">
      <c r="A101" s="83">
        <v>35154</v>
      </c>
      <c r="B101" s="354">
        <v>63.987804879999999</v>
      </c>
    </row>
    <row r="102" spans="1:2" x14ac:dyDescent="0.2">
      <c r="A102" s="83">
        <v>35155</v>
      </c>
      <c r="B102" s="354">
        <v>63.548780489999999</v>
      </c>
    </row>
    <row r="103" spans="1:2" x14ac:dyDescent="0.2">
      <c r="A103" s="83">
        <v>35156</v>
      </c>
      <c r="B103" s="354">
        <v>64.719512199999997</v>
      </c>
    </row>
    <row r="104" spans="1:2" x14ac:dyDescent="0.2">
      <c r="A104" s="83">
        <v>35157</v>
      </c>
      <c r="B104" s="354">
        <v>65.402439020000003</v>
      </c>
    </row>
    <row r="105" spans="1:2" x14ac:dyDescent="0.2">
      <c r="A105" s="83">
        <v>35158</v>
      </c>
      <c r="B105" s="354">
        <v>67.365853659999999</v>
      </c>
    </row>
    <row r="106" spans="1:2" x14ac:dyDescent="0.2">
      <c r="A106" s="83">
        <v>35159</v>
      </c>
      <c r="B106" s="354">
        <v>65.487804879999999</v>
      </c>
    </row>
    <row r="107" spans="1:2" x14ac:dyDescent="0.2">
      <c r="A107" s="83">
        <v>35160</v>
      </c>
      <c r="B107" s="354">
        <v>64.097560979999997</v>
      </c>
    </row>
    <row r="108" spans="1:2" x14ac:dyDescent="0.2">
      <c r="A108" s="83">
        <v>35161</v>
      </c>
      <c r="B108" s="354">
        <v>63.609756099999998</v>
      </c>
    </row>
    <row r="109" spans="1:2" x14ac:dyDescent="0.2">
      <c r="A109" s="83">
        <v>35162</v>
      </c>
      <c r="B109" s="354">
        <v>67.146341460000002</v>
      </c>
    </row>
    <row r="110" spans="1:2" x14ac:dyDescent="0.2">
      <c r="A110" s="83">
        <v>35163</v>
      </c>
      <c r="B110" s="354">
        <v>67.902439020000003</v>
      </c>
    </row>
    <row r="111" spans="1:2" x14ac:dyDescent="0.2">
      <c r="A111" s="83">
        <v>35164</v>
      </c>
      <c r="B111" s="354">
        <v>67.451219510000001</v>
      </c>
    </row>
    <row r="112" spans="1:2" x14ac:dyDescent="0.2">
      <c r="A112" s="83">
        <v>35165</v>
      </c>
      <c r="B112" s="354">
        <v>68.292682929999998</v>
      </c>
    </row>
    <row r="113" spans="1:2" x14ac:dyDescent="0.2">
      <c r="A113" s="83">
        <v>35166</v>
      </c>
      <c r="B113" s="354">
        <v>68.975609759999998</v>
      </c>
    </row>
    <row r="114" spans="1:2" x14ac:dyDescent="0.2">
      <c r="A114" s="83">
        <v>35167</v>
      </c>
      <c r="B114" s="354">
        <v>69.658536589999997</v>
      </c>
    </row>
    <row r="115" spans="1:2" x14ac:dyDescent="0.2">
      <c r="A115" s="83">
        <v>35168</v>
      </c>
      <c r="B115" s="354">
        <v>69.768292680000002</v>
      </c>
    </row>
    <row r="116" spans="1:2" x14ac:dyDescent="0.2">
      <c r="A116" s="83">
        <v>35169</v>
      </c>
      <c r="B116" s="354">
        <v>69.268292680000002</v>
      </c>
    </row>
    <row r="117" spans="1:2" x14ac:dyDescent="0.2">
      <c r="A117" s="83">
        <v>35170</v>
      </c>
      <c r="B117" s="354">
        <v>68.280487800000003</v>
      </c>
    </row>
    <row r="118" spans="1:2" x14ac:dyDescent="0.2">
      <c r="A118" s="83">
        <v>35171</v>
      </c>
      <c r="B118" s="354">
        <v>69.048780489999999</v>
      </c>
    </row>
    <row r="119" spans="1:2" x14ac:dyDescent="0.2">
      <c r="A119" s="83">
        <v>35172</v>
      </c>
      <c r="B119" s="354">
        <v>70.048780489999999</v>
      </c>
    </row>
    <row r="120" spans="1:2" x14ac:dyDescent="0.2">
      <c r="A120" s="83">
        <v>35173</v>
      </c>
      <c r="B120" s="354">
        <v>71.304878049999999</v>
      </c>
    </row>
    <row r="121" spans="1:2" x14ac:dyDescent="0.2">
      <c r="A121" s="83">
        <v>35174</v>
      </c>
      <c r="B121" s="354">
        <v>73.134146340000001</v>
      </c>
    </row>
    <row r="122" spans="1:2" x14ac:dyDescent="0.2">
      <c r="A122" s="83">
        <v>35175</v>
      </c>
      <c r="B122" s="354">
        <v>72.390243900000002</v>
      </c>
    </row>
    <row r="123" spans="1:2" x14ac:dyDescent="0.2">
      <c r="A123" s="83">
        <v>35176</v>
      </c>
      <c r="B123" s="354">
        <v>71.402439020000003</v>
      </c>
    </row>
    <row r="124" spans="1:2" x14ac:dyDescent="0.2">
      <c r="A124" s="83">
        <v>35177</v>
      </c>
      <c r="B124" s="354">
        <v>72.048780489999999</v>
      </c>
    </row>
    <row r="125" spans="1:2" x14ac:dyDescent="0.2">
      <c r="A125" s="83">
        <v>35178</v>
      </c>
      <c r="B125" s="354">
        <v>71.487804879999999</v>
      </c>
    </row>
    <row r="126" spans="1:2" x14ac:dyDescent="0.2">
      <c r="A126" s="83">
        <v>35179</v>
      </c>
      <c r="B126" s="354">
        <v>71.93902439</v>
      </c>
    </row>
    <row r="127" spans="1:2" x14ac:dyDescent="0.2">
      <c r="A127" s="83">
        <v>35180</v>
      </c>
      <c r="B127" s="354">
        <v>72.37804878</v>
      </c>
    </row>
    <row r="128" spans="1:2" x14ac:dyDescent="0.2">
      <c r="A128" s="83">
        <v>35181</v>
      </c>
      <c r="B128" s="354">
        <v>72.170731709999998</v>
      </c>
    </row>
    <row r="129" spans="1:2" x14ac:dyDescent="0.2">
      <c r="A129" s="83">
        <v>35182</v>
      </c>
      <c r="B129" s="354">
        <v>72.463414630000003</v>
      </c>
    </row>
    <row r="130" spans="1:2" x14ac:dyDescent="0.2">
      <c r="A130" s="83">
        <v>35183</v>
      </c>
      <c r="B130" s="354">
        <v>72.5</v>
      </c>
    </row>
    <row r="131" spans="1:2" x14ac:dyDescent="0.2">
      <c r="A131" s="83">
        <v>35184</v>
      </c>
      <c r="B131" s="354">
        <v>73.18292683</v>
      </c>
    </row>
    <row r="132" spans="1:2" x14ac:dyDescent="0.2">
      <c r="A132" s="83">
        <v>35185</v>
      </c>
      <c r="B132" s="354">
        <v>72.06097561</v>
      </c>
    </row>
    <row r="133" spans="1:2" x14ac:dyDescent="0.2">
      <c r="A133" s="83">
        <v>35186</v>
      </c>
      <c r="B133" s="354">
        <v>71.792682929999998</v>
      </c>
    </row>
    <row r="134" spans="1:2" x14ac:dyDescent="0.2">
      <c r="A134" s="83">
        <v>35187</v>
      </c>
      <c r="B134" s="354">
        <v>71.914634149999998</v>
      </c>
    </row>
    <row r="135" spans="1:2" x14ac:dyDescent="0.2">
      <c r="A135" s="83">
        <v>35188</v>
      </c>
      <c r="B135" s="354">
        <v>72.451219510000001</v>
      </c>
    </row>
    <row r="136" spans="1:2" x14ac:dyDescent="0.2">
      <c r="A136" s="83">
        <v>35189</v>
      </c>
      <c r="B136" s="354">
        <v>72.81707317</v>
      </c>
    </row>
    <row r="137" spans="1:2" x14ac:dyDescent="0.2">
      <c r="A137" s="83">
        <v>35190</v>
      </c>
      <c r="B137" s="354">
        <v>73.548780489999999</v>
      </c>
    </row>
    <row r="138" spans="1:2" x14ac:dyDescent="0.2">
      <c r="A138" s="83">
        <v>35191</v>
      </c>
      <c r="B138" s="354">
        <v>74.43902439</v>
      </c>
    </row>
    <row r="139" spans="1:2" x14ac:dyDescent="0.2">
      <c r="A139" s="83">
        <v>35192</v>
      </c>
      <c r="B139" s="354">
        <v>75.426829269999999</v>
      </c>
    </row>
    <row r="140" spans="1:2" x14ac:dyDescent="0.2">
      <c r="A140" s="83">
        <v>35193</v>
      </c>
      <c r="B140" s="354">
        <v>75.012195120000001</v>
      </c>
    </row>
    <row r="141" spans="1:2" x14ac:dyDescent="0.2">
      <c r="A141" s="83">
        <v>35194</v>
      </c>
      <c r="B141" s="354">
        <v>74.56097561</v>
      </c>
    </row>
    <row r="142" spans="1:2" x14ac:dyDescent="0.2">
      <c r="A142" s="83">
        <v>35195</v>
      </c>
      <c r="B142" s="354">
        <v>74.902439020000003</v>
      </c>
    </row>
    <row r="143" spans="1:2" x14ac:dyDescent="0.2">
      <c r="A143" s="83">
        <v>35196</v>
      </c>
      <c r="B143" s="354">
        <v>74.5</v>
      </c>
    </row>
    <row r="144" spans="1:2" x14ac:dyDescent="0.2">
      <c r="A144" s="83">
        <v>35197</v>
      </c>
      <c r="B144" s="354">
        <v>76.06097561</v>
      </c>
    </row>
    <row r="145" spans="1:2" x14ac:dyDescent="0.2">
      <c r="A145" s="83">
        <v>35198</v>
      </c>
      <c r="B145" s="354">
        <v>75.658536589999997</v>
      </c>
    </row>
    <row r="146" spans="1:2" x14ac:dyDescent="0.2">
      <c r="A146" s="83">
        <v>35199</v>
      </c>
      <c r="B146" s="354">
        <v>75.353658539999998</v>
      </c>
    </row>
    <row r="147" spans="1:2" x14ac:dyDescent="0.2">
      <c r="A147" s="83">
        <v>35200</v>
      </c>
      <c r="B147" s="354">
        <v>75.536585369999997</v>
      </c>
    </row>
    <row r="148" spans="1:2" x14ac:dyDescent="0.2">
      <c r="A148" s="83">
        <v>35201</v>
      </c>
      <c r="B148" s="354">
        <v>76.243902439999999</v>
      </c>
    </row>
    <row r="149" spans="1:2" x14ac:dyDescent="0.2">
      <c r="A149" s="83">
        <v>35202</v>
      </c>
      <c r="B149" s="354">
        <v>76.170731709999998</v>
      </c>
    </row>
    <row r="150" spans="1:2" x14ac:dyDescent="0.2">
      <c r="A150" s="83">
        <v>35203</v>
      </c>
      <c r="B150" s="354">
        <v>76.048780489999999</v>
      </c>
    </row>
    <row r="151" spans="1:2" x14ac:dyDescent="0.2">
      <c r="A151" s="83">
        <v>35204</v>
      </c>
      <c r="B151" s="354">
        <v>76.37804878</v>
      </c>
    </row>
    <row r="152" spans="1:2" x14ac:dyDescent="0.2">
      <c r="A152" s="83">
        <v>35205</v>
      </c>
      <c r="B152" s="354">
        <v>76.256097560000001</v>
      </c>
    </row>
    <row r="153" spans="1:2" x14ac:dyDescent="0.2">
      <c r="A153" s="83">
        <v>35206</v>
      </c>
      <c r="B153" s="354">
        <v>76.402439020000003</v>
      </c>
    </row>
    <row r="154" spans="1:2" x14ac:dyDescent="0.2">
      <c r="A154" s="83">
        <v>35207</v>
      </c>
      <c r="B154" s="354">
        <v>77.890243900000002</v>
      </c>
    </row>
    <row r="155" spans="1:2" x14ac:dyDescent="0.2">
      <c r="A155" s="83">
        <v>35208</v>
      </c>
      <c r="B155" s="354">
        <v>77.68292683</v>
      </c>
    </row>
    <row r="156" spans="1:2" x14ac:dyDescent="0.2">
      <c r="A156" s="83">
        <v>35209</v>
      </c>
      <c r="B156" s="354">
        <v>78.146341460000002</v>
      </c>
    </row>
    <row r="157" spans="1:2" x14ac:dyDescent="0.2">
      <c r="A157" s="83">
        <v>35210</v>
      </c>
      <c r="B157" s="354">
        <v>79.12195122</v>
      </c>
    </row>
    <row r="158" spans="1:2" x14ac:dyDescent="0.2">
      <c r="A158" s="83">
        <v>35211</v>
      </c>
      <c r="B158" s="354">
        <v>79.597560979999997</v>
      </c>
    </row>
    <row r="159" spans="1:2" x14ac:dyDescent="0.2">
      <c r="A159" s="83">
        <v>35212</v>
      </c>
      <c r="B159" s="354">
        <v>78.573170730000001</v>
      </c>
    </row>
    <row r="160" spans="1:2" x14ac:dyDescent="0.2">
      <c r="A160" s="83">
        <v>35213</v>
      </c>
      <c r="B160" s="354">
        <v>79.256097560000001</v>
      </c>
    </row>
    <row r="161" spans="1:2" x14ac:dyDescent="0.2">
      <c r="A161" s="83">
        <v>35214</v>
      </c>
      <c r="B161" s="354">
        <v>78.853658539999998</v>
      </c>
    </row>
    <row r="162" spans="1:2" x14ac:dyDescent="0.2">
      <c r="A162" s="83">
        <v>35215</v>
      </c>
      <c r="B162" s="354">
        <v>78.670731709999998</v>
      </c>
    </row>
    <row r="163" spans="1:2" x14ac:dyDescent="0.2">
      <c r="A163" s="83">
        <v>35216</v>
      </c>
      <c r="B163" s="354">
        <v>78.68292683</v>
      </c>
    </row>
    <row r="164" spans="1:2" x14ac:dyDescent="0.2">
      <c r="A164" s="83">
        <v>35217</v>
      </c>
      <c r="B164" s="354">
        <v>78.609756099999998</v>
      </c>
    </row>
    <row r="165" spans="1:2" x14ac:dyDescent="0.2">
      <c r="A165" s="83">
        <v>35218</v>
      </c>
      <c r="B165" s="354">
        <v>79.585365850000002</v>
      </c>
    </row>
    <row r="166" spans="1:2" x14ac:dyDescent="0.2">
      <c r="A166" s="83">
        <v>35219</v>
      </c>
      <c r="B166" s="354">
        <v>79.463414630000003</v>
      </c>
    </row>
    <row r="167" spans="1:2" x14ac:dyDescent="0.2">
      <c r="A167" s="83">
        <v>35220</v>
      </c>
      <c r="B167" s="354">
        <v>80.073170730000001</v>
      </c>
    </row>
    <row r="168" spans="1:2" x14ac:dyDescent="0.2">
      <c r="A168" s="83">
        <v>35221</v>
      </c>
      <c r="B168" s="354">
        <v>80.43902439</v>
      </c>
    </row>
    <row r="169" spans="1:2" x14ac:dyDescent="0.2">
      <c r="A169" s="83">
        <v>35222</v>
      </c>
      <c r="B169" s="354">
        <v>80.56097561</v>
      </c>
    </row>
    <row r="170" spans="1:2" x14ac:dyDescent="0.2">
      <c r="A170" s="83">
        <v>35223</v>
      </c>
      <c r="B170" s="354">
        <v>81.036585369999997</v>
      </c>
    </row>
    <row r="171" spans="1:2" x14ac:dyDescent="0.2">
      <c r="A171" s="83">
        <v>35224</v>
      </c>
      <c r="B171" s="354">
        <v>81.536585369999997</v>
      </c>
    </row>
    <row r="172" spans="1:2" x14ac:dyDescent="0.2">
      <c r="A172" s="83">
        <v>35225</v>
      </c>
      <c r="B172" s="354">
        <v>81.243902439999999</v>
      </c>
    </row>
    <row r="173" spans="1:2" x14ac:dyDescent="0.2">
      <c r="A173" s="83">
        <v>35226</v>
      </c>
      <c r="B173" s="354">
        <v>81.414634149999998</v>
      </c>
    </row>
    <row r="174" spans="1:2" x14ac:dyDescent="0.2">
      <c r="A174" s="83">
        <v>35227</v>
      </c>
      <c r="B174" s="354">
        <v>81.426829269999999</v>
      </c>
    </row>
    <row r="175" spans="1:2" x14ac:dyDescent="0.2">
      <c r="A175" s="83">
        <v>35228</v>
      </c>
      <c r="B175" s="354">
        <v>81.341463410000003</v>
      </c>
    </row>
    <row r="176" spans="1:2" x14ac:dyDescent="0.2">
      <c r="A176" s="83">
        <v>35229</v>
      </c>
      <c r="B176" s="354">
        <v>81.463414630000003</v>
      </c>
    </row>
    <row r="177" spans="1:2" x14ac:dyDescent="0.2">
      <c r="A177" s="83">
        <v>35230</v>
      </c>
      <c r="B177" s="354">
        <v>81.975609759999998</v>
      </c>
    </row>
    <row r="178" spans="1:2" x14ac:dyDescent="0.2">
      <c r="A178" s="83">
        <v>35231</v>
      </c>
      <c r="B178" s="354">
        <v>81.756097560000001</v>
      </c>
    </row>
    <row r="179" spans="1:2" x14ac:dyDescent="0.2">
      <c r="A179" s="83">
        <v>35232</v>
      </c>
      <c r="B179" s="354">
        <v>82.256097560000001</v>
      </c>
    </row>
    <row r="180" spans="1:2" x14ac:dyDescent="0.2">
      <c r="A180" s="83">
        <v>35233</v>
      </c>
      <c r="B180" s="354">
        <v>82.134146340000001</v>
      </c>
    </row>
    <row r="181" spans="1:2" x14ac:dyDescent="0.2">
      <c r="A181" s="83">
        <v>35234</v>
      </c>
      <c r="B181" s="354">
        <v>82.548780489999999</v>
      </c>
    </row>
    <row r="182" spans="1:2" x14ac:dyDescent="0.2">
      <c r="A182" s="83">
        <v>35235</v>
      </c>
      <c r="B182" s="354">
        <v>82.37804878</v>
      </c>
    </row>
    <row r="183" spans="1:2" x14ac:dyDescent="0.2">
      <c r="A183" s="83">
        <v>35236</v>
      </c>
      <c r="B183" s="354">
        <v>82.37804878</v>
      </c>
    </row>
    <row r="184" spans="1:2" x14ac:dyDescent="0.2">
      <c r="A184" s="83">
        <v>35237</v>
      </c>
      <c r="B184" s="354">
        <v>82.280487800000003</v>
      </c>
    </row>
    <row r="185" spans="1:2" x14ac:dyDescent="0.2">
      <c r="A185" s="83">
        <v>35238</v>
      </c>
      <c r="B185" s="354">
        <v>82.792682929999998</v>
      </c>
    </row>
    <row r="186" spans="1:2" x14ac:dyDescent="0.2">
      <c r="A186" s="83">
        <v>35239</v>
      </c>
      <c r="B186" s="354">
        <v>83.256097560000001</v>
      </c>
    </row>
    <row r="187" spans="1:2" x14ac:dyDescent="0.2">
      <c r="A187" s="83">
        <v>35240</v>
      </c>
      <c r="B187" s="354">
        <v>82.914634149999998</v>
      </c>
    </row>
    <row r="188" spans="1:2" x14ac:dyDescent="0.2">
      <c r="A188" s="83">
        <v>35241</v>
      </c>
      <c r="B188" s="354">
        <v>82.804878049999999</v>
      </c>
    </row>
    <row r="189" spans="1:2" x14ac:dyDescent="0.2">
      <c r="A189" s="83">
        <v>35242</v>
      </c>
      <c r="B189" s="354">
        <v>82.951219510000001</v>
      </c>
    </row>
    <row r="190" spans="1:2" x14ac:dyDescent="0.2">
      <c r="A190" s="83">
        <v>35243</v>
      </c>
      <c r="B190" s="354">
        <v>82.951219510000001</v>
      </c>
    </row>
    <row r="191" spans="1:2" x14ac:dyDescent="0.2">
      <c r="A191" s="83">
        <v>35244</v>
      </c>
      <c r="B191" s="354">
        <v>83.292682929999998</v>
      </c>
    </row>
    <row r="192" spans="1:2" x14ac:dyDescent="0.2">
      <c r="A192" s="83">
        <v>35245</v>
      </c>
      <c r="B192" s="354">
        <v>83.268292680000002</v>
      </c>
    </row>
    <row r="193" spans="1:2" x14ac:dyDescent="0.2">
      <c r="A193" s="83">
        <v>35246</v>
      </c>
      <c r="B193" s="354">
        <v>83.670731709999998</v>
      </c>
    </row>
    <row r="194" spans="1:2" x14ac:dyDescent="0.2">
      <c r="A194" s="83">
        <v>35247</v>
      </c>
      <c r="B194" s="354">
        <v>83.951219510000001</v>
      </c>
    </row>
    <row r="195" spans="1:2" x14ac:dyDescent="0.2">
      <c r="A195" s="83">
        <v>35248</v>
      </c>
      <c r="B195" s="354">
        <v>84.292682929999998</v>
      </c>
    </row>
    <row r="196" spans="1:2" x14ac:dyDescent="0.2">
      <c r="A196" s="83">
        <v>35249</v>
      </c>
      <c r="B196" s="354">
        <v>84.365853659999999</v>
      </c>
    </row>
    <row r="197" spans="1:2" x14ac:dyDescent="0.2">
      <c r="A197" s="83">
        <v>35250</v>
      </c>
      <c r="B197" s="354">
        <v>83.68292683</v>
      </c>
    </row>
    <row r="198" spans="1:2" x14ac:dyDescent="0.2">
      <c r="A198" s="83">
        <v>35251</v>
      </c>
      <c r="B198" s="354">
        <v>84.06097561</v>
      </c>
    </row>
    <row r="199" spans="1:2" x14ac:dyDescent="0.2">
      <c r="A199" s="83">
        <v>35252</v>
      </c>
      <c r="B199" s="354">
        <v>84.085365850000002</v>
      </c>
    </row>
    <row r="200" spans="1:2" x14ac:dyDescent="0.2">
      <c r="A200" s="83">
        <v>35253</v>
      </c>
      <c r="B200" s="354">
        <v>84.256097560000001</v>
      </c>
    </row>
    <row r="201" spans="1:2" x14ac:dyDescent="0.2">
      <c r="A201" s="83">
        <v>35254</v>
      </c>
      <c r="B201" s="354">
        <v>84.085365850000002</v>
      </c>
    </row>
    <row r="202" spans="1:2" x14ac:dyDescent="0.2">
      <c r="A202" s="83">
        <v>35255</v>
      </c>
      <c r="B202" s="354">
        <v>84.43902439</v>
      </c>
    </row>
    <row r="203" spans="1:2" x14ac:dyDescent="0.2">
      <c r="A203" s="83">
        <v>35256</v>
      </c>
      <c r="B203" s="354">
        <v>84.536585369999997</v>
      </c>
    </row>
    <row r="204" spans="1:2" x14ac:dyDescent="0.2">
      <c r="A204" s="83">
        <v>35257</v>
      </c>
      <c r="B204" s="354">
        <v>84.304878049999999</v>
      </c>
    </row>
    <row r="205" spans="1:2" x14ac:dyDescent="0.2">
      <c r="A205" s="83">
        <v>35258</v>
      </c>
      <c r="B205" s="354">
        <v>84.524390240000002</v>
      </c>
    </row>
    <row r="206" spans="1:2" x14ac:dyDescent="0.2">
      <c r="A206" s="83">
        <v>35259</v>
      </c>
      <c r="B206" s="354">
        <v>84.426829269999999</v>
      </c>
    </row>
    <row r="207" spans="1:2" x14ac:dyDescent="0.2">
      <c r="A207" s="83">
        <v>35260</v>
      </c>
      <c r="B207" s="354">
        <v>84.646341460000002</v>
      </c>
    </row>
    <row r="208" spans="1:2" x14ac:dyDescent="0.2">
      <c r="A208" s="83">
        <v>35261</v>
      </c>
      <c r="B208" s="354">
        <v>84.280487800000003</v>
      </c>
    </row>
    <row r="209" spans="1:2" x14ac:dyDescent="0.2">
      <c r="A209" s="83">
        <v>35262</v>
      </c>
      <c r="B209" s="354">
        <v>84.341463410000003</v>
      </c>
    </row>
    <row r="210" spans="1:2" x14ac:dyDescent="0.2">
      <c r="A210" s="83">
        <v>35263</v>
      </c>
      <c r="B210" s="354">
        <v>84.451219510000001</v>
      </c>
    </row>
    <row r="211" spans="1:2" x14ac:dyDescent="0.2">
      <c r="A211" s="83">
        <v>35264</v>
      </c>
      <c r="B211" s="354">
        <v>84.792682929999998</v>
      </c>
    </row>
    <row r="212" spans="1:2" x14ac:dyDescent="0.2">
      <c r="A212" s="83">
        <v>35265</v>
      </c>
      <c r="B212" s="354">
        <v>84.926829269999999</v>
      </c>
    </row>
    <row r="213" spans="1:2" x14ac:dyDescent="0.2">
      <c r="A213" s="83">
        <v>35266</v>
      </c>
      <c r="B213" s="354">
        <v>84.634146340000001</v>
      </c>
    </row>
    <row r="214" spans="1:2" x14ac:dyDescent="0.2">
      <c r="A214" s="83">
        <v>35267</v>
      </c>
      <c r="B214" s="354">
        <v>84.646341460000002</v>
      </c>
    </row>
    <row r="215" spans="1:2" x14ac:dyDescent="0.2">
      <c r="A215" s="83">
        <v>35268</v>
      </c>
      <c r="B215" s="354">
        <v>84.719512199999997</v>
      </c>
    </row>
    <row r="216" spans="1:2" x14ac:dyDescent="0.2">
      <c r="A216" s="83">
        <v>35269</v>
      </c>
      <c r="B216" s="354">
        <v>85.524390240000002</v>
      </c>
    </row>
    <row r="217" spans="1:2" x14ac:dyDescent="0.2">
      <c r="A217" s="83">
        <v>35270</v>
      </c>
      <c r="B217" s="354">
        <v>85.37804878</v>
      </c>
    </row>
    <row r="218" spans="1:2" x14ac:dyDescent="0.2">
      <c r="A218" s="83">
        <v>35271</v>
      </c>
      <c r="B218" s="354">
        <v>85.353658539999998</v>
      </c>
    </row>
    <row r="219" spans="1:2" x14ac:dyDescent="0.2">
      <c r="A219" s="83">
        <v>35272</v>
      </c>
      <c r="B219" s="354">
        <v>85.68292683</v>
      </c>
    </row>
    <row r="220" spans="1:2" x14ac:dyDescent="0.2">
      <c r="A220" s="83">
        <v>35273</v>
      </c>
      <c r="B220" s="354">
        <v>85.634146340000001</v>
      </c>
    </row>
    <row r="221" spans="1:2" x14ac:dyDescent="0.2">
      <c r="A221" s="83">
        <v>35274</v>
      </c>
      <c r="B221" s="354">
        <v>85.768292680000002</v>
      </c>
    </row>
    <row r="222" spans="1:2" x14ac:dyDescent="0.2">
      <c r="A222" s="83">
        <v>35275</v>
      </c>
      <c r="B222" s="354">
        <v>85.658536589999997</v>
      </c>
    </row>
    <row r="223" spans="1:2" x14ac:dyDescent="0.2">
      <c r="A223" s="83">
        <v>35276</v>
      </c>
      <c r="B223" s="354">
        <v>85.487804879999999</v>
      </c>
    </row>
    <row r="224" spans="1:2" x14ac:dyDescent="0.2">
      <c r="A224" s="83">
        <v>35277</v>
      </c>
      <c r="B224" s="354">
        <v>85.073170730000001</v>
      </c>
    </row>
    <row r="225" spans="1:2" x14ac:dyDescent="0.2">
      <c r="A225" s="83">
        <v>35278</v>
      </c>
      <c r="B225" s="354">
        <v>85.097560979999997</v>
      </c>
    </row>
    <row r="226" spans="1:2" x14ac:dyDescent="0.2">
      <c r="A226" s="83">
        <v>35279</v>
      </c>
      <c r="B226" s="354">
        <v>85.024390240000002</v>
      </c>
    </row>
    <row r="227" spans="1:2" x14ac:dyDescent="0.2">
      <c r="A227" s="83">
        <v>35280</v>
      </c>
      <c r="B227" s="354">
        <v>84.81707317</v>
      </c>
    </row>
    <row r="228" spans="1:2" x14ac:dyDescent="0.2">
      <c r="A228" s="83">
        <v>35281</v>
      </c>
      <c r="B228" s="354">
        <v>85.024390240000002</v>
      </c>
    </row>
    <row r="229" spans="1:2" x14ac:dyDescent="0.2">
      <c r="A229" s="83">
        <v>35282</v>
      </c>
      <c r="B229" s="354">
        <v>84.585365850000002</v>
      </c>
    </row>
    <row r="230" spans="1:2" x14ac:dyDescent="0.2">
      <c r="A230" s="83">
        <v>35283</v>
      </c>
      <c r="B230" s="354">
        <v>84.743902439999999</v>
      </c>
    </row>
    <row r="231" spans="1:2" x14ac:dyDescent="0.2">
      <c r="A231" s="83">
        <v>35284</v>
      </c>
      <c r="B231" s="354">
        <v>84.975609759999998</v>
      </c>
    </row>
    <row r="232" spans="1:2" x14ac:dyDescent="0.2">
      <c r="A232" s="83">
        <v>35285</v>
      </c>
      <c r="B232" s="354">
        <v>84.902439020000003</v>
      </c>
    </row>
    <row r="233" spans="1:2" x14ac:dyDescent="0.2">
      <c r="A233" s="83">
        <v>35286</v>
      </c>
      <c r="B233" s="354">
        <v>84.975609759999998</v>
      </c>
    </row>
    <row r="234" spans="1:2" x14ac:dyDescent="0.2">
      <c r="A234" s="83">
        <v>35287</v>
      </c>
      <c r="B234" s="354">
        <v>85.304878049999999</v>
      </c>
    </row>
    <row r="235" spans="1:2" x14ac:dyDescent="0.2">
      <c r="A235" s="83">
        <v>35288</v>
      </c>
      <c r="B235" s="354">
        <v>84.93902439</v>
      </c>
    </row>
    <row r="236" spans="1:2" x14ac:dyDescent="0.2">
      <c r="A236" s="83">
        <v>35289</v>
      </c>
      <c r="B236" s="354">
        <v>85.134146340000001</v>
      </c>
    </row>
    <row r="237" spans="1:2" x14ac:dyDescent="0.2">
      <c r="A237" s="83">
        <v>35290</v>
      </c>
      <c r="B237" s="354">
        <v>85.170731709999998</v>
      </c>
    </row>
    <row r="238" spans="1:2" x14ac:dyDescent="0.2">
      <c r="A238" s="83">
        <v>35291</v>
      </c>
      <c r="B238" s="354">
        <v>85.109756099999998</v>
      </c>
    </row>
    <row r="239" spans="1:2" x14ac:dyDescent="0.2">
      <c r="A239" s="83">
        <v>35292</v>
      </c>
      <c r="B239" s="354">
        <v>84.536585369999997</v>
      </c>
    </row>
    <row r="240" spans="1:2" x14ac:dyDescent="0.2">
      <c r="A240" s="83">
        <v>35293</v>
      </c>
      <c r="B240" s="354">
        <v>85.134146340000001</v>
      </c>
    </row>
    <row r="241" spans="1:2" x14ac:dyDescent="0.2">
      <c r="A241" s="83">
        <v>35294</v>
      </c>
      <c r="B241" s="354">
        <v>85.426829269999999</v>
      </c>
    </row>
    <row r="242" spans="1:2" x14ac:dyDescent="0.2">
      <c r="A242" s="83">
        <v>35295</v>
      </c>
      <c r="B242" s="354">
        <v>84.56097561</v>
      </c>
    </row>
    <row r="243" spans="1:2" x14ac:dyDescent="0.2">
      <c r="A243" s="83">
        <v>35296</v>
      </c>
      <c r="B243" s="354">
        <v>84.951219510000001</v>
      </c>
    </row>
    <row r="244" spans="1:2" x14ac:dyDescent="0.2">
      <c r="A244" s="83">
        <v>35297</v>
      </c>
      <c r="B244" s="354">
        <v>85.12195122</v>
      </c>
    </row>
    <row r="245" spans="1:2" x14ac:dyDescent="0.2">
      <c r="A245" s="83">
        <v>35298</v>
      </c>
      <c r="B245" s="354">
        <v>85.195121950000001</v>
      </c>
    </row>
    <row r="246" spans="1:2" x14ac:dyDescent="0.2">
      <c r="A246" s="83">
        <v>35299</v>
      </c>
      <c r="B246" s="354">
        <v>84.451219510000001</v>
      </c>
    </row>
    <row r="247" spans="1:2" x14ac:dyDescent="0.2">
      <c r="A247" s="83">
        <v>35300</v>
      </c>
      <c r="B247" s="354">
        <v>83.762500000000003</v>
      </c>
    </row>
    <row r="248" spans="1:2" x14ac:dyDescent="0.2">
      <c r="A248" s="83">
        <v>35301</v>
      </c>
      <c r="B248" s="354">
        <v>84.224999999999994</v>
      </c>
    </row>
    <row r="249" spans="1:2" x14ac:dyDescent="0.2">
      <c r="A249" s="83">
        <v>35302</v>
      </c>
      <c r="B249" s="354">
        <v>83.287499999999994</v>
      </c>
    </row>
    <row r="250" spans="1:2" x14ac:dyDescent="0.2">
      <c r="A250" s="83">
        <v>35303</v>
      </c>
      <c r="B250" s="354">
        <v>83.362499999999997</v>
      </c>
    </row>
    <row r="251" spans="1:2" x14ac:dyDescent="0.2">
      <c r="A251" s="83">
        <v>35304</v>
      </c>
      <c r="B251" s="354">
        <v>83.674999999999997</v>
      </c>
    </row>
    <row r="252" spans="1:2" x14ac:dyDescent="0.2">
      <c r="A252" s="83">
        <v>35305</v>
      </c>
      <c r="B252" s="354">
        <v>83.174999999999997</v>
      </c>
    </row>
    <row r="253" spans="1:2" x14ac:dyDescent="0.2">
      <c r="A253" s="83">
        <v>35306</v>
      </c>
      <c r="B253" s="354">
        <v>82.95</v>
      </c>
    </row>
    <row r="254" spans="1:2" x14ac:dyDescent="0.2">
      <c r="A254" s="83">
        <v>35307</v>
      </c>
      <c r="B254" s="354">
        <v>83.012500000000003</v>
      </c>
    </row>
    <row r="255" spans="1:2" x14ac:dyDescent="0.2">
      <c r="A255" s="83">
        <v>35308</v>
      </c>
      <c r="B255" s="354">
        <v>83.474999999999994</v>
      </c>
    </row>
    <row r="256" spans="1:2" x14ac:dyDescent="0.2">
      <c r="A256" s="83">
        <v>35309</v>
      </c>
      <c r="B256" s="354">
        <v>83.45</v>
      </c>
    </row>
    <row r="257" spans="1:2" x14ac:dyDescent="0.2">
      <c r="A257" s="83">
        <v>35310</v>
      </c>
      <c r="B257" s="354">
        <v>83.287499999999994</v>
      </c>
    </row>
    <row r="258" spans="1:2" x14ac:dyDescent="0.2">
      <c r="A258" s="83">
        <v>35311</v>
      </c>
      <c r="B258" s="354">
        <v>83.387500000000003</v>
      </c>
    </row>
    <row r="259" spans="1:2" x14ac:dyDescent="0.2">
      <c r="A259" s="83">
        <v>35312</v>
      </c>
      <c r="B259" s="354">
        <v>83.075000000000003</v>
      </c>
    </row>
    <row r="260" spans="1:2" x14ac:dyDescent="0.2">
      <c r="A260" s="83">
        <v>35313</v>
      </c>
      <c r="B260" s="354">
        <v>82.5</v>
      </c>
    </row>
    <row r="261" spans="1:2" x14ac:dyDescent="0.2">
      <c r="A261" s="83">
        <v>35314</v>
      </c>
      <c r="B261" s="354">
        <v>81.637500000000003</v>
      </c>
    </row>
    <row r="262" spans="1:2" x14ac:dyDescent="0.2">
      <c r="A262" s="83">
        <v>35315</v>
      </c>
      <c r="B262" s="354">
        <v>81.875</v>
      </c>
    </row>
    <row r="263" spans="1:2" x14ac:dyDescent="0.2">
      <c r="A263" s="83">
        <v>35316</v>
      </c>
      <c r="B263" s="354">
        <v>81.974999999999994</v>
      </c>
    </row>
    <row r="264" spans="1:2" x14ac:dyDescent="0.2">
      <c r="A264" s="83">
        <v>35317</v>
      </c>
      <c r="B264" s="354">
        <v>82</v>
      </c>
    </row>
    <row r="265" spans="1:2" x14ac:dyDescent="0.2">
      <c r="A265" s="83">
        <v>35318</v>
      </c>
      <c r="B265" s="354">
        <v>81.3125</v>
      </c>
    </row>
    <row r="266" spans="1:2" x14ac:dyDescent="0.2">
      <c r="A266" s="83">
        <v>35319</v>
      </c>
      <c r="B266" s="354">
        <v>80.599999999999994</v>
      </c>
    </row>
    <row r="267" spans="1:2" x14ac:dyDescent="0.2">
      <c r="A267" s="83">
        <v>35320</v>
      </c>
      <c r="B267" s="354">
        <v>81.387500000000003</v>
      </c>
    </row>
    <row r="268" spans="1:2" x14ac:dyDescent="0.2">
      <c r="A268" s="83">
        <v>35321</v>
      </c>
      <c r="B268" s="354">
        <v>80.612499999999997</v>
      </c>
    </row>
    <row r="269" spans="1:2" x14ac:dyDescent="0.2">
      <c r="A269" s="83">
        <v>35322</v>
      </c>
      <c r="B269" s="354">
        <v>80.012500000000003</v>
      </c>
    </row>
    <row r="270" spans="1:2" x14ac:dyDescent="0.2">
      <c r="A270" s="83">
        <v>35323</v>
      </c>
      <c r="B270" s="354">
        <v>80.4375</v>
      </c>
    </row>
    <row r="271" spans="1:2" x14ac:dyDescent="0.2">
      <c r="A271" s="83">
        <v>35324</v>
      </c>
      <c r="B271" s="354">
        <v>80.612499999999997</v>
      </c>
    </row>
    <row r="272" spans="1:2" x14ac:dyDescent="0.2">
      <c r="A272" s="83">
        <v>35325</v>
      </c>
      <c r="B272" s="354">
        <v>79.987499999999997</v>
      </c>
    </row>
    <row r="273" spans="1:2" x14ac:dyDescent="0.2">
      <c r="A273" s="83">
        <v>35326</v>
      </c>
      <c r="B273" s="354">
        <v>79.825000000000003</v>
      </c>
    </row>
    <row r="274" spans="1:2" x14ac:dyDescent="0.2">
      <c r="A274" s="83">
        <v>35327</v>
      </c>
      <c r="B274" s="354">
        <v>79.087500000000006</v>
      </c>
    </row>
    <row r="275" spans="1:2" x14ac:dyDescent="0.2">
      <c r="A275" s="83">
        <v>35328</v>
      </c>
      <c r="B275" s="354">
        <v>79.037499999999994</v>
      </c>
    </row>
    <row r="276" spans="1:2" x14ac:dyDescent="0.2">
      <c r="A276" s="83">
        <v>35329</v>
      </c>
      <c r="B276" s="354">
        <v>78.474999999999994</v>
      </c>
    </row>
    <row r="277" spans="1:2" x14ac:dyDescent="0.2">
      <c r="A277" s="83">
        <v>35330</v>
      </c>
      <c r="B277" s="354">
        <v>77.974999999999994</v>
      </c>
    </row>
    <row r="278" spans="1:2" x14ac:dyDescent="0.2">
      <c r="A278" s="83">
        <v>35331</v>
      </c>
      <c r="B278" s="354">
        <v>77.112499999999997</v>
      </c>
    </row>
    <row r="279" spans="1:2" x14ac:dyDescent="0.2">
      <c r="A279" s="83">
        <v>35332</v>
      </c>
      <c r="B279" s="354">
        <v>76.987499999999997</v>
      </c>
    </row>
    <row r="280" spans="1:2" x14ac:dyDescent="0.2">
      <c r="A280" s="83">
        <v>35333</v>
      </c>
      <c r="B280" s="354">
        <v>76.137500000000003</v>
      </c>
    </row>
    <row r="281" spans="1:2" x14ac:dyDescent="0.2">
      <c r="A281" s="83">
        <v>35334</v>
      </c>
      <c r="B281" s="354">
        <v>75.724999999999994</v>
      </c>
    </row>
    <row r="282" spans="1:2" x14ac:dyDescent="0.2">
      <c r="A282" s="83">
        <v>35335</v>
      </c>
      <c r="B282" s="354">
        <v>75.125</v>
      </c>
    </row>
    <row r="283" spans="1:2" x14ac:dyDescent="0.2">
      <c r="A283" s="83">
        <v>35336</v>
      </c>
      <c r="B283" s="354">
        <v>75.0625</v>
      </c>
    </row>
    <row r="284" spans="1:2" x14ac:dyDescent="0.2">
      <c r="A284" s="83">
        <v>35337</v>
      </c>
      <c r="B284" s="354">
        <v>74.287499999999994</v>
      </c>
    </row>
    <row r="285" spans="1:2" x14ac:dyDescent="0.2">
      <c r="A285" s="83">
        <v>35338</v>
      </c>
      <c r="B285" s="354">
        <v>73.400000000000006</v>
      </c>
    </row>
    <row r="286" spans="1:2" x14ac:dyDescent="0.2">
      <c r="A286" s="83">
        <v>35339</v>
      </c>
      <c r="B286" s="354">
        <v>73.862499999999997</v>
      </c>
    </row>
    <row r="287" spans="1:2" x14ac:dyDescent="0.2">
      <c r="A287" s="83">
        <v>35340</v>
      </c>
      <c r="B287" s="354">
        <v>74.775000000000006</v>
      </c>
    </row>
    <row r="288" spans="1:2" x14ac:dyDescent="0.2">
      <c r="A288" s="83">
        <v>35341</v>
      </c>
      <c r="B288" s="354">
        <v>75.625</v>
      </c>
    </row>
    <row r="289" spans="1:2" x14ac:dyDescent="0.2">
      <c r="A289" s="83">
        <v>35342</v>
      </c>
      <c r="B289" s="354">
        <v>74.900000000000006</v>
      </c>
    </row>
    <row r="290" spans="1:2" x14ac:dyDescent="0.2">
      <c r="A290" s="83">
        <v>35343</v>
      </c>
      <c r="B290" s="354">
        <v>74.112499999999997</v>
      </c>
    </row>
    <row r="291" spans="1:2" x14ac:dyDescent="0.2">
      <c r="A291" s="83">
        <v>35344</v>
      </c>
      <c r="B291" s="354">
        <v>73.4375</v>
      </c>
    </row>
    <row r="292" spans="1:2" x14ac:dyDescent="0.2">
      <c r="A292" s="83">
        <v>35345</v>
      </c>
      <c r="B292" s="354">
        <v>71.887500000000003</v>
      </c>
    </row>
    <row r="293" spans="1:2" x14ac:dyDescent="0.2">
      <c r="A293" s="83">
        <v>35346</v>
      </c>
      <c r="B293" s="354">
        <v>72.424999999999997</v>
      </c>
    </row>
    <row r="294" spans="1:2" x14ac:dyDescent="0.2">
      <c r="A294" s="83">
        <v>35347</v>
      </c>
      <c r="B294" s="354">
        <v>71.587500000000006</v>
      </c>
    </row>
    <row r="295" spans="1:2" x14ac:dyDescent="0.2">
      <c r="A295" s="83">
        <v>35348</v>
      </c>
      <c r="B295" s="354">
        <v>71.724999999999994</v>
      </c>
    </row>
    <row r="296" spans="1:2" x14ac:dyDescent="0.2">
      <c r="A296" s="83">
        <v>35349</v>
      </c>
      <c r="B296" s="354">
        <v>71.912499999999994</v>
      </c>
    </row>
    <row r="297" spans="1:2" x14ac:dyDescent="0.2">
      <c r="A297" s="83">
        <v>35350</v>
      </c>
      <c r="B297" s="354">
        <v>72.487499999999997</v>
      </c>
    </row>
    <row r="298" spans="1:2" x14ac:dyDescent="0.2">
      <c r="A298" s="83">
        <v>35351</v>
      </c>
      <c r="B298" s="354">
        <v>72.025000000000006</v>
      </c>
    </row>
    <row r="299" spans="1:2" x14ac:dyDescent="0.2">
      <c r="A299" s="83">
        <v>35352</v>
      </c>
      <c r="B299" s="354">
        <v>71.8125</v>
      </c>
    </row>
    <row r="300" spans="1:2" x14ac:dyDescent="0.2">
      <c r="A300" s="83">
        <v>35353</v>
      </c>
      <c r="B300" s="354">
        <v>71.862499999999997</v>
      </c>
    </row>
    <row r="301" spans="1:2" x14ac:dyDescent="0.2">
      <c r="A301" s="83">
        <v>35354</v>
      </c>
      <c r="B301" s="354">
        <v>72.400000000000006</v>
      </c>
    </row>
    <row r="302" spans="1:2" x14ac:dyDescent="0.2">
      <c r="A302" s="83">
        <v>35355</v>
      </c>
      <c r="B302" s="354">
        <v>71.474999999999994</v>
      </c>
    </row>
    <row r="303" spans="1:2" x14ac:dyDescent="0.2">
      <c r="A303" s="83">
        <v>35356</v>
      </c>
      <c r="B303" s="354">
        <v>69.75</v>
      </c>
    </row>
    <row r="304" spans="1:2" x14ac:dyDescent="0.2">
      <c r="A304" s="83">
        <v>35357</v>
      </c>
      <c r="B304" s="354">
        <v>68.150000000000006</v>
      </c>
    </row>
    <row r="305" spans="1:2" x14ac:dyDescent="0.2">
      <c r="A305" s="83">
        <v>35358</v>
      </c>
      <c r="B305" s="354">
        <v>68.487499999999997</v>
      </c>
    </row>
    <row r="306" spans="1:2" x14ac:dyDescent="0.2">
      <c r="A306" s="83">
        <v>35359</v>
      </c>
      <c r="B306" s="354">
        <v>68.1875</v>
      </c>
    </row>
    <row r="307" spans="1:2" x14ac:dyDescent="0.2">
      <c r="A307" s="83">
        <v>35360</v>
      </c>
      <c r="B307" s="354">
        <v>67.724999999999994</v>
      </c>
    </row>
    <row r="308" spans="1:2" x14ac:dyDescent="0.2">
      <c r="A308" s="83">
        <v>35361</v>
      </c>
      <c r="B308" s="354">
        <v>68.599999999999994</v>
      </c>
    </row>
    <row r="309" spans="1:2" x14ac:dyDescent="0.2">
      <c r="A309" s="83">
        <v>35362</v>
      </c>
      <c r="B309" s="354">
        <v>66.987499999999997</v>
      </c>
    </row>
    <row r="310" spans="1:2" x14ac:dyDescent="0.2">
      <c r="A310" s="83">
        <v>35363</v>
      </c>
      <c r="B310" s="354">
        <v>66.912499999999994</v>
      </c>
    </row>
    <row r="311" spans="1:2" x14ac:dyDescent="0.2">
      <c r="A311" s="83">
        <v>35364</v>
      </c>
      <c r="B311" s="354">
        <v>67.875</v>
      </c>
    </row>
    <row r="312" spans="1:2" x14ac:dyDescent="0.2">
      <c r="A312" s="83">
        <v>35365</v>
      </c>
      <c r="B312" s="354">
        <v>67.837500000000006</v>
      </c>
    </row>
    <row r="313" spans="1:2" x14ac:dyDescent="0.2">
      <c r="A313" s="83">
        <v>35366</v>
      </c>
      <c r="B313" s="354">
        <v>67.762500000000003</v>
      </c>
    </row>
    <row r="314" spans="1:2" x14ac:dyDescent="0.2">
      <c r="A314" s="83">
        <v>35367</v>
      </c>
      <c r="B314" s="354">
        <v>67.712500000000006</v>
      </c>
    </row>
    <row r="315" spans="1:2" x14ac:dyDescent="0.2">
      <c r="A315" s="83">
        <v>35368</v>
      </c>
      <c r="B315" s="354">
        <v>67.162499999999994</v>
      </c>
    </row>
    <row r="316" spans="1:2" x14ac:dyDescent="0.2">
      <c r="A316" s="83">
        <v>35369</v>
      </c>
      <c r="B316" s="354">
        <v>67.037499999999994</v>
      </c>
    </row>
    <row r="317" spans="1:2" x14ac:dyDescent="0.2">
      <c r="A317" s="83">
        <v>35370</v>
      </c>
      <c r="B317" s="354">
        <v>65.037499999999994</v>
      </c>
    </row>
    <row r="318" spans="1:2" x14ac:dyDescent="0.2">
      <c r="A318" s="83">
        <v>35371</v>
      </c>
      <c r="B318" s="354">
        <v>62.774999999999999</v>
      </c>
    </row>
    <row r="319" spans="1:2" x14ac:dyDescent="0.2">
      <c r="A319" s="83">
        <v>35372</v>
      </c>
      <c r="B319" s="354">
        <v>61.774999999999999</v>
      </c>
    </row>
    <row r="320" spans="1:2" x14ac:dyDescent="0.2">
      <c r="A320" s="83">
        <v>35373</v>
      </c>
      <c r="B320" s="354">
        <v>61.75</v>
      </c>
    </row>
    <row r="321" spans="1:2" x14ac:dyDescent="0.2">
      <c r="A321" s="83">
        <v>35374</v>
      </c>
      <c r="B321" s="354">
        <v>61.15</v>
      </c>
    </row>
    <row r="322" spans="1:2" x14ac:dyDescent="0.2">
      <c r="A322" s="83">
        <v>35375</v>
      </c>
      <c r="B322" s="354">
        <v>62.45</v>
      </c>
    </row>
    <row r="323" spans="1:2" x14ac:dyDescent="0.2">
      <c r="A323" s="83">
        <v>35376</v>
      </c>
      <c r="B323" s="354">
        <v>62.3</v>
      </c>
    </row>
    <row r="324" spans="1:2" x14ac:dyDescent="0.2">
      <c r="A324" s="83">
        <v>35377</v>
      </c>
      <c r="B324" s="354">
        <v>62.95</v>
      </c>
    </row>
    <row r="325" spans="1:2" x14ac:dyDescent="0.2">
      <c r="A325" s="83">
        <v>35378</v>
      </c>
      <c r="B325" s="354">
        <v>62.412500000000001</v>
      </c>
    </row>
    <row r="326" spans="1:2" x14ac:dyDescent="0.2">
      <c r="A326" s="83">
        <v>35379</v>
      </c>
      <c r="B326" s="354">
        <v>61.7</v>
      </c>
    </row>
    <row r="327" spans="1:2" x14ac:dyDescent="0.2">
      <c r="A327" s="83">
        <v>35380</v>
      </c>
      <c r="B327" s="354">
        <v>61.6</v>
      </c>
    </row>
    <row r="328" spans="1:2" x14ac:dyDescent="0.2">
      <c r="A328" s="83">
        <v>35381</v>
      </c>
      <c r="B328" s="354">
        <v>61.462499999999999</v>
      </c>
    </row>
    <row r="329" spans="1:2" x14ac:dyDescent="0.2">
      <c r="A329" s="83">
        <v>35382</v>
      </c>
      <c r="B329" s="354">
        <v>61.5625</v>
      </c>
    </row>
    <row r="330" spans="1:2" x14ac:dyDescent="0.2">
      <c r="A330" s="83">
        <v>35383</v>
      </c>
      <c r="B330" s="354">
        <v>61.862499999999997</v>
      </c>
    </row>
    <row r="331" spans="1:2" x14ac:dyDescent="0.2">
      <c r="A331" s="83">
        <v>35384</v>
      </c>
      <c r="B331" s="354">
        <v>60.274999999999999</v>
      </c>
    </row>
    <row r="332" spans="1:2" x14ac:dyDescent="0.2">
      <c r="A332" s="83">
        <v>35385</v>
      </c>
      <c r="B332" s="354">
        <v>60.487499999999997</v>
      </c>
    </row>
    <row r="333" spans="1:2" x14ac:dyDescent="0.2">
      <c r="A333" s="83">
        <v>35386</v>
      </c>
      <c r="B333" s="354">
        <v>60.8</v>
      </c>
    </row>
    <row r="334" spans="1:2" x14ac:dyDescent="0.2">
      <c r="A334" s="83">
        <v>35387</v>
      </c>
      <c r="B334" s="354">
        <v>62.825000000000003</v>
      </c>
    </row>
    <row r="335" spans="1:2" x14ac:dyDescent="0.2">
      <c r="A335" s="83">
        <v>35388</v>
      </c>
      <c r="B335" s="354">
        <v>61.587499999999999</v>
      </c>
    </row>
    <row r="336" spans="1:2" x14ac:dyDescent="0.2">
      <c r="A336" s="83">
        <v>35389</v>
      </c>
      <c r="B336" s="354">
        <v>58.5</v>
      </c>
    </row>
    <row r="337" spans="1:2" x14ac:dyDescent="0.2">
      <c r="A337" s="83">
        <v>35390</v>
      </c>
      <c r="B337" s="354">
        <v>58.45</v>
      </c>
    </row>
    <row r="338" spans="1:2" x14ac:dyDescent="0.2">
      <c r="A338" s="83">
        <v>35391</v>
      </c>
      <c r="B338" s="354">
        <v>59.45</v>
      </c>
    </row>
    <row r="339" spans="1:2" x14ac:dyDescent="0.2">
      <c r="A339" s="83">
        <v>35392</v>
      </c>
      <c r="B339" s="354">
        <v>59.225000000000001</v>
      </c>
    </row>
    <row r="340" spans="1:2" x14ac:dyDescent="0.2">
      <c r="A340" s="83">
        <v>35393</v>
      </c>
      <c r="B340" s="354">
        <v>56.95</v>
      </c>
    </row>
    <row r="341" spans="1:2" x14ac:dyDescent="0.2">
      <c r="A341" s="83">
        <v>35394</v>
      </c>
      <c r="B341" s="354">
        <v>57.612499999999997</v>
      </c>
    </row>
    <row r="342" spans="1:2" x14ac:dyDescent="0.2">
      <c r="A342" s="83">
        <v>35395</v>
      </c>
      <c r="B342" s="354">
        <v>60.162500000000001</v>
      </c>
    </row>
    <row r="343" spans="1:2" x14ac:dyDescent="0.2">
      <c r="A343" s="83">
        <v>35396</v>
      </c>
      <c r="B343" s="354">
        <v>56.8</v>
      </c>
    </row>
    <row r="344" spans="1:2" x14ac:dyDescent="0.2">
      <c r="A344" s="83">
        <v>35397</v>
      </c>
      <c r="B344" s="354">
        <v>54.1</v>
      </c>
    </row>
    <row r="345" spans="1:2" x14ac:dyDescent="0.2">
      <c r="A345" s="83">
        <v>35398</v>
      </c>
      <c r="B345" s="354">
        <v>54.737499999999997</v>
      </c>
    </row>
    <row r="346" spans="1:2" x14ac:dyDescent="0.2">
      <c r="A346" s="83">
        <v>35399</v>
      </c>
      <c r="B346" s="354">
        <v>54.1875</v>
      </c>
    </row>
    <row r="347" spans="1:2" x14ac:dyDescent="0.2">
      <c r="A347" s="83">
        <v>35400</v>
      </c>
      <c r="B347" s="354">
        <v>54.4375</v>
      </c>
    </row>
    <row r="348" spans="1:2" x14ac:dyDescent="0.2">
      <c r="A348" s="83">
        <v>35401</v>
      </c>
      <c r="B348" s="354">
        <v>57.125</v>
      </c>
    </row>
    <row r="349" spans="1:2" x14ac:dyDescent="0.2">
      <c r="A349" s="83">
        <v>35402</v>
      </c>
      <c r="B349" s="354">
        <v>55.8</v>
      </c>
    </row>
    <row r="350" spans="1:2" x14ac:dyDescent="0.2">
      <c r="A350" s="83">
        <v>35403</v>
      </c>
      <c r="B350" s="354">
        <v>55.05</v>
      </c>
    </row>
    <row r="351" spans="1:2" x14ac:dyDescent="0.2">
      <c r="A351" s="83">
        <v>35404</v>
      </c>
      <c r="B351" s="354">
        <v>56.7</v>
      </c>
    </row>
    <row r="352" spans="1:2" x14ac:dyDescent="0.2">
      <c r="A352" s="83">
        <v>35405</v>
      </c>
      <c r="B352" s="354">
        <v>55.262500000000003</v>
      </c>
    </row>
    <row r="353" spans="1:2" x14ac:dyDescent="0.2">
      <c r="A353" s="83">
        <v>35406</v>
      </c>
      <c r="B353" s="354">
        <v>54.6</v>
      </c>
    </row>
    <row r="354" spans="1:2" x14ac:dyDescent="0.2">
      <c r="A354" s="83">
        <v>35407</v>
      </c>
      <c r="B354" s="354">
        <v>55.9375</v>
      </c>
    </row>
    <row r="355" spans="1:2" x14ac:dyDescent="0.2">
      <c r="A355" s="83">
        <v>35408</v>
      </c>
      <c r="B355" s="354">
        <v>54.825000000000003</v>
      </c>
    </row>
    <row r="356" spans="1:2" x14ac:dyDescent="0.2">
      <c r="A356" s="83">
        <v>35409</v>
      </c>
      <c r="B356" s="354">
        <v>53.4375</v>
      </c>
    </row>
    <row r="357" spans="1:2" x14ac:dyDescent="0.2">
      <c r="A357" s="83">
        <v>35410</v>
      </c>
      <c r="B357" s="354">
        <v>52.85</v>
      </c>
    </row>
    <row r="358" spans="1:2" x14ac:dyDescent="0.2">
      <c r="A358" s="83">
        <v>35411</v>
      </c>
      <c r="B358" s="354">
        <v>51.837499999999999</v>
      </c>
    </row>
    <row r="359" spans="1:2" x14ac:dyDescent="0.2">
      <c r="A359" s="83">
        <v>35412</v>
      </c>
      <c r="B359" s="354">
        <v>52.375</v>
      </c>
    </row>
    <row r="360" spans="1:2" x14ac:dyDescent="0.2">
      <c r="A360" s="83">
        <v>35413</v>
      </c>
      <c r="B360" s="354">
        <v>53.0625</v>
      </c>
    </row>
    <row r="361" spans="1:2" x14ac:dyDescent="0.2">
      <c r="A361" s="83">
        <v>35414</v>
      </c>
      <c r="B361" s="354">
        <v>51.375</v>
      </c>
    </row>
    <row r="362" spans="1:2" x14ac:dyDescent="0.2">
      <c r="A362" s="83">
        <v>35415</v>
      </c>
      <c r="B362" s="354">
        <v>51.325000000000003</v>
      </c>
    </row>
    <row r="363" spans="1:2" x14ac:dyDescent="0.2">
      <c r="A363" s="83">
        <v>35416</v>
      </c>
      <c r="B363" s="354">
        <v>51.462499999999999</v>
      </c>
    </row>
    <row r="364" spans="1:2" x14ac:dyDescent="0.2">
      <c r="A364" s="83">
        <v>35417</v>
      </c>
      <c r="B364" s="354">
        <v>51.737499999999997</v>
      </c>
    </row>
    <row r="365" spans="1:2" x14ac:dyDescent="0.2">
      <c r="A365" s="83">
        <v>35418</v>
      </c>
      <c r="B365" s="354">
        <v>52.112499999999997</v>
      </c>
    </row>
    <row r="366" spans="1:2" x14ac:dyDescent="0.2">
      <c r="A366" s="83">
        <v>35419</v>
      </c>
      <c r="B366" s="354">
        <v>52.35</v>
      </c>
    </row>
    <row r="367" spans="1:2" x14ac:dyDescent="0.2">
      <c r="A367" s="83">
        <v>35420</v>
      </c>
      <c r="B367" s="354">
        <v>51.862499999999997</v>
      </c>
    </row>
    <row r="368" spans="1:2" x14ac:dyDescent="0.2">
      <c r="A368" s="83">
        <v>35421</v>
      </c>
      <c r="B368" s="354">
        <v>49.8125</v>
      </c>
    </row>
    <row r="369" spans="1:2" x14ac:dyDescent="0.2">
      <c r="A369" s="83">
        <v>35422</v>
      </c>
      <c r="B369" s="354">
        <v>50.3</v>
      </c>
    </row>
    <row r="370" spans="1:2" x14ac:dyDescent="0.2">
      <c r="A370" s="83">
        <v>35423</v>
      </c>
      <c r="B370" s="354">
        <v>49.362499999999997</v>
      </c>
    </row>
    <row r="371" spans="1:2" x14ac:dyDescent="0.2">
      <c r="A371" s="83">
        <v>35424</v>
      </c>
      <c r="B371" s="354">
        <v>48.237499999999997</v>
      </c>
    </row>
    <row r="372" spans="1:2" x14ac:dyDescent="0.2">
      <c r="A372" s="83">
        <v>35425</v>
      </c>
      <c r="B372" s="354">
        <v>48.737499999999997</v>
      </c>
    </row>
    <row r="373" spans="1:2" x14ac:dyDescent="0.2">
      <c r="A373" s="83">
        <v>35426</v>
      </c>
      <c r="B373" s="354">
        <v>52.012500000000003</v>
      </c>
    </row>
    <row r="374" spans="1:2" x14ac:dyDescent="0.2">
      <c r="A374" s="83">
        <v>35427</v>
      </c>
      <c r="B374" s="354">
        <v>51.962499999999999</v>
      </c>
    </row>
    <row r="375" spans="1:2" x14ac:dyDescent="0.2">
      <c r="A375" s="83">
        <v>35428</v>
      </c>
      <c r="B375" s="354">
        <v>52.95</v>
      </c>
    </row>
    <row r="376" spans="1:2" x14ac:dyDescent="0.2">
      <c r="A376" s="83">
        <v>35429</v>
      </c>
      <c r="B376" s="354">
        <v>53.05</v>
      </c>
    </row>
    <row r="377" spans="1:2" x14ac:dyDescent="0.2">
      <c r="A377" s="83">
        <v>35430</v>
      </c>
      <c r="B377" s="354">
        <v>51.6</v>
      </c>
    </row>
    <row r="378" spans="1:2" x14ac:dyDescent="0.2">
      <c r="A378" s="49"/>
    </row>
    <row r="379" spans="1:2" x14ac:dyDescent="0.2">
      <c r="A379" s="49"/>
    </row>
    <row r="380" spans="1:2" x14ac:dyDescent="0.2">
      <c r="A380" s="49"/>
    </row>
    <row r="381" spans="1:2" x14ac:dyDescent="0.2">
      <c r="A381" s="49"/>
    </row>
    <row r="382" spans="1:2" x14ac:dyDescent="0.2">
      <c r="A382" s="49"/>
    </row>
    <row r="383" spans="1:2" x14ac:dyDescent="0.2">
      <c r="A383" s="49"/>
    </row>
  </sheetData>
  <phoneticPr fontId="0" type="noConversion"/>
  <pageMargins left="0.75" right="0.75" top="1" bottom="1" header="0.5" footer="0.5"/>
  <pageSetup scale="79" orientation="portrait" verticalDpi="0" r:id="rId1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pageSetUpPr fitToPage="1"/>
  </sheetPr>
  <dimension ref="A1:AT60"/>
  <sheetViews>
    <sheetView zoomScale="75" workbookViewId="0">
      <selection activeCell="J17" sqref="J17"/>
    </sheetView>
  </sheetViews>
  <sheetFormatPr defaultRowHeight="12.75" x14ac:dyDescent="0.2"/>
  <cols>
    <col min="1" max="1" width="5.140625" style="4" customWidth="1"/>
    <col min="2" max="2" width="12.140625" style="4" customWidth="1"/>
    <col min="3" max="3" width="11.5703125" style="4" customWidth="1"/>
    <col min="4" max="4" width="13.140625" style="4" customWidth="1"/>
    <col min="5" max="5" width="11" style="4" customWidth="1"/>
    <col min="6" max="6" width="8.42578125" style="4" customWidth="1"/>
    <col min="7" max="7" width="10.5703125" style="4" customWidth="1"/>
    <col min="8" max="8" width="10.42578125" style="4" customWidth="1"/>
    <col min="9" max="9" width="10.28515625" style="4" customWidth="1"/>
    <col min="10" max="10" width="9.5703125" style="4" customWidth="1"/>
    <col min="11" max="11" width="10.7109375" style="4" customWidth="1"/>
    <col min="12" max="12" width="7.42578125" style="4" customWidth="1"/>
    <col min="13" max="13" width="7" style="4" customWidth="1"/>
    <col min="14" max="14" width="6.28515625" style="4" customWidth="1"/>
    <col min="15" max="15" width="10" style="4" customWidth="1"/>
    <col min="16" max="19" width="8.7109375" style="4" customWidth="1"/>
    <col min="20" max="16384" width="9.140625" style="4"/>
  </cols>
  <sheetData>
    <row r="1" spans="1:46" ht="28.5" customHeight="1" x14ac:dyDescent="0.35">
      <c r="A1" s="76" t="str">
        <f>CONCATENATE("Asset: ",sname)</f>
        <v>Asset: CD9</v>
      </c>
      <c r="B1" s="76"/>
      <c r="C1" s="76"/>
    </row>
    <row r="2" spans="1:46" x14ac:dyDescent="0.2">
      <c r="D2" s="411" t="s">
        <v>742</v>
      </c>
      <c r="E2" s="316" t="s">
        <v>808</v>
      </c>
      <c r="F2" s="181"/>
      <c r="G2" s="4" t="s">
        <v>837</v>
      </c>
      <c r="K2" s="4" t="s">
        <v>836</v>
      </c>
      <c r="O2" s="49"/>
      <c r="P2" s="49"/>
      <c r="Q2" s="49"/>
      <c r="R2" s="442" t="s">
        <v>845</v>
      </c>
      <c r="S2" s="442"/>
      <c r="T2" s="48"/>
    </row>
    <row r="3" spans="1:46" ht="17.25" customHeight="1" x14ac:dyDescent="0.2">
      <c r="A3" s="60"/>
      <c r="B3" s="60"/>
      <c r="C3" s="60"/>
      <c r="D3" s="410" t="s">
        <v>852</v>
      </c>
      <c r="E3" s="316">
        <f>AT4+1</f>
        <v>2</v>
      </c>
      <c r="G3" s="86"/>
      <c r="H3" s="86" t="s">
        <v>834</v>
      </c>
      <c r="I3" s="86" t="s">
        <v>835</v>
      </c>
      <c r="K3" s="68" t="s">
        <v>715</v>
      </c>
      <c r="L3" s="404"/>
      <c r="M3" s="404"/>
      <c r="N3" s="336"/>
      <c r="O3" s="402"/>
      <c r="P3" s="49"/>
      <c r="Q3" s="49"/>
      <c r="R3" s="405">
        <v>0</v>
      </c>
      <c r="S3" s="408" t="s">
        <v>839</v>
      </c>
      <c r="AQ3" s="4" t="s">
        <v>848</v>
      </c>
      <c r="AS3" s="4" t="s">
        <v>849</v>
      </c>
    </row>
    <row r="4" spans="1:46" ht="17.25" customHeight="1" x14ac:dyDescent="0.2">
      <c r="A4" s="60"/>
      <c r="B4" s="60"/>
      <c r="C4" s="60"/>
      <c r="D4" s="410" t="s">
        <v>838</v>
      </c>
      <c r="E4" s="316">
        <f>AQ4-1</f>
        <v>0</v>
      </c>
      <c r="G4" s="252" t="s">
        <v>747</v>
      </c>
      <c r="H4" s="252" t="s">
        <v>809</v>
      </c>
      <c r="I4" s="252" t="s">
        <v>809</v>
      </c>
      <c r="K4" s="448" t="s">
        <v>833</v>
      </c>
      <c r="L4" s="449"/>
      <c r="M4" s="449"/>
      <c r="N4" s="450"/>
      <c r="O4" s="403"/>
      <c r="P4" s="49"/>
      <c r="Q4" s="402"/>
      <c r="R4" s="405">
        <v>1</v>
      </c>
      <c r="S4" s="412" t="s">
        <v>840</v>
      </c>
      <c r="AK4" s="4">
        <v>2</v>
      </c>
      <c r="AL4" s="4">
        <v>1</v>
      </c>
      <c r="AQ4" s="4">
        <v>1</v>
      </c>
      <c r="AS4" s="4" t="s">
        <v>851</v>
      </c>
      <c r="AT4" s="4">
        <v>1</v>
      </c>
    </row>
    <row r="5" spans="1:46" x14ac:dyDescent="0.2">
      <c r="D5" s="410" t="s">
        <v>105</v>
      </c>
      <c r="E5" s="409">
        <f>IF(FuelType&lt;6, FuelType, IF(OR(FuelType =6,FuelType=7), 0,1))</f>
        <v>0</v>
      </c>
      <c r="G5" s="252">
        <f>E6</f>
        <v>135</v>
      </c>
      <c r="H5" s="253">
        <v>8.1</v>
      </c>
      <c r="I5" s="253">
        <v>9</v>
      </c>
      <c r="K5" s="86"/>
      <c r="L5" s="86" t="s">
        <v>102</v>
      </c>
      <c r="M5" s="86" t="s">
        <v>103</v>
      </c>
      <c r="N5" s="86" t="s">
        <v>104</v>
      </c>
      <c r="O5" s="403"/>
      <c r="P5" s="49"/>
      <c r="Q5" s="49"/>
      <c r="R5" s="405">
        <v>2</v>
      </c>
      <c r="S5" s="408" t="s">
        <v>841</v>
      </c>
      <c r="AK5" s="183" t="e">
        <f>(($L$6*(E6*0.5)^2)+($M$6*(E6*0.5))+$N$6)*#REF!*(1000/(E6*0.5))/1000</f>
        <v>#REF!</v>
      </c>
      <c r="AS5" s="4" t="s">
        <v>850</v>
      </c>
    </row>
    <row r="6" spans="1:46" x14ac:dyDescent="0.2">
      <c r="D6" s="410" t="s">
        <v>106</v>
      </c>
      <c r="E6" s="316">
        <v>135</v>
      </c>
      <c r="G6" s="252">
        <f>E7</f>
        <v>217.5</v>
      </c>
      <c r="H6" s="253">
        <f>(G5*H5+(G6-G5)*7.1)/G6</f>
        <v>7.7206896551724142</v>
      </c>
      <c r="I6" s="253">
        <v>9.4</v>
      </c>
      <c r="K6" s="86" t="s">
        <v>834</v>
      </c>
      <c r="L6" s="406">
        <v>238.60051906055318</v>
      </c>
      <c r="M6" s="406">
        <v>3.0778016095396459</v>
      </c>
      <c r="N6" s="406">
        <v>8.1809375515552188E-2</v>
      </c>
      <c r="O6" s="403"/>
      <c r="P6" s="49"/>
      <c r="Q6" s="49"/>
      <c r="R6" s="405">
        <v>3</v>
      </c>
      <c r="S6" s="408"/>
      <c r="AK6" s="183" t="e">
        <f>(($L$6*(E7*0.5)^2)+($M$6*(E7*0.5))+$N$6)*#REF!*(1000/(E7*0.5))/1000</f>
        <v>#REF!</v>
      </c>
    </row>
    <row r="7" spans="1:46" x14ac:dyDescent="0.2">
      <c r="D7" s="410" t="s">
        <v>107</v>
      </c>
      <c r="E7" s="252">
        <f>AVERAGE(E6,E8)</f>
        <v>217.5</v>
      </c>
      <c r="G7" s="252">
        <f>E8</f>
        <v>300</v>
      </c>
      <c r="H7" s="253">
        <v>7.4</v>
      </c>
      <c r="I7" s="253">
        <v>10</v>
      </c>
      <c r="K7" s="86" t="s">
        <v>835</v>
      </c>
      <c r="L7" s="407">
        <v>416.43024609079515</v>
      </c>
      <c r="M7" s="407">
        <v>6.942352119713723</v>
      </c>
      <c r="N7" s="407">
        <v>3.7049321087125552E-3</v>
      </c>
      <c r="O7" s="4" t="s">
        <v>846</v>
      </c>
      <c r="P7" s="4" t="s">
        <v>847</v>
      </c>
      <c r="R7" s="405">
        <v>4</v>
      </c>
      <c r="S7" s="408"/>
      <c r="AK7" s="183" t="e">
        <f>(($L$6*(E8*0.5)^2)+($M$6*(E8*0.5))+$N$6)*#REF!*(1000/(E8*0.5))/1000</f>
        <v>#REF!</v>
      </c>
    </row>
    <row r="8" spans="1:46" x14ac:dyDescent="0.2">
      <c r="D8" s="410" t="s">
        <v>108</v>
      </c>
      <c r="E8" s="316">
        <v>300</v>
      </c>
      <c r="R8" s="405">
        <v>5</v>
      </c>
      <c r="S8" s="408"/>
    </row>
    <row r="9" spans="1:46" x14ac:dyDescent="0.2">
      <c r="D9" s="410" t="str">
        <f>IF(E12=1, "Heat rate@Min capacity", "Constant Term")</f>
        <v>Heat rate@Min capacity</v>
      </c>
      <c r="E9" s="190">
        <f>IF($E$12=1,H5, L6)</f>
        <v>8.1</v>
      </c>
      <c r="F9" s="190">
        <f>IF($F$12=1,I5, L7)</f>
        <v>416.43024609079515</v>
      </c>
      <c r="H9" s="188"/>
      <c r="I9" s="185"/>
      <c r="J9" s="185"/>
      <c r="L9" s="188"/>
      <c r="M9" s="185"/>
      <c r="N9" s="185"/>
      <c r="O9" s="185"/>
      <c r="R9" s="405">
        <v>6</v>
      </c>
      <c r="S9" s="408" t="s">
        <v>843</v>
      </c>
    </row>
    <row r="10" spans="1:46" x14ac:dyDescent="0.2">
      <c r="D10" s="410" t="str">
        <f>IF(E12=1, "Intermediate", "Linar Term")</f>
        <v>Intermediate</v>
      </c>
      <c r="E10" s="190">
        <f>IF($E$12=1,H6, M6)</f>
        <v>7.7206896551724142</v>
      </c>
      <c r="F10" s="190">
        <f>IF($F$12=1,I6, M7)</f>
        <v>6.942352119713723</v>
      </c>
      <c r="G10" s="113" t="s">
        <v>834</v>
      </c>
      <c r="H10" s="185"/>
      <c r="I10" s="185"/>
      <c r="J10" s="185"/>
      <c r="K10" s="113" t="s">
        <v>835</v>
      </c>
      <c r="L10" s="185"/>
      <c r="M10" s="185"/>
      <c r="N10" s="185"/>
      <c r="O10" s="185"/>
      <c r="R10" s="405">
        <v>7</v>
      </c>
      <c r="S10" s="408" t="s">
        <v>844</v>
      </c>
    </row>
    <row r="11" spans="1:46" x14ac:dyDescent="0.2">
      <c r="D11" s="410" t="str">
        <f>IF( E12=1, "Peak", "Quadratic Term")</f>
        <v>Peak</v>
      </c>
      <c r="E11" s="190">
        <f>IF($E$12=1,H7, N6)</f>
        <v>7.4</v>
      </c>
      <c r="F11" s="190">
        <f>IF($F$12=1,I7, N7)</f>
        <v>3.7049321087125552E-3</v>
      </c>
      <c r="H11" s="185"/>
      <c r="I11" s="185"/>
      <c r="J11" s="185"/>
      <c r="L11" s="185"/>
      <c r="M11" s="185"/>
      <c r="N11" s="185"/>
      <c r="O11" s="185"/>
      <c r="R11" s="405">
        <v>8</v>
      </c>
      <c r="S11" s="408" t="s">
        <v>842</v>
      </c>
    </row>
    <row r="12" spans="1:46" x14ac:dyDescent="0.2">
      <c r="D12" s="208" t="s">
        <v>832</v>
      </c>
      <c r="E12" s="48">
        <f>IF(AK4=1, 0, 1)</f>
        <v>1</v>
      </c>
      <c r="F12" s="48">
        <f>IF(AL4=1, 0, 1)</f>
        <v>0</v>
      </c>
      <c r="H12" s="185"/>
      <c r="I12" s="185"/>
      <c r="J12" s="185"/>
      <c r="L12" s="185"/>
      <c r="M12" s="185"/>
      <c r="N12" s="185"/>
      <c r="O12" s="185"/>
      <c r="R12" s="405">
        <v>9</v>
      </c>
      <c r="S12" s="408"/>
    </row>
    <row r="13" spans="1:46" x14ac:dyDescent="0.2">
      <c r="D13" s="410" t="s">
        <v>866</v>
      </c>
      <c r="E13" s="344">
        <v>6</v>
      </c>
      <c r="R13" s="405">
        <v>10</v>
      </c>
      <c r="S13" s="408"/>
    </row>
    <row r="14" spans="1:46" x14ac:dyDescent="0.2">
      <c r="A14" s="60"/>
      <c r="B14" s="60"/>
      <c r="C14" s="60"/>
      <c r="D14" s="410" t="s">
        <v>748</v>
      </c>
      <c r="E14" s="341">
        <v>1</v>
      </c>
    </row>
    <row r="15" spans="1:46" x14ac:dyDescent="0.2">
      <c r="D15" s="410" t="s">
        <v>109</v>
      </c>
      <c r="E15" s="251">
        <v>1</v>
      </c>
    </row>
    <row r="16" spans="1:46" x14ac:dyDescent="0.2">
      <c r="D16" s="410" t="s">
        <v>854</v>
      </c>
      <c r="E16" s="413">
        <v>0</v>
      </c>
      <c r="W16" s="421"/>
    </row>
    <row r="17" spans="2:20" x14ac:dyDescent="0.2">
      <c r="D17" s="410" t="s">
        <v>855</v>
      </c>
      <c r="E17" s="414">
        <v>4</v>
      </c>
    </row>
    <row r="18" spans="2:20" ht="15.75" x14ac:dyDescent="0.25">
      <c r="D18" s="410" t="s">
        <v>856</v>
      </c>
      <c r="E18" s="414">
        <v>1</v>
      </c>
      <c r="G18" s="446" t="s">
        <v>200</v>
      </c>
      <c r="H18" s="447" t="s">
        <v>867</v>
      </c>
      <c r="I18" s="447"/>
      <c r="J18" s="447"/>
      <c r="K18" s="447"/>
      <c r="L18" s="447"/>
      <c r="M18" s="447"/>
      <c r="N18" s="447"/>
      <c r="O18" s="447"/>
      <c r="P18" s="447"/>
      <c r="Q18" s="447"/>
      <c r="R18" s="447"/>
      <c r="S18" s="447"/>
    </row>
    <row r="19" spans="2:20" x14ac:dyDescent="0.2">
      <c r="D19" s="410" t="s">
        <v>861</v>
      </c>
      <c r="E19" s="415">
        <v>3</v>
      </c>
      <c r="G19" s="446"/>
      <c r="H19" s="252" t="s">
        <v>115</v>
      </c>
      <c r="I19" s="252" t="s">
        <v>116</v>
      </c>
      <c r="J19" s="252" t="s">
        <v>117</v>
      </c>
      <c r="K19" s="252" t="s">
        <v>118</v>
      </c>
      <c r="L19" s="252" t="s">
        <v>119</v>
      </c>
      <c r="M19" s="252" t="s">
        <v>120</v>
      </c>
      <c r="N19" s="252" t="s">
        <v>121</v>
      </c>
      <c r="O19" s="252" t="s">
        <v>122</v>
      </c>
      <c r="P19" s="252" t="s">
        <v>123</v>
      </c>
      <c r="Q19" s="252" t="s">
        <v>124</v>
      </c>
      <c r="R19" s="252" t="s">
        <v>125</v>
      </c>
      <c r="S19" s="252" t="s">
        <v>126</v>
      </c>
    </row>
    <row r="20" spans="2:20" x14ac:dyDescent="0.2">
      <c r="D20" s="410" t="s">
        <v>862</v>
      </c>
      <c r="E20" s="415">
        <v>24</v>
      </c>
      <c r="G20" s="424" t="s">
        <v>868</v>
      </c>
      <c r="H20" s="425">
        <v>1</v>
      </c>
      <c r="I20" s="425">
        <v>1</v>
      </c>
      <c r="J20" s="425">
        <v>1</v>
      </c>
      <c r="K20" s="425">
        <v>1</v>
      </c>
      <c r="L20" s="425">
        <v>1</v>
      </c>
      <c r="M20" s="425">
        <v>1</v>
      </c>
      <c r="N20" s="425">
        <v>1</v>
      </c>
      <c r="O20" s="425">
        <v>1</v>
      </c>
      <c r="P20" s="425">
        <v>1</v>
      </c>
      <c r="Q20" s="425">
        <v>1</v>
      </c>
      <c r="R20" s="425">
        <v>1</v>
      </c>
      <c r="S20" s="425">
        <v>1</v>
      </c>
    </row>
    <row r="21" spans="2:20" x14ac:dyDescent="0.2">
      <c r="D21" s="410"/>
      <c r="E21" s="402"/>
    </row>
    <row r="22" spans="2:20" x14ac:dyDescent="0.2">
      <c r="H22" s="443" t="s">
        <v>110</v>
      </c>
      <c r="I22" s="444"/>
      <c r="J22" s="444"/>
      <c r="K22" s="444"/>
      <c r="L22" s="444"/>
      <c r="M22" s="444"/>
      <c r="N22" s="444"/>
      <c r="O22" s="444"/>
      <c r="P22" s="444"/>
      <c r="Q22" s="444"/>
      <c r="R22" s="444"/>
      <c r="S22" s="445"/>
    </row>
    <row r="23" spans="2:20" ht="41.25" customHeight="1" x14ac:dyDescent="0.2">
      <c r="B23" s="4" t="s">
        <v>816</v>
      </c>
      <c r="D23" s="60" t="s">
        <v>111</v>
      </c>
      <c r="E23" s="416" t="s">
        <v>112</v>
      </c>
      <c r="F23" s="416" t="s">
        <v>113</v>
      </c>
      <c r="G23" s="416" t="s">
        <v>114</v>
      </c>
      <c r="H23" s="402" t="s">
        <v>115</v>
      </c>
      <c r="I23" s="402" t="s">
        <v>116</v>
      </c>
      <c r="J23" s="402" t="s">
        <v>117</v>
      </c>
      <c r="K23" s="402" t="s">
        <v>118</v>
      </c>
      <c r="L23" s="402" t="s">
        <v>119</v>
      </c>
      <c r="M23" s="402" t="s">
        <v>120</v>
      </c>
      <c r="N23" s="402" t="s">
        <v>121</v>
      </c>
      <c r="O23" s="402" t="s">
        <v>122</v>
      </c>
      <c r="P23" s="402" t="s">
        <v>123</v>
      </c>
      <c r="Q23" s="402" t="s">
        <v>124</v>
      </c>
      <c r="R23" s="402" t="s">
        <v>125</v>
      </c>
      <c r="S23" s="402" t="s">
        <v>126</v>
      </c>
    </row>
    <row r="24" spans="2:20" x14ac:dyDescent="0.2">
      <c r="B24" s="192" t="s">
        <v>749</v>
      </c>
      <c r="C24" s="193" t="s">
        <v>750</v>
      </c>
      <c r="D24" s="4">
        <f>YEAR(dealStart)</f>
        <v>2001</v>
      </c>
      <c r="E24" s="254">
        <v>0</v>
      </c>
      <c r="F24" s="255">
        <v>2.75</v>
      </c>
      <c r="G24" s="371">
        <v>1.3888888888888889E-4</v>
      </c>
      <c r="H24" s="426">
        <v>0.12</v>
      </c>
      <c r="I24" s="342">
        <v>0.12</v>
      </c>
      <c r="J24" s="342">
        <v>0.12</v>
      </c>
      <c r="K24" s="342">
        <v>0.12</v>
      </c>
      <c r="L24" s="342">
        <v>0.12</v>
      </c>
      <c r="M24" s="342">
        <v>0.12</v>
      </c>
      <c r="N24" s="342">
        <v>0.12</v>
      </c>
      <c r="O24" s="342">
        <v>0.12</v>
      </c>
      <c r="P24" s="342">
        <v>0.12</v>
      </c>
      <c r="Q24" s="342">
        <v>0.12</v>
      </c>
      <c r="R24" s="342">
        <v>0.12</v>
      </c>
      <c r="S24" s="417">
        <v>0.12</v>
      </c>
      <c r="T24" s="182"/>
    </row>
    <row r="25" spans="2:20" x14ac:dyDescent="0.2">
      <c r="B25" s="366" t="s">
        <v>127</v>
      </c>
      <c r="C25" s="191" t="s">
        <v>128</v>
      </c>
      <c r="D25" s="4">
        <f>D24+1</f>
        <v>2002</v>
      </c>
      <c r="E25" s="256">
        <v>0</v>
      </c>
      <c r="F25" s="257">
        <v>2.75</v>
      </c>
      <c r="G25" s="372">
        <v>1.3888888888888889E-4</v>
      </c>
      <c r="H25" s="427">
        <v>0.12</v>
      </c>
      <c r="I25" s="343">
        <v>0.12</v>
      </c>
      <c r="J25" s="343">
        <v>0.12</v>
      </c>
      <c r="K25" s="343">
        <v>0.12</v>
      </c>
      <c r="L25" s="343">
        <v>0.12</v>
      </c>
      <c r="M25" s="343">
        <v>0.12</v>
      </c>
      <c r="N25" s="343">
        <v>0.12</v>
      </c>
      <c r="O25" s="343">
        <v>0.12</v>
      </c>
      <c r="P25" s="343">
        <v>0.12</v>
      </c>
      <c r="Q25" s="343">
        <v>0.12</v>
      </c>
      <c r="R25" s="343">
        <v>0.12</v>
      </c>
      <c r="S25" s="418">
        <v>0.12</v>
      </c>
      <c r="T25" s="182"/>
    </row>
    <row r="26" spans="2:20" x14ac:dyDescent="0.2">
      <c r="B26" s="363">
        <v>36161</v>
      </c>
      <c r="C26" s="277">
        <v>0</v>
      </c>
      <c r="D26" s="4">
        <f t="shared" ref="D26:D53" si="0">D25+1</f>
        <v>2003</v>
      </c>
      <c r="E26" s="256">
        <v>0</v>
      </c>
      <c r="F26" s="257">
        <v>2.75</v>
      </c>
      <c r="G26" s="372">
        <v>1.3888888888888889E-4</v>
      </c>
      <c r="H26" s="427">
        <v>0.12</v>
      </c>
      <c r="I26" s="343">
        <v>0.12</v>
      </c>
      <c r="J26" s="343">
        <v>0.12</v>
      </c>
      <c r="K26" s="343">
        <v>0.12</v>
      </c>
      <c r="L26" s="343">
        <v>0.12</v>
      </c>
      <c r="M26" s="343">
        <v>0.12</v>
      </c>
      <c r="N26" s="343">
        <v>0.12</v>
      </c>
      <c r="O26" s="343">
        <v>0.12</v>
      </c>
      <c r="P26" s="343">
        <v>0.12</v>
      </c>
      <c r="Q26" s="343">
        <v>0.12</v>
      </c>
      <c r="R26" s="343">
        <v>0.12</v>
      </c>
      <c r="S26" s="418">
        <v>0.12</v>
      </c>
      <c r="T26" s="182"/>
    </row>
    <row r="27" spans="2:20" x14ac:dyDescent="0.2">
      <c r="B27" s="364">
        <v>36220</v>
      </c>
      <c r="C27" s="277">
        <v>0</v>
      </c>
      <c r="D27" s="4">
        <f t="shared" si="0"/>
        <v>2004</v>
      </c>
      <c r="E27" s="256">
        <v>0</v>
      </c>
      <c r="F27" s="257">
        <v>2.75</v>
      </c>
      <c r="G27" s="372">
        <v>1.3888888888888889E-4</v>
      </c>
      <c r="H27" s="427">
        <v>0.12</v>
      </c>
      <c r="I27" s="343">
        <v>0.12</v>
      </c>
      <c r="J27" s="343">
        <v>0.12</v>
      </c>
      <c r="K27" s="343">
        <v>0.12</v>
      </c>
      <c r="L27" s="343">
        <v>0.12</v>
      </c>
      <c r="M27" s="343">
        <v>0.12</v>
      </c>
      <c r="N27" s="343">
        <v>0.12</v>
      </c>
      <c r="O27" s="343">
        <v>0.12</v>
      </c>
      <c r="P27" s="343">
        <v>0.12</v>
      </c>
      <c r="Q27" s="343">
        <v>0.12</v>
      </c>
      <c r="R27" s="343">
        <v>0.12</v>
      </c>
      <c r="S27" s="418">
        <v>0.12</v>
      </c>
      <c r="T27" s="182"/>
    </row>
    <row r="28" spans="2:20" x14ac:dyDescent="0.2">
      <c r="B28" s="364">
        <v>37007</v>
      </c>
      <c r="C28" s="277">
        <v>0</v>
      </c>
      <c r="D28" s="4">
        <f t="shared" si="0"/>
        <v>2005</v>
      </c>
      <c r="E28" s="256">
        <v>0</v>
      </c>
      <c r="F28" s="257">
        <v>2.75</v>
      </c>
      <c r="G28" s="372">
        <v>1.3888888888888889E-4</v>
      </c>
      <c r="H28" s="427">
        <v>0.12</v>
      </c>
      <c r="I28" s="343">
        <v>0.12</v>
      </c>
      <c r="J28" s="343">
        <v>0.12</v>
      </c>
      <c r="K28" s="343">
        <v>0.12</v>
      </c>
      <c r="L28" s="343">
        <v>0.12</v>
      </c>
      <c r="M28" s="343">
        <v>0.12</v>
      </c>
      <c r="N28" s="343">
        <v>0.12</v>
      </c>
      <c r="O28" s="343">
        <v>0.12</v>
      </c>
      <c r="P28" s="343">
        <v>0.12</v>
      </c>
      <c r="Q28" s="343">
        <v>0.12</v>
      </c>
      <c r="R28" s="343">
        <v>0.12</v>
      </c>
      <c r="S28" s="418">
        <v>0.12</v>
      </c>
      <c r="T28" s="182"/>
    </row>
    <row r="29" spans="2:20" x14ac:dyDescent="0.2">
      <c r="B29" s="364">
        <v>37430</v>
      </c>
      <c r="C29" s="277">
        <v>0</v>
      </c>
      <c r="D29" s="4">
        <f t="shared" si="0"/>
        <v>2006</v>
      </c>
      <c r="E29" s="256">
        <v>0</v>
      </c>
      <c r="F29" s="257">
        <v>2.75</v>
      </c>
      <c r="G29" s="372">
        <v>1.3888888888888889E-4</v>
      </c>
      <c r="H29" s="427">
        <v>0.12</v>
      </c>
      <c r="I29" s="343">
        <v>0.12</v>
      </c>
      <c r="J29" s="343">
        <v>0.12</v>
      </c>
      <c r="K29" s="343">
        <v>0.12</v>
      </c>
      <c r="L29" s="343">
        <v>0.12</v>
      </c>
      <c r="M29" s="343">
        <v>0.12</v>
      </c>
      <c r="N29" s="343">
        <v>0.12</v>
      </c>
      <c r="O29" s="343">
        <v>0.12</v>
      </c>
      <c r="P29" s="343">
        <v>0.12</v>
      </c>
      <c r="Q29" s="343">
        <v>0.12</v>
      </c>
      <c r="R29" s="343">
        <v>0.12</v>
      </c>
      <c r="S29" s="418">
        <v>0.12</v>
      </c>
      <c r="T29" s="182"/>
    </row>
    <row r="30" spans="2:20" x14ac:dyDescent="0.2">
      <c r="B30" s="364">
        <v>37853</v>
      </c>
      <c r="C30" s="277">
        <v>0</v>
      </c>
      <c r="D30" s="4">
        <f t="shared" si="0"/>
        <v>2007</v>
      </c>
      <c r="E30" s="256">
        <v>0</v>
      </c>
      <c r="F30" s="257">
        <v>2.75</v>
      </c>
      <c r="G30" s="372">
        <v>1.3888888888888889E-4</v>
      </c>
      <c r="H30" s="427">
        <v>0.12</v>
      </c>
      <c r="I30" s="343">
        <v>0.12</v>
      </c>
      <c r="J30" s="343">
        <v>0.12</v>
      </c>
      <c r="K30" s="343">
        <v>0.12</v>
      </c>
      <c r="L30" s="343">
        <v>0.12</v>
      </c>
      <c r="M30" s="343">
        <v>0.12</v>
      </c>
      <c r="N30" s="343">
        <v>0.12</v>
      </c>
      <c r="O30" s="343">
        <v>0.12</v>
      </c>
      <c r="P30" s="343">
        <v>0.12</v>
      </c>
      <c r="Q30" s="343">
        <v>0.12</v>
      </c>
      <c r="R30" s="343">
        <v>0.12</v>
      </c>
      <c r="S30" s="418">
        <v>0.12</v>
      </c>
      <c r="T30" s="182"/>
    </row>
    <row r="31" spans="2:20" x14ac:dyDescent="0.2">
      <c r="B31" s="364">
        <v>38276</v>
      </c>
      <c r="C31" s="277">
        <v>0</v>
      </c>
      <c r="D31" s="4">
        <f t="shared" si="0"/>
        <v>2008</v>
      </c>
      <c r="E31" s="256">
        <v>0</v>
      </c>
      <c r="F31" s="257">
        <v>2.75</v>
      </c>
      <c r="G31" s="372">
        <v>1.3888888888888889E-4</v>
      </c>
      <c r="H31" s="427">
        <v>0.12</v>
      </c>
      <c r="I31" s="343">
        <v>0.12</v>
      </c>
      <c r="J31" s="343">
        <v>0.12</v>
      </c>
      <c r="K31" s="343">
        <v>0.12</v>
      </c>
      <c r="L31" s="343">
        <v>0.12</v>
      </c>
      <c r="M31" s="343">
        <v>0.12</v>
      </c>
      <c r="N31" s="343">
        <v>0.12</v>
      </c>
      <c r="O31" s="343">
        <v>0.12</v>
      </c>
      <c r="P31" s="343">
        <v>0.12</v>
      </c>
      <c r="Q31" s="343">
        <v>0.12</v>
      </c>
      <c r="R31" s="343">
        <v>0.12</v>
      </c>
      <c r="S31" s="418">
        <v>0.12</v>
      </c>
      <c r="T31" s="182"/>
    </row>
    <row r="32" spans="2:20" x14ac:dyDescent="0.2">
      <c r="B32" s="364">
        <v>38699</v>
      </c>
      <c r="C32" s="277">
        <v>0</v>
      </c>
      <c r="D32" s="4">
        <f t="shared" si="0"/>
        <v>2009</v>
      </c>
      <c r="E32" s="256">
        <v>0</v>
      </c>
      <c r="F32" s="257">
        <v>2.75</v>
      </c>
      <c r="G32" s="372">
        <v>1.3888888888888889E-4</v>
      </c>
      <c r="H32" s="427">
        <v>0.12</v>
      </c>
      <c r="I32" s="343">
        <v>0.12</v>
      </c>
      <c r="J32" s="343">
        <v>0.12</v>
      </c>
      <c r="K32" s="343">
        <v>0.12</v>
      </c>
      <c r="L32" s="343">
        <v>0.12</v>
      </c>
      <c r="M32" s="343">
        <v>0.12</v>
      </c>
      <c r="N32" s="343">
        <v>0.12</v>
      </c>
      <c r="O32" s="343">
        <v>0.12</v>
      </c>
      <c r="P32" s="343">
        <v>0.12</v>
      </c>
      <c r="Q32" s="343">
        <v>0.12</v>
      </c>
      <c r="R32" s="343">
        <v>0.12</v>
      </c>
      <c r="S32" s="418">
        <v>0.12</v>
      </c>
      <c r="T32" s="182"/>
    </row>
    <row r="33" spans="1:20" x14ac:dyDescent="0.2">
      <c r="B33" s="364">
        <v>39122</v>
      </c>
      <c r="C33" s="277">
        <v>0</v>
      </c>
      <c r="D33" s="4">
        <f t="shared" si="0"/>
        <v>2010</v>
      </c>
      <c r="E33" s="256">
        <v>0</v>
      </c>
      <c r="F33" s="257">
        <v>2.75</v>
      </c>
      <c r="G33" s="372">
        <v>1.3888888888888889E-4</v>
      </c>
      <c r="H33" s="427">
        <v>0.12</v>
      </c>
      <c r="I33" s="343">
        <v>0.12</v>
      </c>
      <c r="J33" s="343">
        <v>0.12</v>
      </c>
      <c r="K33" s="343">
        <v>0.12</v>
      </c>
      <c r="L33" s="343">
        <v>0.12</v>
      </c>
      <c r="M33" s="343">
        <v>0.12</v>
      </c>
      <c r="N33" s="343">
        <v>0.12</v>
      </c>
      <c r="O33" s="343">
        <v>0.12</v>
      </c>
      <c r="P33" s="343">
        <v>0.12</v>
      </c>
      <c r="Q33" s="343">
        <v>0.12</v>
      </c>
      <c r="R33" s="343">
        <v>0.12</v>
      </c>
      <c r="S33" s="418">
        <v>0.12</v>
      </c>
      <c r="T33" s="182"/>
    </row>
    <row r="34" spans="1:20" x14ac:dyDescent="0.2">
      <c r="B34" s="364">
        <v>39545</v>
      </c>
      <c r="C34" s="277">
        <v>0</v>
      </c>
      <c r="D34" s="4">
        <f t="shared" si="0"/>
        <v>2011</v>
      </c>
      <c r="E34" s="256">
        <v>0</v>
      </c>
      <c r="F34" s="257">
        <v>2.75</v>
      </c>
      <c r="G34" s="372">
        <v>1.3888888888888889E-4</v>
      </c>
      <c r="H34" s="427">
        <v>0.12</v>
      </c>
      <c r="I34" s="343">
        <v>0.12</v>
      </c>
      <c r="J34" s="343">
        <v>0.12</v>
      </c>
      <c r="K34" s="343">
        <v>0.12</v>
      </c>
      <c r="L34" s="343">
        <v>0.12</v>
      </c>
      <c r="M34" s="343">
        <v>0.12</v>
      </c>
      <c r="N34" s="343">
        <v>0.12</v>
      </c>
      <c r="O34" s="343">
        <v>0.12</v>
      </c>
      <c r="P34" s="343">
        <v>0.12</v>
      </c>
      <c r="Q34" s="343">
        <v>0.12</v>
      </c>
      <c r="R34" s="343">
        <v>0.12</v>
      </c>
      <c r="S34" s="418">
        <v>0.12</v>
      </c>
      <c r="T34" s="182"/>
    </row>
    <row r="35" spans="1:20" x14ac:dyDescent="0.2">
      <c r="B35" s="364">
        <v>39968</v>
      </c>
      <c r="C35" s="277">
        <v>0</v>
      </c>
      <c r="D35" s="4">
        <f t="shared" si="0"/>
        <v>2012</v>
      </c>
      <c r="E35" s="256">
        <v>0</v>
      </c>
      <c r="F35" s="257">
        <v>2.75</v>
      </c>
      <c r="G35" s="372">
        <v>1.3888888888888889E-4</v>
      </c>
      <c r="H35" s="427">
        <v>0.12</v>
      </c>
      <c r="I35" s="343">
        <v>0.12</v>
      </c>
      <c r="J35" s="343">
        <v>0.12</v>
      </c>
      <c r="K35" s="343">
        <v>0.12</v>
      </c>
      <c r="L35" s="343">
        <v>0.12</v>
      </c>
      <c r="M35" s="343">
        <v>0.12</v>
      </c>
      <c r="N35" s="343">
        <v>0.12</v>
      </c>
      <c r="O35" s="343">
        <v>0.12</v>
      </c>
      <c r="P35" s="343">
        <v>0.12</v>
      </c>
      <c r="Q35" s="343">
        <v>0.12</v>
      </c>
      <c r="R35" s="343">
        <v>0.12</v>
      </c>
      <c r="S35" s="418">
        <v>0.12</v>
      </c>
      <c r="T35" s="182"/>
    </row>
    <row r="36" spans="1:20" x14ac:dyDescent="0.2">
      <c r="B36" s="364">
        <v>40391</v>
      </c>
      <c r="C36" s="277">
        <v>0</v>
      </c>
      <c r="D36" s="4">
        <f t="shared" si="0"/>
        <v>2013</v>
      </c>
      <c r="E36" s="256">
        <v>0</v>
      </c>
      <c r="F36" s="257">
        <v>2.75</v>
      </c>
      <c r="G36" s="372">
        <v>1.3888888888888889E-4</v>
      </c>
      <c r="H36" s="427">
        <v>0.12</v>
      </c>
      <c r="I36" s="343">
        <v>0.12</v>
      </c>
      <c r="J36" s="343">
        <v>0.12</v>
      </c>
      <c r="K36" s="343">
        <v>0.12</v>
      </c>
      <c r="L36" s="343">
        <v>0.12</v>
      </c>
      <c r="M36" s="343">
        <v>0.12</v>
      </c>
      <c r="N36" s="343">
        <v>0.12</v>
      </c>
      <c r="O36" s="343">
        <v>0.12</v>
      </c>
      <c r="P36" s="343">
        <v>0.12</v>
      </c>
      <c r="Q36" s="343">
        <v>0.12</v>
      </c>
      <c r="R36" s="343">
        <v>0.12</v>
      </c>
      <c r="S36" s="418">
        <v>0.12</v>
      </c>
      <c r="T36" s="182"/>
    </row>
    <row r="37" spans="1:20" x14ac:dyDescent="0.2">
      <c r="B37" s="364">
        <v>40814</v>
      </c>
      <c r="C37" s="277">
        <v>0</v>
      </c>
      <c r="D37" s="4">
        <f t="shared" si="0"/>
        <v>2014</v>
      </c>
      <c r="E37" s="256">
        <v>0</v>
      </c>
      <c r="F37" s="257">
        <v>2.75</v>
      </c>
      <c r="G37" s="372">
        <v>1.3888888888888889E-4</v>
      </c>
      <c r="H37" s="427">
        <v>0.12</v>
      </c>
      <c r="I37" s="343">
        <v>0.12</v>
      </c>
      <c r="J37" s="343">
        <v>0.12</v>
      </c>
      <c r="K37" s="343">
        <v>0.12</v>
      </c>
      <c r="L37" s="343">
        <v>0.12</v>
      </c>
      <c r="M37" s="343">
        <v>0.12</v>
      </c>
      <c r="N37" s="343">
        <v>0.12</v>
      </c>
      <c r="O37" s="343">
        <v>0.12</v>
      </c>
      <c r="P37" s="343">
        <v>0.12</v>
      </c>
      <c r="Q37" s="343">
        <v>0.12</v>
      </c>
      <c r="R37" s="343">
        <v>0.12</v>
      </c>
      <c r="S37" s="418">
        <v>0.12</v>
      </c>
      <c r="T37" s="182"/>
    </row>
    <row r="38" spans="1:20" x14ac:dyDescent="0.2">
      <c r="B38" s="364">
        <v>41237</v>
      </c>
      <c r="C38" s="277">
        <v>0</v>
      </c>
      <c r="D38" s="4">
        <f t="shared" si="0"/>
        <v>2015</v>
      </c>
      <c r="E38" s="256">
        <v>0</v>
      </c>
      <c r="F38" s="257">
        <v>2.75</v>
      </c>
      <c r="G38" s="372">
        <v>1.3888888888888889E-4</v>
      </c>
      <c r="H38" s="427">
        <v>0.12</v>
      </c>
      <c r="I38" s="343">
        <v>0.12</v>
      </c>
      <c r="J38" s="343">
        <v>0.12</v>
      </c>
      <c r="K38" s="343">
        <v>0.12</v>
      </c>
      <c r="L38" s="343">
        <v>0.12</v>
      </c>
      <c r="M38" s="343">
        <v>0.12</v>
      </c>
      <c r="N38" s="343">
        <v>0.12</v>
      </c>
      <c r="O38" s="343">
        <v>0.12</v>
      </c>
      <c r="P38" s="343">
        <v>0.12</v>
      </c>
      <c r="Q38" s="343">
        <v>0.12</v>
      </c>
      <c r="R38" s="343">
        <v>0.12</v>
      </c>
      <c r="S38" s="418">
        <v>0.12</v>
      </c>
      <c r="T38" s="182"/>
    </row>
    <row r="39" spans="1:20" x14ac:dyDescent="0.2">
      <c r="B39" s="364">
        <v>41660</v>
      </c>
      <c r="C39" s="277">
        <v>0</v>
      </c>
      <c r="D39" s="4">
        <f t="shared" si="0"/>
        <v>2016</v>
      </c>
      <c r="E39" s="256">
        <v>0</v>
      </c>
      <c r="F39" s="257">
        <v>2.75</v>
      </c>
      <c r="G39" s="372">
        <v>1.3888888888888889E-4</v>
      </c>
      <c r="H39" s="427">
        <v>0.12</v>
      </c>
      <c r="I39" s="343">
        <v>0.12</v>
      </c>
      <c r="J39" s="343">
        <v>0.12</v>
      </c>
      <c r="K39" s="343">
        <v>0.12</v>
      </c>
      <c r="L39" s="343">
        <v>0.12</v>
      </c>
      <c r="M39" s="343">
        <v>0.12</v>
      </c>
      <c r="N39" s="343">
        <v>0.12</v>
      </c>
      <c r="O39" s="343">
        <v>0.12</v>
      </c>
      <c r="P39" s="343">
        <v>0.12</v>
      </c>
      <c r="Q39" s="343">
        <v>0.12</v>
      </c>
      <c r="R39" s="343">
        <v>0.12</v>
      </c>
      <c r="S39" s="418">
        <v>0.12</v>
      </c>
      <c r="T39" s="182"/>
    </row>
    <row r="40" spans="1:20" x14ac:dyDescent="0.2">
      <c r="B40" s="364">
        <v>42083</v>
      </c>
      <c r="C40" s="277">
        <v>0</v>
      </c>
      <c r="D40" s="4">
        <f t="shared" si="0"/>
        <v>2017</v>
      </c>
      <c r="E40" s="256">
        <v>0</v>
      </c>
      <c r="F40" s="257">
        <v>2.75</v>
      </c>
      <c r="G40" s="372">
        <v>1.3888888888888889E-4</v>
      </c>
      <c r="H40" s="427">
        <v>0.12</v>
      </c>
      <c r="I40" s="343">
        <v>0.12</v>
      </c>
      <c r="J40" s="343">
        <v>0.12</v>
      </c>
      <c r="K40" s="343">
        <v>0.12</v>
      </c>
      <c r="L40" s="343">
        <v>0.12</v>
      </c>
      <c r="M40" s="343">
        <v>0.12</v>
      </c>
      <c r="N40" s="343">
        <v>0.12</v>
      </c>
      <c r="O40" s="343">
        <v>0.12</v>
      </c>
      <c r="P40" s="343">
        <v>0.12</v>
      </c>
      <c r="Q40" s="343">
        <v>0.12</v>
      </c>
      <c r="R40" s="343">
        <v>0.12</v>
      </c>
      <c r="S40" s="418">
        <v>0.12</v>
      </c>
      <c r="T40" s="182"/>
    </row>
    <row r="41" spans="1:20" x14ac:dyDescent="0.2">
      <c r="B41" s="364">
        <v>42506</v>
      </c>
      <c r="C41" s="277">
        <v>0</v>
      </c>
      <c r="D41" s="4">
        <f t="shared" si="0"/>
        <v>2018</v>
      </c>
      <c r="E41" s="256">
        <v>0</v>
      </c>
      <c r="F41" s="257">
        <v>2.75</v>
      </c>
      <c r="G41" s="372">
        <v>1.3888888888888889E-4</v>
      </c>
      <c r="H41" s="427">
        <v>0.12</v>
      </c>
      <c r="I41" s="343">
        <v>0.12</v>
      </c>
      <c r="J41" s="343">
        <v>0.12</v>
      </c>
      <c r="K41" s="343">
        <v>0.12</v>
      </c>
      <c r="L41" s="343">
        <v>0.12</v>
      </c>
      <c r="M41" s="343">
        <v>0.12</v>
      </c>
      <c r="N41" s="343">
        <v>0.12</v>
      </c>
      <c r="O41" s="343">
        <v>0.12</v>
      </c>
      <c r="P41" s="343">
        <v>0.12</v>
      </c>
      <c r="Q41" s="343">
        <v>0.12</v>
      </c>
      <c r="R41" s="343">
        <v>0.12</v>
      </c>
      <c r="S41" s="418">
        <v>0.12</v>
      </c>
      <c r="T41" s="182"/>
    </row>
    <row r="42" spans="1:20" x14ac:dyDescent="0.2">
      <c r="B42" s="364">
        <v>42929</v>
      </c>
      <c r="C42" s="277">
        <v>0</v>
      </c>
      <c r="D42" s="4">
        <f t="shared" si="0"/>
        <v>2019</v>
      </c>
      <c r="E42" s="256">
        <v>0</v>
      </c>
      <c r="F42" s="257">
        <v>2.75</v>
      </c>
      <c r="G42" s="372">
        <v>1.3888888888888889E-4</v>
      </c>
      <c r="H42" s="427">
        <v>0.12</v>
      </c>
      <c r="I42" s="343">
        <v>0.12</v>
      </c>
      <c r="J42" s="343">
        <v>0.12</v>
      </c>
      <c r="K42" s="343">
        <v>0.12</v>
      </c>
      <c r="L42" s="343">
        <v>0.12</v>
      </c>
      <c r="M42" s="343">
        <v>0.12</v>
      </c>
      <c r="N42" s="343">
        <v>0.12</v>
      </c>
      <c r="O42" s="343">
        <v>0.12</v>
      </c>
      <c r="P42" s="343">
        <v>0.12</v>
      </c>
      <c r="Q42" s="343">
        <v>0.12</v>
      </c>
      <c r="R42" s="343">
        <v>0.12</v>
      </c>
      <c r="S42" s="418">
        <v>0.12</v>
      </c>
      <c r="T42" s="182"/>
    </row>
    <row r="43" spans="1:20" ht="13.5" customHeight="1" x14ac:dyDescent="0.2">
      <c r="A43" s="184"/>
      <c r="B43" s="364">
        <v>43352</v>
      </c>
      <c r="C43" s="277">
        <v>0</v>
      </c>
      <c r="D43" s="4">
        <f t="shared" si="0"/>
        <v>2020</v>
      </c>
      <c r="E43" s="256">
        <v>0</v>
      </c>
      <c r="F43" s="257">
        <v>2.75</v>
      </c>
      <c r="G43" s="372">
        <v>1.3888888888888889E-4</v>
      </c>
      <c r="H43" s="427">
        <v>0.12</v>
      </c>
      <c r="I43" s="343">
        <v>0.12</v>
      </c>
      <c r="J43" s="343">
        <v>0.12</v>
      </c>
      <c r="K43" s="343">
        <v>0.12</v>
      </c>
      <c r="L43" s="343">
        <v>0.12</v>
      </c>
      <c r="M43" s="343">
        <v>0.12</v>
      </c>
      <c r="N43" s="343">
        <v>0.12</v>
      </c>
      <c r="O43" s="343">
        <v>0.12</v>
      </c>
      <c r="P43" s="343">
        <v>0.12</v>
      </c>
      <c r="Q43" s="343">
        <v>0.12</v>
      </c>
      <c r="R43" s="343">
        <v>0.12</v>
      </c>
      <c r="S43" s="418">
        <v>0.12</v>
      </c>
      <c r="T43" s="182"/>
    </row>
    <row r="44" spans="1:20" ht="13.5" customHeight="1" x14ac:dyDescent="0.2">
      <c r="B44" s="364"/>
      <c r="C44" s="277"/>
      <c r="D44" s="4">
        <f>D43+1</f>
        <v>2021</v>
      </c>
      <c r="E44" s="256">
        <v>0</v>
      </c>
      <c r="F44" s="257">
        <v>2.75</v>
      </c>
      <c r="G44" s="372">
        <v>1.3888888888888889E-4</v>
      </c>
      <c r="H44" s="427">
        <v>0.12</v>
      </c>
      <c r="I44" s="343">
        <v>0.12</v>
      </c>
      <c r="J44" s="343">
        <v>0.12</v>
      </c>
      <c r="K44" s="343">
        <v>0.12</v>
      </c>
      <c r="L44" s="343">
        <v>0.12</v>
      </c>
      <c r="M44" s="343">
        <v>0.12</v>
      </c>
      <c r="N44" s="343">
        <v>0.12</v>
      </c>
      <c r="O44" s="343">
        <v>0.12</v>
      </c>
      <c r="P44" s="343">
        <v>0.12</v>
      </c>
      <c r="Q44" s="343">
        <v>0.12</v>
      </c>
      <c r="R44" s="343">
        <v>0.12</v>
      </c>
      <c r="S44" s="418">
        <v>0.12</v>
      </c>
      <c r="T44" s="182"/>
    </row>
    <row r="45" spans="1:20" ht="13.5" customHeight="1" x14ac:dyDescent="0.2">
      <c r="B45" s="364"/>
      <c r="C45" s="277"/>
      <c r="D45" s="4">
        <f t="shared" si="0"/>
        <v>2022</v>
      </c>
      <c r="E45" s="256">
        <v>0</v>
      </c>
      <c r="F45" s="257">
        <v>2.75</v>
      </c>
      <c r="G45" s="372">
        <v>1.3888888888888889E-4</v>
      </c>
      <c r="H45" s="427">
        <v>0.12</v>
      </c>
      <c r="I45" s="343">
        <v>0.12</v>
      </c>
      <c r="J45" s="343">
        <v>0.12</v>
      </c>
      <c r="K45" s="343">
        <v>0.12</v>
      </c>
      <c r="L45" s="343">
        <v>0.12</v>
      </c>
      <c r="M45" s="343">
        <v>0.12</v>
      </c>
      <c r="N45" s="343">
        <v>0.12</v>
      </c>
      <c r="O45" s="343">
        <v>0.12</v>
      </c>
      <c r="P45" s="343">
        <v>0.12</v>
      </c>
      <c r="Q45" s="343">
        <v>0.12</v>
      </c>
      <c r="R45" s="343">
        <v>0.12</v>
      </c>
      <c r="S45" s="418">
        <v>0.12</v>
      </c>
      <c r="T45" s="182"/>
    </row>
    <row r="46" spans="1:20" ht="13.5" customHeight="1" x14ac:dyDescent="0.2">
      <c r="B46" s="364"/>
      <c r="C46" s="277"/>
      <c r="D46" s="4">
        <f t="shared" si="0"/>
        <v>2023</v>
      </c>
      <c r="E46" s="256">
        <v>0</v>
      </c>
      <c r="F46" s="257">
        <v>2.75</v>
      </c>
      <c r="G46" s="372">
        <v>1.3888888888888889E-4</v>
      </c>
      <c r="H46" s="427">
        <v>0.12</v>
      </c>
      <c r="I46" s="343">
        <v>0.12</v>
      </c>
      <c r="J46" s="343">
        <v>0.12</v>
      </c>
      <c r="K46" s="343">
        <v>0.12</v>
      </c>
      <c r="L46" s="343">
        <v>0.12</v>
      </c>
      <c r="M46" s="343">
        <v>0.12</v>
      </c>
      <c r="N46" s="343">
        <v>0.12</v>
      </c>
      <c r="O46" s="343">
        <v>0.12</v>
      </c>
      <c r="P46" s="343">
        <v>0.12</v>
      </c>
      <c r="Q46" s="343">
        <v>0.12</v>
      </c>
      <c r="R46" s="343">
        <v>0.12</v>
      </c>
      <c r="S46" s="418">
        <v>0.12</v>
      </c>
      <c r="T46" s="182"/>
    </row>
    <row r="47" spans="1:20" ht="13.5" customHeight="1" x14ac:dyDescent="0.2">
      <c r="B47" s="364"/>
      <c r="C47" s="277"/>
      <c r="D47" s="4">
        <f t="shared" si="0"/>
        <v>2024</v>
      </c>
      <c r="E47" s="256">
        <v>0</v>
      </c>
      <c r="F47" s="257">
        <v>2.75</v>
      </c>
      <c r="G47" s="372">
        <v>1.3888888888888889E-4</v>
      </c>
      <c r="H47" s="427">
        <v>0.12</v>
      </c>
      <c r="I47" s="343">
        <v>0.12</v>
      </c>
      <c r="J47" s="343">
        <v>0.12</v>
      </c>
      <c r="K47" s="343">
        <v>0.12</v>
      </c>
      <c r="L47" s="343">
        <v>0.12</v>
      </c>
      <c r="M47" s="343">
        <v>0.12</v>
      </c>
      <c r="N47" s="343">
        <v>0.12</v>
      </c>
      <c r="O47" s="343">
        <v>0.12</v>
      </c>
      <c r="P47" s="343">
        <v>0.12</v>
      </c>
      <c r="Q47" s="343">
        <v>0.12</v>
      </c>
      <c r="R47" s="343">
        <v>0.12</v>
      </c>
      <c r="S47" s="418">
        <v>0.12</v>
      </c>
      <c r="T47" s="182"/>
    </row>
    <row r="48" spans="1:20" ht="13.5" customHeight="1" x14ac:dyDescent="0.2">
      <c r="B48" s="365"/>
      <c r="C48" s="67"/>
      <c r="D48" s="4">
        <f t="shared" si="0"/>
        <v>2025</v>
      </c>
      <c r="E48" s="256">
        <v>0</v>
      </c>
      <c r="F48" s="257">
        <v>2.75</v>
      </c>
      <c r="G48" s="372">
        <v>1.3888888888888889E-4</v>
      </c>
      <c r="H48" s="427">
        <v>0.12</v>
      </c>
      <c r="I48" s="343">
        <v>0.12</v>
      </c>
      <c r="J48" s="343">
        <v>0.12</v>
      </c>
      <c r="K48" s="343">
        <v>0.12</v>
      </c>
      <c r="L48" s="343">
        <v>0.12</v>
      </c>
      <c r="M48" s="343">
        <v>0.12</v>
      </c>
      <c r="N48" s="343">
        <v>0.12</v>
      </c>
      <c r="O48" s="343">
        <v>0.12</v>
      </c>
      <c r="P48" s="343">
        <v>0.12</v>
      </c>
      <c r="Q48" s="343">
        <v>0.12</v>
      </c>
      <c r="R48" s="343">
        <v>0.12</v>
      </c>
      <c r="S48" s="418">
        <v>0.12</v>
      </c>
      <c r="T48" s="182"/>
    </row>
    <row r="49" spans="4:20" ht="13.5" customHeight="1" x14ac:dyDescent="0.2">
      <c r="D49" s="4">
        <f t="shared" si="0"/>
        <v>2026</v>
      </c>
      <c r="E49" s="256">
        <v>0</v>
      </c>
      <c r="F49" s="257">
        <v>2.75</v>
      </c>
      <c r="G49" s="372">
        <v>1.3888888888888889E-4</v>
      </c>
      <c r="H49" s="427">
        <v>0.12</v>
      </c>
      <c r="I49" s="343">
        <v>0.12</v>
      </c>
      <c r="J49" s="343">
        <v>0.12</v>
      </c>
      <c r="K49" s="343">
        <v>0.12</v>
      </c>
      <c r="L49" s="343">
        <v>0.12</v>
      </c>
      <c r="M49" s="343">
        <v>0.12</v>
      </c>
      <c r="N49" s="343">
        <v>0.12</v>
      </c>
      <c r="O49" s="343">
        <v>0.12</v>
      </c>
      <c r="P49" s="343">
        <v>0.12</v>
      </c>
      <c r="Q49" s="343">
        <v>0.12</v>
      </c>
      <c r="R49" s="343">
        <v>0.12</v>
      </c>
      <c r="S49" s="418">
        <v>0.12</v>
      </c>
      <c r="T49" s="182"/>
    </row>
    <row r="50" spans="4:20" ht="13.5" customHeight="1" x14ac:dyDescent="0.2">
      <c r="D50" s="4">
        <f t="shared" si="0"/>
        <v>2027</v>
      </c>
      <c r="E50" s="256">
        <v>0</v>
      </c>
      <c r="F50" s="257">
        <v>2.75</v>
      </c>
      <c r="G50" s="372">
        <v>1.3888888888888889E-4</v>
      </c>
      <c r="H50" s="427">
        <v>0.12</v>
      </c>
      <c r="I50" s="343">
        <v>0.12</v>
      </c>
      <c r="J50" s="343">
        <v>0.12</v>
      </c>
      <c r="K50" s="343">
        <v>0.12</v>
      </c>
      <c r="L50" s="343">
        <v>0.12</v>
      </c>
      <c r="M50" s="343">
        <v>0.12</v>
      </c>
      <c r="N50" s="343">
        <v>0.12</v>
      </c>
      <c r="O50" s="343">
        <v>0.12</v>
      </c>
      <c r="P50" s="343">
        <v>0.12</v>
      </c>
      <c r="Q50" s="343">
        <v>0.12</v>
      </c>
      <c r="R50" s="343">
        <v>0.12</v>
      </c>
      <c r="S50" s="418">
        <v>0.12</v>
      </c>
      <c r="T50" s="182"/>
    </row>
    <row r="51" spans="4:20" ht="13.5" customHeight="1" x14ac:dyDescent="0.2">
      <c r="D51" s="4">
        <f t="shared" si="0"/>
        <v>2028</v>
      </c>
      <c r="E51" s="256">
        <v>0</v>
      </c>
      <c r="F51" s="257">
        <v>2.75</v>
      </c>
      <c r="G51" s="372">
        <v>1.3888888888888889E-4</v>
      </c>
      <c r="H51" s="427">
        <v>0.12</v>
      </c>
      <c r="I51" s="343">
        <v>0.12</v>
      </c>
      <c r="J51" s="343">
        <v>0.12</v>
      </c>
      <c r="K51" s="343">
        <v>0.12</v>
      </c>
      <c r="L51" s="343">
        <v>0.12</v>
      </c>
      <c r="M51" s="343">
        <v>0.12</v>
      </c>
      <c r="N51" s="343">
        <v>0.12</v>
      </c>
      <c r="O51" s="343">
        <v>0.12</v>
      </c>
      <c r="P51" s="343">
        <v>0.12</v>
      </c>
      <c r="Q51" s="343">
        <v>0.12</v>
      </c>
      <c r="R51" s="343">
        <v>0.12</v>
      </c>
      <c r="S51" s="418">
        <v>0.12</v>
      </c>
      <c r="T51" s="182"/>
    </row>
    <row r="52" spans="4:20" ht="13.5" customHeight="1" x14ac:dyDescent="0.2">
      <c r="D52" s="4">
        <f t="shared" si="0"/>
        <v>2029</v>
      </c>
      <c r="E52" s="256">
        <v>0</v>
      </c>
      <c r="F52" s="257">
        <v>2.75</v>
      </c>
      <c r="G52" s="372">
        <v>1.3888888888888889E-4</v>
      </c>
      <c r="H52" s="427">
        <v>0.12</v>
      </c>
      <c r="I52" s="343">
        <v>0.12</v>
      </c>
      <c r="J52" s="343">
        <v>0.12</v>
      </c>
      <c r="K52" s="343">
        <v>0.12</v>
      </c>
      <c r="L52" s="343">
        <v>0.12</v>
      </c>
      <c r="M52" s="343">
        <v>0.12</v>
      </c>
      <c r="N52" s="343">
        <v>0.12</v>
      </c>
      <c r="O52" s="343">
        <v>0.12</v>
      </c>
      <c r="P52" s="343">
        <v>0.12</v>
      </c>
      <c r="Q52" s="343">
        <v>0.12</v>
      </c>
      <c r="R52" s="343">
        <v>0.12</v>
      </c>
      <c r="S52" s="418">
        <v>0.12</v>
      </c>
      <c r="T52" s="182"/>
    </row>
    <row r="53" spans="4:20" ht="13.5" customHeight="1" x14ac:dyDescent="0.2">
      <c r="D53" s="4">
        <f t="shared" si="0"/>
        <v>2030</v>
      </c>
      <c r="E53" s="258">
        <v>0</v>
      </c>
      <c r="F53" s="423">
        <v>2.75</v>
      </c>
      <c r="G53" s="373">
        <v>1.3888888888888889E-4</v>
      </c>
      <c r="H53" s="428">
        <v>0.12</v>
      </c>
      <c r="I53" s="419">
        <v>0.12</v>
      </c>
      <c r="J53" s="419">
        <v>0.12</v>
      </c>
      <c r="K53" s="419">
        <v>0.12</v>
      </c>
      <c r="L53" s="419">
        <v>0.12</v>
      </c>
      <c r="M53" s="419">
        <v>0.12</v>
      </c>
      <c r="N53" s="419">
        <v>0.12</v>
      </c>
      <c r="O53" s="419">
        <v>0.12</v>
      </c>
      <c r="P53" s="419">
        <v>0.12</v>
      </c>
      <c r="Q53" s="419">
        <v>0.12</v>
      </c>
      <c r="R53" s="419">
        <v>0.12</v>
      </c>
      <c r="S53" s="420">
        <v>0.12</v>
      </c>
      <c r="T53" s="182"/>
    </row>
    <row r="54" spans="4:20" x14ac:dyDescent="0.2"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</row>
    <row r="60" spans="4:20" x14ac:dyDescent="0.2">
      <c r="D60" s="4" t="s">
        <v>860</v>
      </c>
    </row>
  </sheetData>
  <mergeCells count="5">
    <mergeCell ref="R2:S2"/>
    <mergeCell ref="H22:S22"/>
    <mergeCell ref="G18:G19"/>
    <mergeCell ref="H18:S18"/>
    <mergeCell ref="K4:N4"/>
  </mergeCells>
  <phoneticPr fontId="0" type="noConversion"/>
  <pageMargins left="0.75" right="0.75" top="1" bottom="1" header="0.5" footer="0.5"/>
  <pageSetup scale="48" orientation="portrait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Group Box 1">
              <controlPr defaultSize="0" autoFill="0" autoPict="0">
                <anchor moveWithCells="1">
                  <from>
                    <xdr:col>6</xdr:col>
                    <xdr:colOff>695325</xdr:colOff>
                    <xdr:row>7</xdr:row>
                    <xdr:rowOff>152400</xdr:rowOff>
                  </from>
                  <to>
                    <xdr:col>10</xdr:col>
                    <xdr:colOff>9525</xdr:colOff>
                    <xdr:row>11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Option Button 2">
              <controlPr defaultSize="0" autoFill="0" autoLine="0" autoPict="0">
                <anchor moveWithCells="1">
                  <from>
                    <xdr:col>7</xdr:col>
                    <xdr:colOff>152400</xdr:colOff>
                    <xdr:row>8</xdr:row>
                    <xdr:rowOff>123825</xdr:rowOff>
                  </from>
                  <to>
                    <xdr:col>9</xdr:col>
                    <xdr:colOff>314325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Option Button 3">
              <controlPr defaultSize="0" autoFill="0" autoLine="0" autoPict="0">
                <anchor moveWithCells="1">
                  <from>
                    <xdr:col>7</xdr:col>
                    <xdr:colOff>152400</xdr:colOff>
                    <xdr:row>10</xdr:row>
                    <xdr:rowOff>57150</xdr:rowOff>
                  </from>
                  <to>
                    <xdr:col>9</xdr:col>
                    <xdr:colOff>419100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Group Box 4">
              <controlPr defaultSize="0" autoFill="0" autoPict="0">
                <anchor moveWithCells="1">
                  <from>
                    <xdr:col>10</xdr:col>
                    <xdr:colOff>733425</xdr:colOff>
                    <xdr:row>7</xdr:row>
                    <xdr:rowOff>142875</xdr:rowOff>
                  </from>
                  <to>
                    <xdr:col>15</xdr:col>
                    <xdr:colOff>28575</xdr:colOff>
                    <xdr:row>11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Option Button 5">
              <controlPr defaultSize="0" autoFill="0" autoLine="0" autoPict="0">
                <anchor moveWithCells="1">
                  <from>
                    <xdr:col>11</xdr:col>
                    <xdr:colOff>152400</xdr:colOff>
                    <xdr:row>8</xdr:row>
                    <xdr:rowOff>123825</xdr:rowOff>
                  </from>
                  <to>
                    <xdr:col>14</xdr:col>
                    <xdr:colOff>314325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Option Button 6">
              <controlPr defaultSize="0" autoFill="0" autoLine="0" autoPict="0">
                <anchor moveWithCells="1">
                  <from>
                    <xdr:col>11</xdr:col>
                    <xdr:colOff>152400</xdr:colOff>
                    <xdr:row>10</xdr:row>
                    <xdr:rowOff>57150</xdr:rowOff>
                  </from>
                  <to>
                    <xdr:col>14</xdr:col>
                    <xdr:colOff>419100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Drop Down 7">
              <controlPr defaultSize="0" autoLine="0" autoPict="0">
                <anchor moveWithCells="1">
                  <from>
                    <xdr:col>4</xdr:col>
                    <xdr:colOff>9525</xdr:colOff>
                    <xdr:row>3</xdr:row>
                    <xdr:rowOff>9525</xdr:rowOff>
                  </from>
                  <to>
                    <xdr:col>4</xdr:col>
                    <xdr:colOff>723900</xdr:colOff>
                    <xdr:row>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11" name="Drop Down 8">
              <controlPr defaultSize="0" autoLine="0" autoPict="0">
                <anchor moveWithCells="1">
                  <from>
                    <xdr:col>4</xdr:col>
                    <xdr:colOff>9525</xdr:colOff>
                    <xdr:row>2</xdr:row>
                    <xdr:rowOff>9525</xdr:rowOff>
                  </from>
                  <to>
                    <xdr:col>4</xdr:col>
                    <xdr:colOff>723900</xdr:colOff>
                    <xdr:row>2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B3:K452"/>
  <sheetViews>
    <sheetView workbookViewId="0">
      <selection activeCell="E7" sqref="E7"/>
    </sheetView>
  </sheetViews>
  <sheetFormatPr defaultRowHeight="11.25" x14ac:dyDescent="0.2"/>
  <cols>
    <col min="1" max="4" width="9.140625" style="143"/>
    <col min="5" max="5" width="8.42578125" style="143" customWidth="1"/>
    <col min="6" max="16384" width="9.140625" style="143"/>
  </cols>
  <sheetData>
    <row r="3" spans="2:11" x14ac:dyDescent="0.2">
      <c r="B3" s="143" t="s">
        <v>818</v>
      </c>
      <c r="D3" s="380">
        <v>2</v>
      </c>
      <c r="E3" s="384"/>
    </row>
    <row r="6" spans="2:11" ht="28.5" customHeight="1" x14ac:dyDescent="0.2">
      <c r="B6" s="382" t="s">
        <v>819</v>
      </c>
      <c r="C6" s="382" t="s">
        <v>714</v>
      </c>
      <c r="D6" s="382" t="s">
        <v>95</v>
      </c>
      <c r="E6" s="383" t="s">
        <v>828</v>
      </c>
      <c r="F6" s="382" t="s">
        <v>714</v>
      </c>
      <c r="G6" s="382" t="s">
        <v>95</v>
      </c>
      <c r="H6" s="383" t="s">
        <v>830</v>
      </c>
      <c r="I6" s="382" t="s">
        <v>714</v>
      </c>
      <c r="J6" s="382" t="s">
        <v>95</v>
      </c>
      <c r="K6" s="383" t="s">
        <v>829</v>
      </c>
    </row>
    <row r="7" spans="2:11" x14ac:dyDescent="0.2">
      <c r="B7" s="269">
        <f>dealStart</f>
        <v>37165</v>
      </c>
      <c r="C7" s="378">
        <v>48.53584033961053</v>
      </c>
      <c r="D7" s="379">
        <v>57.500007629394531</v>
      </c>
      <c r="E7" s="379">
        <v>1</v>
      </c>
      <c r="F7" s="378">
        <v>48.53584033961053</v>
      </c>
      <c r="G7" s="379">
        <v>57.500007629394531</v>
      </c>
      <c r="H7" s="379">
        <v>0</v>
      </c>
      <c r="I7" s="378">
        <v>48.53584033961053</v>
      </c>
      <c r="J7" s="379">
        <v>57.500007629394531</v>
      </c>
      <c r="K7" s="379">
        <v>1</v>
      </c>
    </row>
    <row r="8" spans="2:11" x14ac:dyDescent="0.2">
      <c r="B8" s="269">
        <f t="shared" ref="B8:B71" si="0">EOMONTH(B7,0)+1</f>
        <v>37196</v>
      </c>
      <c r="C8" s="378">
        <v>51.577957680381282</v>
      </c>
      <c r="D8" s="379">
        <v>54.5</v>
      </c>
      <c r="E8" s="379">
        <v>1</v>
      </c>
      <c r="F8" s="378">
        <v>51.577957680381282</v>
      </c>
      <c r="G8" s="379">
        <v>54.5</v>
      </c>
      <c r="H8" s="379">
        <v>0</v>
      </c>
      <c r="I8" s="378">
        <v>51.577957680381282</v>
      </c>
      <c r="J8" s="379">
        <v>54.5</v>
      </c>
      <c r="K8" s="379">
        <v>1</v>
      </c>
    </row>
    <row r="9" spans="2:11" x14ac:dyDescent="0.2">
      <c r="B9" s="269">
        <f t="shared" si="0"/>
        <v>37226</v>
      </c>
      <c r="C9" s="378">
        <v>50.724092959638313</v>
      </c>
      <c r="D9" s="379">
        <v>31.200000762939453</v>
      </c>
      <c r="E9" s="379">
        <v>1</v>
      </c>
      <c r="F9" s="378">
        <v>50.724092959638313</v>
      </c>
      <c r="G9" s="379">
        <v>31.200000762939453</v>
      </c>
      <c r="H9" s="379">
        <v>0</v>
      </c>
      <c r="I9" s="378">
        <v>50.724092959638313</v>
      </c>
      <c r="J9" s="379">
        <v>31.200000762939453</v>
      </c>
      <c r="K9" s="379">
        <v>1</v>
      </c>
    </row>
    <row r="10" spans="2:11" x14ac:dyDescent="0.2">
      <c r="B10" s="269">
        <f t="shared" si="0"/>
        <v>37257</v>
      </c>
      <c r="C10" s="378">
        <v>41.750597453830196</v>
      </c>
      <c r="D10" s="379">
        <v>29.499994277954102</v>
      </c>
      <c r="E10" s="379">
        <v>1</v>
      </c>
      <c r="F10" s="378">
        <v>41.750597453830196</v>
      </c>
      <c r="G10" s="379">
        <v>29.499994277954102</v>
      </c>
      <c r="H10" s="379">
        <v>0</v>
      </c>
      <c r="I10" s="378">
        <v>41.750597453830196</v>
      </c>
      <c r="J10" s="379">
        <v>29.499994277954102</v>
      </c>
      <c r="K10" s="379">
        <v>1</v>
      </c>
    </row>
    <row r="11" spans="2:11" x14ac:dyDescent="0.2">
      <c r="B11" s="269">
        <f t="shared" si="0"/>
        <v>37288</v>
      </c>
      <c r="C11" s="378">
        <v>31.284968649172374</v>
      </c>
      <c r="D11" s="379">
        <v>29.499994277954102</v>
      </c>
      <c r="E11" s="379">
        <v>1</v>
      </c>
      <c r="F11" s="378">
        <v>31.284968649172374</v>
      </c>
      <c r="G11" s="379">
        <v>29.499994277954102</v>
      </c>
      <c r="H11" s="379">
        <v>0</v>
      </c>
      <c r="I11" s="378">
        <v>31.284968649172374</v>
      </c>
      <c r="J11" s="379">
        <v>29.499994277954102</v>
      </c>
      <c r="K11" s="379">
        <v>1</v>
      </c>
    </row>
    <row r="12" spans="2:11" x14ac:dyDescent="0.2">
      <c r="B12" s="269">
        <f t="shared" si="0"/>
        <v>37316</v>
      </c>
      <c r="C12" s="378">
        <v>28.004605796561226</v>
      </c>
      <c r="D12" s="379">
        <v>29.499994277954102</v>
      </c>
      <c r="E12" s="379">
        <v>1</v>
      </c>
      <c r="F12" s="378">
        <v>28.004605796561226</v>
      </c>
      <c r="G12" s="379">
        <v>29.499994277954102</v>
      </c>
      <c r="H12" s="379">
        <v>0</v>
      </c>
      <c r="I12" s="378">
        <v>28.004605796561226</v>
      </c>
      <c r="J12" s="379">
        <v>29.499994277954102</v>
      </c>
      <c r="K12" s="379">
        <v>1</v>
      </c>
    </row>
    <row r="13" spans="2:11" x14ac:dyDescent="0.2">
      <c r="B13" s="269">
        <f t="shared" si="0"/>
        <v>37347</v>
      </c>
      <c r="C13" s="378">
        <v>29.103584905655794</v>
      </c>
      <c r="D13" s="379">
        <v>33.5</v>
      </c>
      <c r="E13" s="379">
        <v>1</v>
      </c>
      <c r="F13" s="378">
        <v>29.103584905655794</v>
      </c>
      <c r="G13" s="379">
        <v>33.5</v>
      </c>
      <c r="H13" s="379">
        <v>0</v>
      </c>
      <c r="I13" s="378">
        <v>29.103584905655794</v>
      </c>
      <c r="J13" s="379">
        <v>33.5</v>
      </c>
      <c r="K13" s="379">
        <v>1</v>
      </c>
    </row>
    <row r="14" spans="2:11" x14ac:dyDescent="0.2">
      <c r="B14" s="269">
        <f t="shared" si="0"/>
        <v>37377</v>
      </c>
      <c r="C14" s="378">
        <v>30.347825764752955</v>
      </c>
      <c r="D14" s="379">
        <v>33.5</v>
      </c>
      <c r="E14" s="379">
        <v>1</v>
      </c>
      <c r="F14" s="378">
        <v>30.347825764752955</v>
      </c>
      <c r="G14" s="379">
        <v>33.5</v>
      </c>
      <c r="H14" s="379">
        <v>0</v>
      </c>
      <c r="I14" s="378">
        <v>30.347825764752955</v>
      </c>
      <c r="J14" s="379">
        <v>33.5</v>
      </c>
      <c r="K14" s="379">
        <v>1</v>
      </c>
    </row>
    <row r="15" spans="2:11" x14ac:dyDescent="0.2">
      <c r="B15" s="269">
        <f t="shared" si="0"/>
        <v>37408</v>
      </c>
      <c r="C15" s="378">
        <v>30.383516046172282</v>
      </c>
      <c r="D15" s="379">
        <v>32</v>
      </c>
      <c r="E15" s="379">
        <v>1</v>
      </c>
      <c r="F15" s="378">
        <v>30.383516046172282</v>
      </c>
      <c r="G15" s="379">
        <v>32</v>
      </c>
      <c r="H15" s="379">
        <v>0</v>
      </c>
      <c r="I15" s="378">
        <v>30.383516046172282</v>
      </c>
      <c r="J15" s="379">
        <v>32</v>
      </c>
      <c r="K15" s="379">
        <v>1</v>
      </c>
    </row>
    <row r="16" spans="2:11" x14ac:dyDescent="0.2">
      <c r="B16" s="269">
        <f t="shared" si="0"/>
        <v>37438</v>
      </c>
      <c r="C16" s="378">
        <v>27.998827369763926</v>
      </c>
      <c r="D16" s="379">
        <v>32</v>
      </c>
      <c r="E16" s="379">
        <v>1</v>
      </c>
      <c r="F16" s="378">
        <v>27.998827369763926</v>
      </c>
      <c r="G16" s="379">
        <v>32</v>
      </c>
      <c r="H16" s="379">
        <v>0</v>
      </c>
      <c r="I16" s="378">
        <v>27.998827369763926</v>
      </c>
      <c r="J16" s="379">
        <v>32</v>
      </c>
      <c r="K16" s="379">
        <v>1</v>
      </c>
    </row>
    <row r="17" spans="2:11" x14ac:dyDescent="0.2">
      <c r="B17" s="269">
        <f t="shared" si="0"/>
        <v>37469</v>
      </c>
      <c r="C17" s="378">
        <v>29.920395170584602</v>
      </c>
      <c r="D17" s="379">
        <v>36.5</v>
      </c>
      <c r="E17" s="379">
        <v>1</v>
      </c>
      <c r="F17" s="378">
        <v>29.920395170584602</v>
      </c>
      <c r="G17" s="379">
        <v>36.5</v>
      </c>
      <c r="H17" s="379">
        <v>0</v>
      </c>
      <c r="I17" s="378">
        <v>29.920395170584602</v>
      </c>
      <c r="J17" s="379">
        <v>36.5</v>
      </c>
      <c r="K17" s="379">
        <v>1</v>
      </c>
    </row>
    <row r="18" spans="2:11" x14ac:dyDescent="0.2">
      <c r="B18" s="269">
        <f t="shared" si="0"/>
        <v>37500</v>
      </c>
      <c r="C18" s="378">
        <v>36.946670329370221</v>
      </c>
      <c r="D18" s="379">
        <v>43.5</v>
      </c>
      <c r="E18" s="379">
        <v>1</v>
      </c>
      <c r="F18" s="378">
        <v>36.946670329370221</v>
      </c>
      <c r="G18" s="379">
        <v>43.5</v>
      </c>
      <c r="H18" s="379">
        <v>0</v>
      </c>
      <c r="I18" s="378">
        <v>36.946670329370221</v>
      </c>
      <c r="J18" s="379">
        <v>43.5</v>
      </c>
      <c r="K18" s="379">
        <v>1</v>
      </c>
    </row>
    <row r="19" spans="2:11" x14ac:dyDescent="0.2">
      <c r="B19" s="269">
        <f t="shared" si="0"/>
        <v>37530</v>
      </c>
      <c r="C19" s="378">
        <v>49.360949625383881</v>
      </c>
      <c r="D19" s="379">
        <v>55.754001617431641</v>
      </c>
      <c r="E19" s="379">
        <v>1</v>
      </c>
      <c r="F19" s="378">
        <v>49.360949625383881</v>
      </c>
      <c r="G19" s="379">
        <v>55.754001617431641</v>
      </c>
      <c r="H19" s="379">
        <v>0</v>
      </c>
      <c r="I19" s="378">
        <v>49.360949625383881</v>
      </c>
      <c r="J19" s="379">
        <v>55.754001617431641</v>
      </c>
      <c r="K19" s="379">
        <v>1</v>
      </c>
    </row>
    <row r="20" spans="2:11" x14ac:dyDescent="0.2">
      <c r="B20" s="269">
        <f t="shared" si="0"/>
        <v>37561</v>
      </c>
      <c r="C20" s="378">
        <v>52.454782960947782</v>
      </c>
      <c r="D20" s="379">
        <v>55.75</v>
      </c>
      <c r="E20" s="379">
        <v>1</v>
      </c>
      <c r="F20" s="378">
        <v>52.454782960947782</v>
      </c>
      <c r="G20" s="379">
        <v>55.75</v>
      </c>
      <c r="H20" s="379">
        <v>0</v>
      </c>
      <c r="I20" s="378">
        <v>52.454782960947782</v>
      </c>
      <c r="J20" s="379">
        <v>55.75</v>
      </c>
      <c r="K20" s="379">
        <v>1</v>
      </c>
    </row>
    <row r="21" spans="2:11" x14ac:dyDescent="0.2">
      <c r="B21" s="269">
        <f t="shared" si="0"/>
        <v>37591</v>
      </c>
      <c r="C21" s="378">
        <v>51.586402539952175</v>
      </c>
      <c r="D21" s="379">
        <v>30.5</v>
      </c>
      <c r="E21" s="379">
        <v>1</v>
      </c>
      <c r="F21" s="378">
        <v>51.586402539952175</v>
      </c>
      <c r="G21" s="379">
        <v>30.5</v>
      </c>
      <c r="H21" s="379">
        <v>0</v>
      </c>
      <c r="I21" s="378">
        <v>51.586402539952175</v>
      </c>
      <c r="J21" s="379">
        <v>30.5</v>
      </c>
      <c r="K21" s="379">
        <v>1</v>
      </c>
    </row>
    <row r="22" spans="2:11" x14ac:dyDescent="0.2">
      <c r="B22" s="269">
        <f t="shared" si="0"/>
        <v>37622</v>
      </c>
      <c r="C22" s="378">
        <v>42.460357610545273</v>
      </c>
      <c r="D22" s="379">
        <v>30</v>
      </c>
      <c r="E22" s="379">
        <v>1</v>
      </c>
      <c r="F22" s="378">
        <v>42.460357610545273</v>
      </c>
      <c r="G22" s="379">
        <v>30</v>
      </c>
      <c r="H22" s="379">
        <v>0</v>
      </c>
      <c r="I22" s="378">
        <v>42.460357610545273</v>
      </c>
      <c r="J22" s="379">
        <v>30</v>
      </c>
      <c r="K22" s="379">
        <v>1</v>
      </c>
    </row>
    <row r="23" spans="2:11" x14ac:dyDescent="0.2">
      <c r="B23" s="269">
        <f t="shared" si="0"/>
        <v>37653</v>
      </c>
      <c r="C23" s="378">
        <v>31.816813116208309</v>
      </c>
      <c r="D23" s="379">
        <v>30</v>
      </c>
      <c r="E23" s="379">
        <v>1</v>
      </c>
      <c r="F23" s="378">
        <v>31.816813116208309</v>
      </c>
      <c r="G23" s="379">
        <v>30</v>
      </c>
      <c r="H23" s="379">
        <v>0</v>
      </c>
      <c r="I23" s="378">
        <v>31.816813116208309</v>
      </c>
      <c r="J23" s="379">
        <v>30</v>
      </c>
      <c r="K23" s="379">
        <v>1</v>
      </c>
    </row>
    <row r="24" spans="2:11" x14ac:dyDescent="0.2">
      <c r="B24" s="269">
        <f t="shared" si="0"/>
        <v>37681</v>
      </c>
      <c r="C24" s="378">
        <v>28.480684095102767</v>
      </c>
      <c r="D24" s="379">
        <v>30</v>
      </c>
      <c r="E24" s="379">
        <v>1</v>
      </c>
      <c r="F24" s="378">
        <v>28.480684095102767</v>
      </c>
      <c r="G24" s="379">
        <v>30</v>
      </c>
      <c r="H24" s="379">
        <v>0</v>
      </c>
      <c r="I24" s="378">
        <v>28.480684095102767</v>
      </c>
      <c r="J24" s="379">
        <v>30</v>
      </c>
      <c r="K24" s="379">
        <v>1</v>
      </c>
    </row>
    <row r="25" spans="2:11" x14ac:dyDescent="0.2">
      <c r="B25" s="269">
        <f t="shared" si="0"/>
        <v>37712</v>
      </c>
      <c r="C25" s="378">
        <v>29.598345849051938</v>
      </c>
      <c r="D25" s="379">
        <v>32.750001525878908</v>
      </c>
      <c r="E25" s="379">
        <v>1</v>
      </c>
      <c r="F25" s="378">
        <v>29.598345849051938</v>
      </c>
      <c r="G25" s="379">
        <v>32.750001525878908</v>
      </c>
      <c r="H25" s="379">
        <v>0</v>
      </c>
      <c r="I25" s="378">
        <v>29.598345849051938</v>
      </c>
      <c r="J25" s="379">
        <v>32.750001525878908</v>
      </c>
      <c r="K25" s="379">
        <v>1</v>
      </c>
    </row>
    <row r="26" spans="2:11" x14ac:dyDescent="0.2">
      <c r="B26" s="269">
        <f t="shared" si="0"/>
        <v>37742</v>
      </c>
      <c r="C26" s="378">
        <v>30.863738802753726</v>
      </c>
      <c r="D26" s="379">
        <v>32.750001525878908</v>
      </c>
      <c r="E26" s="379">
        <v>1</v>
      </c>
      <c r="F26" s="378">
        <v>30.863738802753726</v>
      </c>
      <c r="G26" s="379">
        <v>32.750001525878908</v>
      </c>
      <c r="H26" s="379">
        <v>0</v>
      </c>
      <c r="I26" s="378">
        <v>30.863738802753726</v>
      </c>
      <c r="J26" s="379">
        <v>32.750001525878908</v>
      </c>
      <c r="K26" s="379">
        <v>1</v>
      </c>
    </row>
    <row r="27" spans="2:11" x14ac:dyDescent="0.2">
      <c r="B27" s="269">
        <f t="shared" si="0"/>
        <v>37773</v>
      </c>
      <c r="C27" s="378">
        <v>30.900035818957182</v>
      </c>
      <c r="D27" s="379">
        <v>28.900001144409181</v>
      </c>
      <c r="E27" s="379">
        <v>1</v>
      </c>
      <c r="F27" s="378">
        <v>30.900035818957182</v>
      </c>
      <c r="G27" s="379">
        <v>28.900001144409181</v>
      </c>
      <c r="H27" s="379">
        <v>0</v>
      </c>
      <c r="I27" s="378">
        <v>30.900035818957182</v>
      </c>
      <c r="J27" s="379">
        <v>28.900001144409181</v>
      </c>
      <c r="K27" s="379">
        <v>1</v>
      </c>
    </row>
    <row r="28" spans="2:11" x14ac:dyDescent="0.2">
      <c r="B28" s="269">
        <f t="shared" si="0"/>
        <v>37803</v>
      </c>
      <c r="C28" s="378">
        <v>28.474807435049918</v>
      </c>
      <c r="D28" s="379">
        <v>28.900001144409181</v>
      </c>
      <c r="E28" s="379">
        <v>1</v>
      </c>
      <c r="F28" s="378">
        <v>28.474807435049918</v>
      </c>
      <c r="G28" s="379">
        <v>28.900001144409181</v>
      </c>
      <c r="H28" s="379">
        <v>0</v>
      </c>
      <c r="I28" s="378">
        <v>28.474807435049918</v>
      </c>
      <c r="J28" s="379">
        <v>28.900001144409181</v>
      </c>
      <c r="K28" s="379">
        <v>1</v>
      </c>
    </row>
    <row r="29" spans="2:11" x14ac:dyDescent="0.2">
      <c r="B29" s="269">
        <f t="shared" si="0"/>
        <v>37834</v>
      </c>
      <c r="C29" s="378">
        <v>30.429041888484516</v>
      </c>
      <c r="D29" s="379">
        <v>34.750001525878908</v>
      </c>
      <c r="E29" s="379">
        <v>1</v>
      </c>
      <c r="F29" s="378">
        <v>30.429041888484516</v>
      </c>
      <c r="G29" s="379">
        <v>34.750001525878908</v>
      </c>
      <c r="H29" s="379">
        <v>0</v>
      </c>
      <c r="I29" s="378">
        <v>30.429041888484516</v>
      </c>
      <c r="J29" s="379">
        <v>34.750001525878908</v>
      </c>
      <c r="K29" s="379">
        <v>1</v>
      </c>
    </row>
    <row r="30" spans="2:11" x14ac:dyDescent="0.2">
      <c r="B30" s="269">
        <f t="shared" si="0"/>
        <v>37865</v>
      </c>
      <c r="C30" s="378">
        <v>37.574763724969515</v>
      </c>
      <c r="D30" s="379">
        <v>42.6</v>
      </c>
      <c r="E30" s="379">
        <v>1</v>
      </c>
      <c r="F30" s="378">
        <v>37.574763724969515</v>
      </c>
      <c r="G30" s="379">
        <v>42.6</v>
      </c>
      <c r="H30" s="379">
        <v>0</v>
      </c>
      <c r="I30" s="378">
        <v>37.574763724969515</v>
      </c>
      <c r="J30" s="379">
        <v>42.6</v>
      </c>
      <c r="K30" s="379">
        <v>1</v>
      </c>
    </row>
    <row r="31" spans="2:11" x14ac:dyDescent="0.2">
      <c r="B31" s="269">
        <f t="shared" si="0"/>
        <v>37895</v>
      </c>
      <c r="C31" s="378">
        <v>50.197062361828991</v>
      </c>
      <c r="D31" s="379">
        <v>50.85</v>
      </c>
      <c r="E31" s="379">
        <v>1</v>
      </c>
      <c r="F31" s="378">
        <v>50.197062361828991</v>
      </c>
      <c r="G31" s="379">
        <v>50.85</v>
      </c>
      <c r="H31" s="379">
        <v>0</v>
      </c>
      <c r="I31" s="378">
        <v>50.197062361828991</v>
      </c>
      <c r="J31" s="379">
        <v>50.85</v>
      </c>
      <c r="K31" s="379">
        <v>1</v>
      </c>
    </row>
    <row r="32" spans="2:11" x14ac:dyDescent="0.2">
      <c r="B32" s="269">
        <f t="shared" si="0"/>
        <v>37926</v>
      </c>
      <c r="C32" s="378">
        <v>53.346514271283894</v>
      </c>
      <c r="D32" s="379">
        <v>50.85</v>
      </c>
      <c r="E32" s="379">
        <v>1</v>
      </c>
      <c r="F32" s="378">
        <v>53.346514271283894</v>
      </c>
      <c r="G32" s="379">
        <v>50.85</v>
      </c>
      <c r="H32" s="379">
        <v>0</v>
      </c>
      <c r="I32" s="378">
        <v>53.346514271283894</v>
      </c>
      <c r="J32" s="379">
        <v>50.85</v>
      </c>
      <c r="K32" s="379">
        <v>1</v>
      </c>
    </row>
    <row r="33" spans="2:11" x14ac:dyDescent="0.2">
      <c r="B33" s="269">
        <f t="shared" si="0"/>
        <v>37956</v>
      </c>
      <c r="C33" s="378">
        <v>52.463371383131353</v>
      </c>
      <c r="D33" s="379">
        <v>29.85</v>
      </c>
      <c r="E33" s="379">
        <v>1</v>
      </c>
      <c r="F33" s="378">
        <v>52.463371383131353</v>
      </c>
      <c r="G33" s="379">
        <v>29.85</v>
      </c>
      <c r="H33" s="379">
        <v>0</v>
      </c>
      <c r="I33" s="378">
        <v>52.463371383131353</v>
      </c>
      <c r="J33" s="379">
        <v>29.85</v>
      </c>
      <c r="K33" s="379">
        <v>1</v>
      </c>
    </row>
    <row r="34" spans="2:11" x14ac:dyDescent="0.2">
      <c r="B34" s="269">
        <f t="shared" si="0"/>
        <v>37987</v>
      </c>
      <c r="C34" s="378">
        <v>43.182183689924535</v>
      </c>
      <c r="D34" s="379">
        <v>29.499999618530275</v>
      </c>
      <c r="E34" s="379">
        <v>1</v>
      </c>
      <c r="F34" s="378">
        <v>43.182183689924535</v>
      </c>
      <c r="G34" s="379">
        <v>29.499999618530275</v>
      </c>
      <c r="H34" s="379">
        <v>0</v>
      </c>
      <c r="I34" s="378">
        <v>43.182183689924535</v>
      </c>
      <c r="J34" s="379">
        <v>29.499999618530275</v>
      </c>
      <c r="K34" s="379">
        <v>1</v>
      </c>
    </row>
    <row r="35" spans="2:11" x14ac:dyDescent="0.2">
      <c r="B35" s="269">
        <f t="shared" si="0"/>
        <v>38018</v>
      </c>
      <c r="C35" s="379"/>
      <c r="D35" s="379">
        <v>29.749999618530275</v>
      </c>
      <c r="E35" s="379">
        <v>1</v>
      </c>
      <c r="F35" s="379"/>
      <c r="G35" s="379">
        <v>29.749999618530275</v>
      </c>
      <c r="H35" s="379">
        <v>0</v>
      </c>
      <c r="I35" s="379"/>
      <c r="J35" s="379">
        <v>29.749999618530275</v>
      </c>
      <c r="K35" s="379">
        <v>1</v>
      </c>
    </row>
    <row r="36" spans="2:11" x14ac:dyDescent="0.2">
      <c r="B36" s="269">
        <f t="shared" si="0"/>
        <v>38047</v>
      </c>
      <c r="C36" s="379"/>
      <c r="D36" s="379">
        <v>29.749999618530275</v>
      </c>
      <c r="E36" s="379">
        <v>1</v>
      </c>
      <c r="F36" s="379"/>
      <c r="G36" s="379">
        <v>29.749999618530275</v>
      </c>
      <c r="H36" s="379">
        <v>0</v>
      </c>
      <c r="I36" s="379"/>
      <c r="J36" s="379">
        <v>29.749999618530275</v>
      </c>
      <c r="K36" s="379">
        <v>1</v>
      </c>
    </row>
    <row r="37" spans="2:11" x14ac:dyDescent="0.2">
      <c r="B37" s="269">
        <f t="shared" si="0"/>
        <v>38078</v>
      </c>
      <c r="C37" s="379"/>
      <c r="D37" s="379">
        <v>37.200000762939453</v>
      </c>
      <c r="E37" s="379">
        <v>1</v>
      </c>
      <c r="F37" s="379"/>
      <c r="G37" s="379">
        <v>37.200000762939453</v>
      </c>
      <c r="H37" s="379">
        <v>0</v>
      </c>
      <c r="I37" s="379"/>
      <c r="J37" s="379">
        <v>37.200000762939453</v>
      </c>
      <c r="K37" s="379">
        <v>1</v>
      </c>
    </row>
    <row r="38" spans="2:11" x14ac:dyDescent="0.2">
      <c r="B38" s="269">
        <f t="shared" si="0"/>
        <v>38108</v>
      </c>
      <c r="C38" s="379"/>
      <c r="D38" s="379">
        <v>37.200000762939453</v>
      </c>
      <c r="E38" s="379">
        <v>1</v>
      </c>
      <c r="F38" s="379"/>
      <c r="G38" s="379">
        <v>37.200000762939453</v>
      </c>
      <c r="H38" s="379">
        <v>0</v>
      </c>
      <c r="I38" s="379"/>
      <c r="J38" s="379">
        <v>37.200000762939453</v>
      </c>
      <c r="K38" s="379">
        <v>1</v>
      </c>
    </row>
    <row r="39" spans="2:11" x14ac:dyDescent="0.2">
      <c r="B39" s="269">
        <f t="shared" si="0"/>
        <v>38139</v>
      </c>
      <c r="C39" s="379"/>
      <c r="D39" s="379">
        <v>28.950002670288086</v>
      </c>
      <c r="E39" s="379">
        <v>1</v>
      </c>
      <c r="F39" s="379"/>
      <c r="G39" s="379">
        <v>28.950002670288086</v>
      </c>
      <c r="H39" s="379">
        <v>0</v>
      </c>
      <c r="I39" s="379"/>
      <c r="J39" s="379">
        <v>28.950002670288086</v>
      </c>
      <c r="K39" s="379">
        <v>1</v>
      </c>
    </row>
    <row r="40" spans="2:11" x14ac:dyDescent="0.2">
      <c r="B40" s="269">
        <f t="shared" si="0"/>
        <v>38169</v>
      </c>
      <c r="C40" s="379"/>
      <c r="D40" s="379">
        <v>28.950002670288086</v>
      </c>
      <c r="E40" s="379">
        <v>1</v>
      </c>
      <c r="F40" s="379"/>
      <c r="G40" s="379">
        <v>28.950002670288086</v>
      </c>
      <c r="H40" s="379">
        <v>0</v>
      </c>
      <c r="I40" s="379"/>
      <c r="J40" s="379">
        <v>28.950002670288086</v>
      </c>
      <c r="K40" s="379">
        <v>1</v>
      </c>
    </row>
    <row r="41" spans="2:11" x14ac:dyDescent="0.2">
      <c r="B41" s="269">
        <f t="shared" si="0"/>
        <v>38200</v>
      </c>
      <c r="C41" s="379"/>
      <c r="D41" s="379">
        <v>35.950000762939453</v>
      </c>
      <c r="E41" s="379">
        <v>1</v>
      </c>
      <c r="F41" s="379"/>
      <c r="G41" s="379">
        <v>35.950000762939453</v>
      </c>
      <c r="H41" s="379">
        <v>0</v>
      </c>
      <c r="I41" s="379"/>
      <c r="J41" s="379">
        <v>35.950000762939453</v>
      </c>
      <c r="K41" s="379">
        <v>1</v>
      </c>
    </row>
    <row r="42" spans="2:11" x14ac:dyDescent="0.2">
      <c r="B42" s="269">
        <f t="shared" si="0"/>
        <v>38231</v>
      </c>
      <c r="C42" s="379"/>
      <c r="D42" s="379">
        <v>42.700000762939453</v>
      </c>
      <c r="E42" s="379">
        <v>1</v>
      </c>
      <c r="F42" s="379"/>
      <c r="G42" s="379">
        <v>42.700000762939453</v>
      </c>
      <c r="H42" s="379">
        <v>0</v>
      </c>
      <c r="I42" s="379"/>
      <c r="J42" s="379">
        <v>42.700000762939453</v>
      </c>
      <c r="K42" s="379">
        <v>1</v>
      </c>
    </row>
    <row r="43" spans="2:11" x14ac:dyDescent="0.2">
      <c r="B43" s="269">
        <f t="shared" si="0"/>
        <v>38261</v>
      </c>
      <c r="C43" s="379"/>
      <c r="D43" s="379">
        <v>48.700000762939453</v>
      </c>
      <c r="E43" s="379">
        <v>1</v>
      </c>
      <c r="F43" s="379"/>
      <c r="G43" s="379">
        <v>48.700000762939453</v>
      </c>
      <c r="H43" s="379">
        <v>0</v>
      </c>
      <c r="I43" s="379"/>
      <c r="J43" s="379">
        <v>48.700000762939453</v>
      </c>
      <c r="K43" s="379">
        <v>1</v>
      </c>
    </row>
    <row r="44" spans="2:11" x14ac:dyDescent="0.2">
      <c r="B44" s="269">
        <f t="shared" si="0"/>
        <v>38292</v>
      </c>
      <c r="C44" s="379"/>
      <c r="D44" s="379">
        <v>48.700000762939453</v>
      </c>
      <c r="E44" s="379">
        <v>1</v>
      </c>
      <c r="F44" s="379"/>
      <c r="G44" s="379">
        <v>48.700000762939453</v>
      </c>
      <c r="H44" s="379">
        <v>0</v>
      </c>
      <c r="I44" s="379"/>
      <c r="J44" s="379">
        <v>48.700000762939453</v>
      </c>
      <c r="K44" s="379">
        <v>1</v>
      </c>
    </row>
    <row r="45" spans="2:11" x14ac:dyDescent="0.2">
      <c r="B45" s="269">
        <f t="shared" si="0"/>
        <v>38322</v>
      </c>
      <c r="C45" s="379"/>
      <c r="D45" s="379">
        <v>31.600002288818359</v>
      </c>
      <c r="E45" s="379">
        <v>1</v>
      </c>
      <c r="F45" s="379"/>
      <c r="G45" s="379">
        <v>31.600002288818359</v>
      </c>
      <c r="H45" s="379">
        <v>0</v>
      </c>
      <c r="I45" s="379"/>
      <c r="J45" s="379">
        <v>31.600002288818359</v>
      </c>
      <c r="K45" s="379">
        <v>1</v>
      </c>
    </row>
    <row r="46" spans="2:11" x14ac:dyDescent="0.2">
      <c r="B46" s="269">
        <f t="shared" si="0"/>
        <v>38353</v>
      </c>
      <c r="C46" s="379"/>
      <c r="D46" s="379">
        <v>30.94999885559082</v>
      </c>
      <c r="E46" s="379">
        <v>1</v>
      </c>
      <c r="F46" s="379"/>
      <c r="G46" s="379">
        <v>30.94999885559082</v>
      </c>
      <c r="H46" s="379">
        <v>0</v>
      </c>
      <c r="I46" s="379"/>
      <c r="J46" s="379">
        <v>30.94999885559082</v>
      </c>
      <c r="K46" s="379">
        <v>1</v>
      </c>
    </row>
    <row r="47" spans="2:11" x14ac:dyDescent="0.2">
      <c r="B47" s="269">
        <f t="shared" si="0"/>
        <v>38384</v>
      </c>
      <c r="C47" s="379"/>
      <c r="D47" s="379">
        <v>30.94999885559082</v>
      </c>
      <c r="E47" s="379">
        <v>1</v>
      </c>
      <c r="F47" s="379"/>
      <c r="G47" s="379">
        <v>30.94999885559082</v>
      </c>
      <c r="H47" s="379">
        <v>0</v>
      </c>
      <c r="I47" s="379"/>
      <c r="J47" s="379">
        <v>30.94999885559082</v>
      </c>
      <c r="K47" s="379">
        <v>1</v>
      </c>
    </row>
    <row r="48" spans="2:11" x14ac:dyDescent="0.2">
      <c r="B48" s="269">
        <f t="shared" si="0"/>
        <v>38412</v>
      </c>
      <c r="C48" s="379"/>
      <c r="D48" s="379">
        <v>31.19999885559082</v>
      </c>
      <c r="E48" s="379">
        <v>1</v>
      </c>
      <c r="F48" s="379"/>
      <c r="G48" s="379">
        <v>31.19999885559082</v>
      </c>
      <c r="H48" s="379">
        <v>0</v>
      </c>
      <c r="I48" s="379"/>
      <c r="J48" s="379">
        <v>31.19999885559082</v>
      </c>
      <c r="K48" s="379">
        <v>1</v>
      </c>
    </row>
    <row r="49" spans="2:11" x14ac:dyDescent="0.2">
      <c r="B49" s="269">
        <f t="shared" si="0"/>
        <v>38443</v>
      </c>
      <c r="C49" s="379"/>
      <c r="D49" s="379">
        <v>38.450000762939453</v>
      </c>
      <c r="E49" s="379">
        <v>1</v>
      </c>
      <c r="F49" s="379"/>
      <c r="G49" s="379">
        <v>38.450000762939453</v>
      </c>
      <c r="H49" s="379">
        <v>0</v>
      </c>
      <c r="I49" s="379"/>
      <c r="J49" s="379">
        <v>38.450000762939453</v>
      </c>
      <c r="K49" s="379">
        <v>1</v>
      </c>
    </row>
    <row r="50" spans="2:11" x14ac:dyDescent="0.2">
      <c r="B50" s="269">
        <f t="shared" si="0"/>
        <v>38473</v>
      </c>
      <c r="C50" s="379"/>
      <c r="D50" s="379">
        <v>38.447864532470703</v>
      </c>
      <c r="E50" s="379">
        <v>1</v>
      </c>
      <c r="F50" s="379"/>
      <c r="G50" s="379">
        <v>38.447864532470703</v>
      </c>
      <c r="H50" s="379">
        <v>0</v>
      </c>
      <c r="I50" s="379"/>
      <c r="J50" s="379">
        <v>38.447864532470703</v>
      </c>
      <c r="K50" s="379">
        <v>1</v>
      </c>
    </row>
    <row r="51" spans="2:11" x14ac:dyDescent="0.2">
      <c r="B51" s="269">
        <f t="shared" si="0"/>
        <v>38504</v>
      </c>
      <c r="C51" s="379"/>
      <c r="D51" s="379">
        <v>30.948497772216797</v>
      </c>
      <c r="E51" s="379">
        <v>1</v>
      </c>
      <c r="F51" s="379"/>
      <c r="G51" s="379">
        <v>30.948497772216797</v>
      </c>
      <c r="H51" s="379">
        <v>0</v>
      </c>
      <c r="I51" s="379"/>
      <c r="J51" s="379">
        <v>30.948497772216797</v>
      </c>
      <c r="K51" s="379">
        <v>1</v>
      </c>
    </row>
    <row r="52" spans="2:11" x14ac:dyDescent="0.2">
      <c r="B52" s="269">
        <f t="shared" si="0"/>
        <v>38534</v>
      </c>
      <c r="C52" s="379"/>
      <c r="D52" s="379">
        <v>30.948545455932617</v>
      </c>
      <c r="E52" s="379">
        <v>1</v>
      </c>
      <c r="F52" s="379"/>
      <c r="G52" s="379">
        <v>30.948545455932617</v>
      </c>
      <c r="H52" s="379">
        <v>0</v>
      </c>
      <c r="I52" s="379"/>
      <c r="J52" s="379">
        <v>30.948545455932617</v>
      </c>
      <c r="K52" s="379">
        <v>1</v>
      </c>
    </row>
    <row r="53" spans="2:11" x14ac:dyDescent="0.2">
      <c r="B53" s="269">
        <f t="shared" si="0"/>
        <v>38565</v>
      </c>
      <c r="C53" s="379"/>
      <c r="D53" s="379">
        <v>37.903568267822266</v>
      </c>
      <c r="E53" s="379">
        <v>1</v>
      </c>
      <c r="F53" s="379"/>
      <c r="G53" s="379">
        <v>37.903568267822266</v>
      </c>
      <c r="H53" s="379">
        <v>0</v>
      </c>
      <c r="I53" s="379"/>
      <c r="J53" s="379">
        <v>37.903568267822266</v>
      </c>
      <c r="K53" s="379">
        <v>1</v>
      </c>
    </row>
    <row r="54" spans="2:11" x14ac:dyDescent="0.2">
      <c r="B54" s="269">
        <f t="shared" si="0"/>
        <v>38596</v>
      </c>
      <c r="C54" s="379"/>
      <c r="D54" s="379">
        <v>37.902858734130859</v>
      </c>
      <c r="E54" s="379">
        <v>1</v>
      </c>
      <c r="F54" s="379"/>
      <c r="G54" s="379">
        <v>37.902858734130859</v>
      </c>
      <c r="H54" s="379">
        <v>0</v>
      </c>
      <c r="I54" s="379"/>
      <c r="J54" s="379">
        <v>37.902858734130859</v>
      </c>
      <c r="K54" s="379">
        <v>1</v>
      </c>
    </row>
    <row r="55" spans="2:11" x14ac:dyDescent="0.2">
      <c r="B55" s="269">
        <f t="shared" si="0"/>
        <v>38626</v>
      </c>
      <c r="C55" s="379"/>
      <c r="D55" s="379">
        <v>47.047145843505859</v>
      </c>
      <c r="E55" s="379">
        <v>1</v>
      </c>
      <c r="F55" s="379"/>
      <c r="G55" s="379">
        <v>47.047145843505859</v>
      </c>
      <c r="H55" s="379">
        <v>0</v>
      </c>
      <c r="I55" s="379"/>
      <c r="J55" s="379">
        <v>47.047145843505859</v>
      </c>
      <c r="K55" s="379">
        <v>1</v>
      </c>
    </row>
    <row r="56" spans="2:11" x14ac:dyDescent="0.2">
      <c r="B56" s="269">
        <f t="shared" si="0"/>
        <v>38657</v>
      </c>
      <c r="C56" s="379"/>
      <c r="D56" s="379">
        <v>47.297145843505859</v>
      </c>
      <c r="E56" s="379">
        <v>1</v>
      </c>
      <c r="F56" s="379"/>
      <c r="G56" s="379">
        <v>47.297145843505859</v>
      </c>
      <c r="H56" s="379">
        <v>0</v>
      </c>
      <c r="I56" s="379"/>
      <c r="J56" s="379">
        <v>47.297145843505859</v>
      </c>
      <c r="K56" s="379">
        <v>1</v>
      </c>
    </row>
    <row r="57" spans="2:11" x14ac:dyDescent="0.2">
      <c r="B57" s="269">
        <f t="shared" si="0"/>
        <v>38687</v>
      </c>
      <c r="C57" s="379"/>
      <c r="D57" s="379">
        <v>32.052143096923828</v>
      </c>
      <c r="E57" s="379">
        <v>1</v>
      </c>
      <c r="F57" s="379"/>
      <c r="G57" s="379">
        <v>32.052143096923828</v>
      </c>
      <c r="H57" s="379">
        <v>0</v>
      </c>
      <c r="I57" s="379"/>
      <c r="J57" s="379">
        <v>32.052143096923828</v>
      </c>
      <c r="K57" s="379">
        <v>1</v>
      </c>
    </row>
    <row r="58" spans="2:11" x14ac:dyDescent="0.2">
      <c r="B58" s="269">
        <f t="shared" si="0"/>
        <v>38718</v>
      </c>
      <c r="C58" s="379"/>
      <c r="D58" s="379">
        <v>31.053934097290039</v>
      </c>
      <c r="E58" s="379">
        <v>1</v>
      </c>
      <c r="F58" s="379"/>
      <c r="G58" s="379">
        <v>31.053934097290039</v>
      </c>
      <c r="H58" s="379">
        <v>0</v>
      </c>
      <c r="I58" s="379"/>
      <c r="J58" s="379">
        <v>31.053934097290039</v>
      </c>
      <c r="K58" s="379">
        <v>1</v>
      </c>
    </row>
    <row r="59" spans="2:11" x14ac:dyDescent="0.2">
      <c r="B59" s="269">
        <f t="shared" si="0"/>
        <v>38749</v>
      </c>
      <c r="C59" s="379"/>
      <c r="D59" s="379">
        <v>31.153932571411133</v>
      </c>
      <c r="E59" s="379">
        <v>1</v>
      </c>
      <c r="F59" s="379"/>
      <c r="G59" s="379">
        <v>31.153932571411133</v>
      </c>
      <c r="H59" s="379">
        <v>0</v>
      </c>
      <c r="I59" s="379"/>
      <c r="J59" s="379">
        <v>31.153932571411133</v>
      </c>
      <c r="K59" s="379">
        <v>1</v>
      </c>
    </row>
    <row r="60" spans="2:11" x14ac:dyDescent="0.2">
      <c r="B60" s="269">
        <f t="shared" si="0"/>
        <v>38777</v>
      </c>
      <c r="C60" s="379"/>
      <c r="D60" s="379">
        <v>31.253931045532227</v>
      </c>
      <c r="E60" s="379">
        <v>1</v>
      </c>
      <c r="F60" s="379"/>
      <c r="G60" s="379">
        <v>31.253931045532227</v>
      </c>
      <c r="H60" s="379">
        <v>0</v>
      </c>
      <c r="I60" s="379"/>
      <c r="J60" s="379">
        <v>31.253931045532227</v>
      </c>
      <c r="K60" s="379">
        <v>1</v>
      </c>
    </row>
    <row r="61" spans="2:11" x14ac:dyDescent="0.2">
      <c r="B61" s="269">
        <f t="shared" si="0"/>
        <v>38808</v>
      </c>
      <c r="C61" s="379"/>
      <c r="D61" s="379">
        <v>38.632862091064453</v>
      </c>
      <c r="E61" s="379">
        <v>1</v>
      </c>
      <c r="F61" s="379"/>
      <c r="G61" s="379">
        <v>38.632862091064453</v>
      </c>
      <c r="H61" s="379">
        <v>0</v>
      </c>
      <c r="I61" s="379"/>
      <c r="J61" s="379">
        <v>38.632862091064453</v>
      </c>
      <c r="K61" s="379">
        <v>1</v>
      </c>
    </row>
    <row r="62" spans="2:11" x14ac:dyDescent="0.2">
      <c r="B62" s="269">
        <f t="shared" si="0"/>
        <v>38838</v>
      </c>
      <c r="C62" s="379"/>
      <c r="D62" s="379">
        <v>38.282859802246094</v>
      </c>
      <c r="E62" s="379">
        <v>1</v>
      </c>
      <c r="F62" s="379"/>
      <c r="G62" s="379">
        <v>38.282859802246094</v>
      </c>
      <c r="H62" s="379">
        <v>0</v>
      </c>
      <c r="I62" s="379"/>
      <c r="J62" s="379">
        <v>38.282859802246094</v>
      </c>
      <c r="K62" s="379">
        <v>1</v>
      </c>
    </row>
    <row r="63" spans="2:11" x14ac:dyDescent="0.2">
      <c r="B63" s="269">
        <f t="shared" si="0"/>
        <v>38869</v>
      </c>
      <c r="C63" s="379"/>
      <c r="D63" s="379">
        <v>32.998542785644531</v>
      </c>
      <c r="E63" s="379">
        <v>1</v>
      </c>
      <c r="F63" s="379"/>
      <c r="G63" s="379">
        <v>32.998542785644531</v>
      </c>
      <c r="H63" s="379">
        <v>0</v>
      </c>
      <c r="I63" s="379"/>
      <c r="J63" s="379">
        <v>32.998542785644531</v>
      </c>
      <c r="K63" s="379">
        <v>1</v>
      </c>
    </row>
    <row r="64" spans="2:11" x14ac:dyDescent="0.2">
      <c r="B64" s="269">
        <f t="shared" si="0"/>
        <v>38899</v>
      </c>
      <c r="C64" s="379"/>
      <c r="D64" s="379">
        <v>33.448543548583984</v>
      </c>
      <c r="E64" s="379">
        <v>1</v>
      </c>
      <c r="F64" s="379"/>
      <c r="G64" s="379">
        <v>33.448543548583984</v>
      </c>
      <c r="H64" s="379">
        <v>0</v>
      </c>
      <c r="I64" s="379"/>
      <c r="J64" s="379">
        <v>33.448543548583984</v>
      </c>
      <c r="K64" s="379">
        <v>1</v>
      </c>
    </row>
    <row r="65" spans="2:11" x14ac:dyDescent="0.2">
      <c r="B65" s="269">
        <f t="shared" si="0"/>
        <v>38930</v>
      </c>
      <c r="C65" s="379"/>
      <c r="D65" s="379">
        <v>33.853565216064453</v>
      </c>
      <c r="E65" s="379">
        <v>1</v>
      </c>
      <c r="F65" s="379"/>
      <c r="G65" s="379">
        <v>33.853565216064453</v>
      </c>
      <c r="H65" s="379">
        <v>0</v>
      </c>
      <c r="I65" s="379"/>
      <c r="J65" s="379">
        <v>33.853565216064453</v>
      </c>
      <c r="K65" s="379">
        <v>1</v>
      </c>
    </row>
    <row r="66" spans="2:11" x14ac:dyDescent="0.2">
      <c r="B66" s="269">
        <f t="shared" si="0"/>
        <v>38961</v>
      </c>
      <c r="C66" s="379"/>
      <c r="D66" s="379">
        <v>35.102855682373047</v>
      </c>
      <c r="E66" s="379">
        <v>1</v>
      </c>
      <c r="F66" s="379"/>
      <c r="G66" s="379">
        <v>35.102855682373047</v>
      </c>
      <c r="H66" s="379">
        <v>0</v>
      </c>
      <c r="I66" s="379"/>
      <c r="J66" s="379">
        <v>35.102855682373047</v>
      </c>
      <c r="K66" s="379">
        <v>1</v>
      </c>
    </row>
    <row r="67" spans="2:11" x14ac:dyDescent="0.2">
      <c r="B67" s="269">
        <f t="shared" si="0"/>
        <v>38991</v>
      </c>
      <c r="C67" s="379"/>
      <c r="D67" s="379">
        <v>45.747146606445313</v>
      </c>
      <c r="E67" s="379">
        <v>1</v>
      </c>
      <c r="F67" s="379"/>
      <c r="G67" s="379">
        <v>45.747146606445313</v>
      </c>
      <c r="H67" s="379">
        <v>0</v>
      </c>
      <c r="I67" s="379"/>
      <c r="J67" s="379">
        <v>45.747146606445313</v>
      </c>
      <c r="K67" s="379">
        <v>1</v>
      </c>
    </row>
    <row r="68" spans="2:11" x14ac:dyDescent="0.2">
      <c r="B68" s="269">
        <f t="shared" si="0"/>
        <v>39022</v>
      </c>
      <c r="C68" s="379"/>
      <c r="D68" s="379">
        <v>45.747146606445313</v>
      </c>
      <c r="E68" s="379">
        <v>1</v>
      </c>
      <c r="F68" s="379"/>
      <c r="G68" s="379">
        <v>45.747146606445313</v>
      </c>
      <c r="H68" s="379">
        <v>0</v>
      </c>
      <c r="I68" s="379"/>
      <c r="J68" s="379">
        <v>45.747146606445313</v>
      </c>
      <c r="K68" s="379">
        <v>1</v>
      </c>
    </row>
    <row r="69" spans="2:11" x14ac:dyDescent="0.2">
      <c r="B69" s="269">
        <f t="shared" si="0"/>
        <v>39052</v>
      </c>
      <c r="C69" s="379"/>
      <c r="D69" s="379">
        <v>33.252143859863281</v>
      </c>
      <c r="E69" s="379">
        <v>1</v>
      </c>
      <c r="F69" s="379"/>
      <c r="G69" s="379">
        <v>33.252143859863281</v>
      </c>
      <c r="H69" s="379">
        <v>0</v>
      </c>
      <c r="I69" s="379"/>
      <c r="J69" s="379">
        <v>33.252143859863281</v>
      </c>
      <c r="K69" s="379">
        <v>1</v>
      </c>
    </row>
    <row r="70" spans="2:11" x14ac:dyDescent="0.2">
      <c r="B70" s="269">
        <f t="shared" si="0"/>
        <v>39083</v>
      </c>
      <c r="C70" s="379"/>
      <c r="D70" s="379">
        <v>31.253929138183594</v>
      </c>
      <c r="E70" s="379">
        <v>1</v>
      </c>
      <c r="F70" s="379"/>
      <c r="G70" s="379">
        <v>31.253929138183594</v>
      </c>
      <c r="H70" s="379">
        <v>0</v>
      </c>
      <c r="I70" s="379"/>
      <c r="J70" s="379">
        <v>31.253929138183594</v>
      </c>
      <c r="K70" s="379">
        <v>1</v>
      </c>
    </row>
    <row r="71" spans="2:11" x14ac:dyDescent="0.2">
      <c r="B71" s="269">
        <f t="shared" si="0"/>
        <v>39114</v>
      </c>
      <c r="C71" s="379"/>
      <c r="D71" s="379">
        <v>31.353927612304688</v>
      </c>
      <c r="E71" s="379">
        <v>1</v>
      </c>
      <c r="F71" s="379"/>
      <c r="G71" s="379">
        <v>31.353927612304688</v>
      </c>
      <c r="H71" s="379">
        <v>0</v>
      </c>
      <c r="I71" s="379"/>
      <c r="J71" s="379">
        <v>31.353927612304688</v>
      </c>
      <c r="K71" s="379">
        <v>1</v>
      </c>
    </row>
    <row r="72" spans="2:11" x14ac:dyDescent="0.2">
      <c r="B72" s="269">
        <f t="shared" ref="B72:B135" si="1">EOMONTH(B71,0)+1</f>
        <v>39142</v>
      </c>
      <c r="C72" s="379"/>
      <c r="D72" s="379">
        <v>31.453926086425781</v>
      </c>
      <c r="E72" s="379">
        <v>1</v>
      </c>
      <c r="F72" s="379"/>
      <c r="G72" s="379">
        <v>31.453926086425781</v>
      </c>
      <c r="H72" s="379">
        <v>0</v>
      </c>
      <c r="I72" s="379"/>
      <c r="J72" s="379">
        <v>31.453926086425781</v>
      </c>
      <c r="K72" s="379">
        <v>1</v>
      </c>
    </row>
    <row r="73" spans="2:11" x14ac:dyDescent="0.2">
      <c r="B73" s="269">
        <f t="shared" si="1"/>
        <v>39173</v>
      </c>
      <c r="C73" s="379"/>
      <c r="D73" s="379">
        <v>38.882862091064453</v>
      </c>
      <c r="E73" s="379">
        <v>1</v>
      </c>
      <c r="F73" s="379"/>
      <c r="G73" s="379">
        <v>38.882862091064453</v>
      </c>
      <c r="H73" s="379">
        <v>0</v>
      </c>
      <c r="I73" s="379"/>
      <c r="J73" s="379">
        <v>38.882862091064453</v>
      </c>
      <c r="K73" s="379">
        <v>1</v>
      </c>
    </row>
    <row r="74" spans="2:11" x14ac:dyDescent="0.2">
      <c r="B74" s="269">
        <f t="shared" si="1"/>
        <v>39203</v>
      </c>
      <c r="C74" s="379"/>
      <c r="D74" s="379">
        <v>38.532859802246094</v>
      </c>
      <c r="E74" s="379">
        <v>1</v>
      </c>
      <c r="F74" s="379"/>
      <c r="G74" s="379">
        <v>38.532859802246094</v>
      </c>
      <c r="H74" s="379">
        <v>0</v>
      </c>
      <c r="I74" s="379"/>
      <c r="J74" s="379">
        <v>38.532859802246094</v>
      </c>
      <c r="K74" s="379">
        <v>1</v>
      </c>
    </row>
    <row r="75" spans="2:11" x14ac:dyDescent="0.2">
      <c r="B75" s="269">
        <f t="shared" si="1"/>
        <v>39234</v>
      </c>
      <c r="C75" s="379"/>
      <c r="D75" s="379">
        <v>33.248542785644531</v>
      </c>
      <c r="E75" s="379">
        <v>1</v>
      </c>
      <c r="F75" s="379"/>
      <c r="G75" s="379">
        <v>33.248542785644531</v>
      </c>
      <c r="H75" s="379">
        <v>0</v>
      </c>
      <c r="I75" s="379"/>
      <c r="J75" s="379">
        <v>33.248542785644531</v>
      </c>
      <c r="K75" s="379">
        <v>1</v>
      </c>
    </row>
    <row r="76" spans="2:11" x14ac:dyDescent="0.2">
      <c r="B76" s="269">
        <f t="shared" si="1"/>
        <v>39264</v>
      </c>
      <c r="C76" s="379"/>
      <c r="D76" s="379">
        <v>33.698543548583984</v>
      </c>
      <c r="E76" s="379">
        <v>1</v>
      </c>
      <c r="F76" s="379"/>
      <c r="G76" s="379">
        <v>33.698543548583984</v>
      </c>
      <c r="H76" s="379">
        <v>0</v>
      </c>
      <c r="I76" s="379"/>
      <c r="J76" s="379">
        <v>33.698543548583984</v>
      </c>
      <c r="K76" s="379">
        <v>1</v>
      </c>
    </row>
    <row r="77" spans="2:11" x14ac:dyDescent="0.2">
      <c r="B77" s="269">
        <f t="shared" si="1"/>
        <v>39295</v>
      </c>
      <c r="C77" s="379"/>
      <c r="D77" s="379">
        <v>34.103565216064453</v>
      </c>
      <c r="E77" s="379">
        <v>1</v>
      </c>
      <c r="F77" s="379"/>
      <c r="G77" s="379">
        <v>34.103565216064453</v>
      </c>
      <c r="H77" s="379">
        <v>0</v>
      </c>
      <c r="I77" s="379"/>
      <c r="J77" s="379">
        <v>34.103565216064453</v>
      </c>
      <c r="K77" s="379">
        <v>1</v>
      </c>
    </row>
    <row r="78" spans="2:11" x14ac:dyDescent="0.2">
      <c r="B78" s="269">
        <f t="shared" si="1"/>
        <v>39326</v>
      </c>
      <c r="C78" s="379"/>
      <c r="D78" s="379">
        <v>38.602855682373047</v>
      </c>
      <c r="E78" s="379">
        <v>1</v>
      </c>
      <c r="F78" s="379"/>
      <c r="G78" s="379">
        <v>38.602855682373047</v>
      </c>
      <c r="H78" s="379">
        <v>0</v>
      </c>
      <c r="I78" s="379"/>
      <c r="J78" s="379">
        <v>38.602855682373047</v>
      </c>
      <c r="K78" s="379">
        <v>1</v>
      </c>
    </row>
    <row r="79" spans="2:11" x14ac:dyDescent="0.2">
      <c r="B79" s="269">
        <f t="shared" si="1"/>
        <v>39356</v>
      </c>
      <c r="C79" s="379"/>
      <c r="D79" s="379">
        <v>57.372146606445313</v>
      </c>
      <c r="E79" s="379">
        <v>1</v>
      </c>
      <c r="F79" s="379"/>
      <c r="G79" s="379">
        <v>57.372146606445313</v>
      </c>
      <c r="H79" s="379">
        <v>0</v>
      </c>
      <c r="I79" s="379"/>
      <c r="J79" s="379">
        <v>57.372146606445313</v>
      </c>
      <c r="K79" s="379">
        <v>1</v>
      </c>
    </row>
    <row r="80" spans="2:11" x14ac:dyDescent="0.2">
      <c r="B80" s="269">
        <f t="shared" si="1"/>
        <v>39387</v>
      </c>
      <c r="C80" s="379"/>
      <c r="D80" s="379">
        <v>57.372146606445313</v>
      </c>
      <c r="E80" s="379">
        <v>1</v>
      </c>
      <c r="F80" s="379"/>
      <c r="G80" s="379">
        <v>57.372146606445313</v>
      </c>
      <c r="H80" s="379">
        <v>0</v>
      </c>
      <c r="I80" s="379"/>
      <c r="J80" s="379">
        <v>57.372146606445313</v>
      </c>
      <c r="K80" s="379">
        <v>1</v>
      </c>
    </row>
    <row r="81" spans="2:11" x14ac:dyDescent="0.2">
      <c r="B81" s="269">
        <f t="shared" si="1"/>
        <v>39417</v>
      </c>
      <c r="C81" s="379"/>
      <c r="D81" s="379">
        <v>33.502143859863281</v>
      </c>
      <c r="E81" s="379">
        <v>1</v>
      </c>
      <c r="F81" s="379"/>
      <c r="G81" s="379">
        <v>33.502143859863281</v>
      </c>
      <c r="H81" s="379">
        <v>0</v>
      </c>
      <c r="I81" s="379"/>
      <c r="J81" s="379">
        <v>33.502143859863281</v>
      </c>
      <c r="K81" s="379">
        <v>1</v>
      </c>
    </row>
    <row r="82" spans="2:11" x14ac:dyDescent="0.2">
      <c r="B82" s="269">
        <f t="shared" si="1"/>
        <v>39448</v>
      </c>
      <c r="C82" s="379"/>
      <c r="D82" s="379">
        <v>31.503929138183594</v>
      </c>
      <c r="E82" s="379">
        <v>1</v>
      </c>
      <c r="F82" s="379"/>
      <c r="G82" s="379">
        <v>31.503929138183594</v>
      </c>
      <c r="H82" s="379">
        <v>0</v>
      </c>
      <c r="I82" s="379"/>
      <c r="J82" s="379">
        <v>31.503929138183594</v>
      </c>
      <c r="K82" s="379">
        <v>1</v>
      </c>
    </row>
    <row r="83" spans="2:11" x14ac:dyDescent="0.2">
      <c r="B83" s="269">
        <f t="shared" si="1"/>
        <v>39479</v>
      </c>
      <c r="C83" s="379"/>
      <c r="D83" s="379">
        <v>31.603927612304688</v>
      </c>
      <c r="E83" s="379">
        <v>1</v>
      </c>
      <c r="F83" s="379"/>
      <c r="G83" s="379">
        <v>31.603927612304688</v>
      </c>
      <c r="H83" s="379">
        <v>0</v>
      </c>
      <c r="I83" s="379"/>
      <c r="J83" s="379">
        <v>31.603927612304688</v>
      </c>
      <c r="K83" s="379">
        <v>1</v>
      </c>
    </row>
    <row r="84" spans="2:11" x14ac:dyDescent="0.2">
      <c r="B84" s="269">
        <f t="shared" si="1"/>
        <v>39508</v>
      </c>
      <c r="C84" s="379"/>
      <c r="D84" s="379">
        <v>31.703926086425781</v>
      </c>
      <c r="E84" s="379">
        <v>1</v>
      </c>
      <c r="F84" s="379"/>
      <c r="G84" s="379">
        <v>31.703926086425781</v>
      </c>
      <c r="H84" s="379">
        <v>0</v>
      </c>
      <c r="I84" s="379"/>
      <c r="J84" s="379">
        <v>31.703926086425781</v>
      </c>
      <c r="K84" s="379">
        <v>1</v>
      </c>
    </row>
    <row r="85" spans="2:11" x14ac:dyDescent="0.2">
      <c r="B85" s="269">
        <f t="shared" si="1"/>
        <v>39539</v>
      </c>
      <c r="C85" s="379"/>
      <c r="D85" s="379">
        <v>39.132862091064453</v>
      </c>
      <c r="E85" s="379">
        <v>1</v>
      </c>
      <c r="F85" s="379"/>
      <c r="G85" s="379">
        <v>39.132862091064453</v>
      </c>
      <c r="H85" s="379">
        <v>0</v>
      </c>
      <c r="I85" s="379"/>
      <c r="J85" s="379">
        <v>39.132862091064453</v>
      </c>
      <c r="K85" s="379">
        <v>1</v>
      </c>
    </row>
    <row r="86" spans="2:11" x14ac:dyDescent="0.2">
      <c r="B86" s="269">
        <f t="shared" si="1"/>
        <v>39569</v>
      </c>
      <c r="C86" s="379"/>
      <c r="D86" s="379">
        <v>38.782859802246094</v>
      </c>
      <c r="E86" s="379">
        <v>1</v>
      </c>
      <c r="F86" s="379"/>
      <c r="G86" s="379">
        <v>38.782859802246094</v>
      </c>
      <c r="H86" s="379">
        <v>0</v>
      </c>
      <c r="I86" s="379"/>
      <c r="J86" s="379">
        <v>38.782859802246094</v>
      </c>
      <c r="K86" s="379">
        <v>1</v>
      </c>
    </row>
    <row r="87" spans="2:11" x14ac:dyDescent="0.2">
      <c r="B87" s="269">
        <f t="shared" si="1"/>
        <v>39600</v>
      </c>
      <c r="C87" s="379"/>
      <c r="D87" s="379">
        <v>33.498542785644531</v>
      </c>
      <c r="E87" s="379">
        <v>1</v>
      </c>
      <c r="F87" s="379"/>
      <c r="G87" s="379">
        <v>33.498542785644531</v>
      </c>
      <c r="H87" s="379">
        <v>0</v>
      </c>
      <c r="I87" s="379"/>
      <c r="J87" s="379">
        <v>33.498542785644531</v>
      </c>
      <c r="K87" s="379">
        <v>1</v>
      </c>
    </row>
    <row r="88" spans="2:11" x14ac:dyDescent="0.2">
      <c r="B88" s="269">
        <f t="shared" si="1"/>
        <v>39630</v>
      </c>
      <c r="C88" s="379"/>
      <c r="D88" s="379">
        <v>33.948543548583984</v>
      </c>
      <c r="E88" s="379">
        <v>1</v>
      </c>
      <c r="F88" s="379"/>
      <c r="G88" s="379">
        <v>33.948543548583984</v>
      </c>
      <c r="H88" s="379">
        <v>0</v>
      </c>
      <c r="I88" s="379"/>
      <c r="J88" s="379">
        <v>33.948543548583984</v>
      </c>
      <c r="K88" s="379">
        <v>1</v>
      </c>
    </row>
    <row r="89" spans="2:11" x14ac:dyDescent="0.2">
      <c r="B89" s="269">
        <f t="shared" si="1"/>
        <v>39661</v>
      </c>
      <c r="C89" s="379"/>
      <c r="D89" s="379">
        <v>34.353565216064453</v>
      </c>
      <c r="E89" s="379">
        <v>1</v>
      </c>
      <c r="F89" s="379"/>
      <c r="G89" s="379">
        <v>34.353565216064453</v>
      </c>
      <c r="H89" s="379">
        <v>0</v>
      </c>
      <c r="I89" s="379"/>
      <c r="J89" s="379">
        <v>34.353565216064453</v>
      </c>
      <c r="K89" s="379">
        <v>1</v>
      </c>
    </row>
    <row r="90" spans="2:11" x14ac:dyDescent="0.2">
      <c r="B90" s="269">
        <f t="shared" si="1"/>
        <v>39692</v>
      </c>
      <c r="C90" s="379"/>
      <c r="D90" s="379">
        <v>39.102855682373047</v>
      </c>
      <c r="E90" s="379">
        <v>1</v>
      </c>
      <c r="F90" s="379"/>
      <c r="G90" s="379">
        <v>39.102855682373047</v>
      </c>
      <c r="H90" s="379">
        <v>0</v>
      </c>
      <c r="I90" s="379"/>
      <c r="J90" s="379">
        <v>39.102855682373047</v>
      </c>
      <c r="K90" s="379">
        <v>1</v>
      </c>
    </row>
    <row r="91" spans="2:11" x14ac:dyDescent="0.2">
      <c r="B91" s="269">
        <f t="shared" si="1"/>
        <v>39722</v>
      </c>
      <c r="C91" s="379"/>
      <c r="D91" s="379">
        <v>57.872146606445313</v>
      </c>
      <c r="E91" s="379">
        <v>1</v>
      </c>
      <c r="F91" s="379"/>
      <c r="G91" s="379">
        <v>57.872146606445313</v>
      </c>
      <c r="H91" s="379">
        <v>0</v>
      </c>
      <c r="I91" s="379"/>
      <c r="J91" s="379">
        <v>57.872146606445313</v>
      </c>
      <c r="K91" s="379">
        <v>1</v>
      </c>
    </row>
    <row r="92" spans="2:11" x14ac:dyDescent="0.2">
      <c r="B92" s="269">
        <f t="shared" si="1"/>
        <v>39753</v>
      </c>
      <c r="C92" s="379"/>
      <c r="D92" s="379">
        <v>57.872146606445313</v>
      </c>
      <c r="E92" s="379">
        <v>1</v>
      </c>
      <c r="F92" s="379"/>
      <c r="G92" s="379">
        <v>57.872146606445313</v>
      </c>
      <c r="H92" s="379">
        <v>0</v>
      </c>
      <c r="I92" s="379"/>
      <c r="J92" s="379">
        <v>57.872146606445313</v>
      </c>
      <c r="K92" s="379">
        <v>1</v>
      </c>
    </row>
    <row r="93" spans="2:11" x14ac:dyDescent="0.2">
      <c r="B93" s="269">
        <f t="shared" si="1"/>
        <v>39783</v>
      </c>
      <c r="C93" s="379"/>
      <c r="D93" s="379">
        <v>33.752143859863281</v>
      </c>
      <c r="E93" s="379">
        <v>1</v>
      </c>
      <c r="F93" s="379"/>
      <c r="G93" s="379">
        <v>33.752143859863281</v>
      </c>
      <c r="H93" s="379">
        <v>0</v>
      </c>
      <c r="I93" s="379"/>
      <c r="J93" s="379">
        <v>33.752143859863281</v>
      </c>
      <c r="K93" s="379">
        <v>1</v>
      </c>
    </row>
    <row r="94" spans="2:11" x14ac:dyDescent="0.2">
      <c r="B94" s="269">
        <f t="shared" si="1"/>
        <v>39814</v>
      </c>
      <c r="C94" s="379"/>
      <c r="D94" s="379">
        <v>31.753929138183594</v>
      </c>
      <c r="E94" s="379">
        <v>1</v>
      </c>
      <c r="F94" s="379"/>
      <c r="G94" s="379">
        <v>31.753929138183594</v>
      </c>
      <c r="H94" s="379">
        <v>0</v>
      </c>
      <c r="I94" s="379"/>
      <c r="J94" s="379">
        <v>31.753929138183594</v>
      </c>
      <c r="K94" s="379">
        <v>1</v>
      </c>
    </row>
    <row r="95" spans="2:11" x14ac:dyDescent="0.2">
      <c r="B95" s="269">
        <f t="shared" si="1"/>
        <v>39845</v>
      </c>
      <c r="C95" s="379"/>
      <c r="D95" s="379">
        <v>31.853927612304688</v>
      </c>
      <c r="E95" s="379">
        <v>1</v>
      </c>
      <c r="F95" s="379"/>
      <c r="G95" s="379">
        <v>31.853927612304688</v>
      </c>
      <c r="H95" s="379">
        <v>0</v>
      </c>
      <c r="I95" s="379"/>
      <c r="J95" s="379">
        <v>31.853927612304688</v>
      </c>
      <c r="K95" s="379">
        <v>1</v>
      </c>
    </row>
    <row r="96" spans="2:11" x14ac:dyDescent="0.2">
      <c r="B96" s="269">
        <f t="shared" si="1"/>
        <v>39873</v>
      </c>
      <c r="C96" s="379"/>
      <c r="D96" s="379">
        <v>31.953926086425781</v>
      </c>
      <c r="E96" s="379">
        <v>1</v>
      </c>
      <c r="F96" s="379"/>
      <c r="G96" s="379">
        <v>31.953926086425781</v>
      </c>
      <c r="H96" s="379">
        <v>0</v>
      </c>
      <c r="I96" s="379"/>
      <c r="J96" s="379">
        <v>31.953926086425781</v>
      </c>
      <c r="K96" s="379">
        <v>1</v>
      </c>
    </row>
    <row r="97" spans="2:11" x14ac:dyDescent="0.2">
      <c r="B97" s="269">
        <f t="shared" si="1"/>
        <v>39904</v>
      </c>
      <c r="C97" s="379"/>
      <c r="D97" s="379">
        <v>39.632862091064453</v>
      </c>
      <c r="E97" s="379">
        <v>1</v>
      </c>
      <c r="F97" s="379"/>
      <c r="G97" s="379">
        <v>39.632862091064453</v>
      </c>
      <c r="H97" s="379">
        <v>0</v>
      </c>
      <c r="I97" s="379"/>
      <c r="J97" s="379">
        <v>39.632862091064453</v>
      </c>
      <c r="K97" s="379">
        <v>1</v>
      </c>
    </row>
    <row r="98" spans="2:11" x14ac:dyDescent="0.2">
      <c r="B98" s="269">
        <f t="shared" si="1"/>
        <v>39934</v>
      </c>
      <c r="C98" s="379"/>
      <c r="D98" s="379">
        <v>38.782859802246094</v>
      </c>
      <c r="E98" s="379">
        <v>1</v>
      </c>
      <c r="F98" s="379"/>
      <c r="G98" s="379">
        <v>38.782859802246094</v>
      </c>
      <c r="H98" s="379">
        <v>0</v>
      </c>
      <c r="I98" s="379"/>
      <c r="J98" s="379">
        <v>38.782859802246094</v>
      </c>
      <c r="K98" s="379">
        <v>1</v>
      </c>
    </row>
    <row r="99" spans="2:11" x14ac:dyDescent="0.2">
      <c r="B99" s="269">
        <f t="shared" si="1"/>
        <v>39965</v>
      </c>
      <c r="C99" s="379"/>
      <c r="D99" s="379">
        <v>33.498542785644531</v>
      </c>
      <c r="E99" s="379">
        <v>1</v>
      </c>
      <c r="F99" s="379"/>
      <c r="G99" s="379">
        <v>33.498542785644531</v>
      </c>
      <c r="H99" s="379">
        <v>0</v>
      </c>
      <c r="I99" s="379"/>
      <c r="J99" s="379">
        <v>33.498542785644531</v>
      </c>
      <c r="K99" s="379">
        <v>1</v>
      </c>
    </row>
    <row r="100" spans="2:11" x14ac:dyDescent="0.2">
      <c r="B100" s="269">
        <f t="shared" si="1"/>
        <v>39995</v>
      </c>
      <c r="C100" s="379"/>
      <c r="D100" s="379">
        <v>33.948543548583984</v>
      </c>
      <c r="E100" s="379">
        <v>1</v>
      </c>
      <c r="F100" s="379"/>
      <c r="G100" s="379">
        <v>33.948543548583984</v>
      </c>
      <c r="H100" s="379">
        <v>0</v>
      </c>
      <c r="I100" s="379"/>
      <c r="J100" s="379">
        <v>33.948543548583984</v>
      </c>
      <c r="K100" s="379">
        <v>1</v>
      </c>
    </row>
    <row r="101" spans="2:11" x14ac:dyDescent="0.2">
      <c r="B101" s="269">
        <f t="shared" si="1"/>
        <v>40026</v>
      </c>
      <c r="C101" s="379"/>
      <c r="D101" s="379">
        <v>34.853565216064453</v>
      </c>
      <c r="E101" s="379">
        <v>1</v>
      </c>
      <c r="F101" s="379"/>
      <c r="G101" s="379">
        <v>34.853565216064453</v>
      </c>
      <c r="H101" s="379">
        <v>0</v>
      </c>
      <c r="I101" s="379"/>
      <c r="J101" s="379">
        <v>34.853565216064453</v>
      </c>
      <c r="K101" s="379">
        <v>1</v>
      </c>
    </row>
    <row r="102" spans="2:11" x14ac:dyDescent="0.2">
      <c r="B102" s="269">
        <f t="shared" si="1"/>
        <v>40057</v>
      </c>
      <c r="C102" s="379"/>
      <c r="D102" s="379">
        <v>40.352855682373047</v>
      </c>
      <c r="E102" s="379">
        <v>1</v>
      </c>
      <c r="F102" s="379"/>
      <c r="G102" s="379">
        <v>40.352855682373047</v>
      </c>
      <c r="H102" s="379">
        <v>0</v>
      </c>
      <c r="I102" s="379"/>
      <c r="J102" s="379">
        <v>40.352855682373047</v>
      </c>
      <c r="K102" s="379">
        <v>1</v>
      </c>
    </row>
    <row r="103" spans="2:11" x14ac:dyDescent="0.2">
      <c r="B103" s="269">
        <f t="shared" si="1"/>
        <v>40087</v>
      </c>
      <c r="C103" s="379"/>
      <c r="D103" s="379">
        <v>59.372146606445313</v>
      </c>
      <c r="E103" s="379">
        <v>1</v>
      </c>
      <c r="F103" s="379"/>
      <c r="G103" s="379">
        <v>59.372146606445313</v>
      </c>
      <c r="H103" s="379">
        <v>0</v>
      </c>
      <c r="I103" s="379"/>
      <c r="J103" s="379">
        <v>59.372146606445313</v>
      </c>
      <c r="K103" s="379">
        <v>1</v>
      </c>
    </row>
    <row r="104" spans="2:11" x14ac:dyDescent="0.2">
      <c r="B104" s="269">
        <f t="shared" si="1"/>
        <v>40118</v>
      </c>
      <c r="C104" s="379"/>
      <c r="D104" s="379">
        <v>59.372146606445313</v>
      </c>
      <c r="E104" s="379">
        <v>1</v>
      </c>
      <c r="F104" s="379"/>
      <c r="G104" s="379">
        <v>59.372146606445313</v>
      </c>
      <c r="H104" s="379">
        <v>0</v>
      </c>
      <c r="I104" s="379"/>
      <c r="J104" s="379">
        <v>59.372146606445313</v>
      </c>
      <c r="K104" s="379">
        <v>1</v>
      </c>
    </row>
    <row r="105" spans="2:11" x14ac:dyDescent="0.2">
      <c r="B105" s="269">
        <f t="shared" si="1"/>
        <v>40148</v>
      </c>
      <c r="C105" s="379"/>
      <c r="D105" s="379">
        <v>33.252143859863281</v>
      </c>
      <c r="E105" s="379">
        <v>1</v>
      </c>
      <c r="F105" s="379"/>
      <c r="G105" s="379">
        <v>33.252143859863281</v>
      </c>
      <c r="H105" s="379">
        <v>0</v>
      </c>
      <c r="I105" s="379"/>
      <c r="J105" s="379">
        <v>33.252143859863281</v>
      </c>
      <c r="K105" s="379">
        <v>1</v>
      </c>
    </row>
    <row r="106" spans="2:11" x14ac:dyDescent="0.2">
      <c r="B106" s="269">
        <f t="shared" si="1"/>
        <v>40179</v>
      </c>
      <c r="C106" s="379"/>
      <c r="D106" s="379">
        <v>31.253932952880859</v>
      </c>
      <c r="E106" s="379">
        <v>1</v>
      </c>
      <c r="F106" s="379"/>
      <c r="G106" s="379">
        <v>31.253932952880859</v>
      </c>
      <c r="H106" s="379">
        <v>0</v>
      </c>
      <c r="I106" s="379"/>
      <c r="J106" s="379">
        <v>31.253932952880859</v>
      </c>
      <c r="K106" s="379">
        <v>1</v>
      </c>
    </row>
    <row r="107" spans="2:11" x14ac:dyDescent="0.2">
      <c r="B107" s="269">
        <f t="shared" si="1"/>
        <v>40210</v>
      </c>
      <c r="C107" s="379"/>
      <c r="D107" s="379">
        <v>31.353931427001953</v>
      </c>
      <c r="E107" s="379">
        <v>1</v>
      </c>
      <c r="F107" s="379"/>
      <c r="G107" s="379">
        <v>31.353931427001953</v>
      </c>
      <c r="H107" s="379">
        <v>0</v>
      </c>
      <c r="I107" s="379"/>
      <c r="J107" s="379">
        <v>31.353931427001953</v>
      </c>
      <c r="K107" s="379">
        <v>1</v>
      </c>
    </row>
    <row r="108" spans="2:11" x14ac:dyDescent="0.2">
      <c r="B108" s="269">
        <f t="shared" si="1"/>
        <v>40238</v>
      </c>
      <c r="C108" s="379"/>
      <c r="D108" s="379">
        <v>31.453929901123047</v>
      </c>
      <c r="E108" s="379">
        <v>1</v>
      </c>
      <c r="F108" s="379"/>
      <c r="G108" s="379">
        <v>31.453929901123047</v>
      </c>
      <c r="H108" s="379">
        <v>0</v>
      </c>
      <c r="I108" s="379"/>
      <c r="J108" s="379">
        <v>31.453929901123047</v>
      </c>
      <c r="K108" s="379">
        <v>1</v>
      </c>
    </row>
    <row r="109" spans="2:11" x14ac:dyDescent="0.2">
      <c r="B109" s="269">
        <f t="shared" si="1"/>
        <v>40269</v>
      </c>
      <c r="C109" s="379"/>
      <c r="D109" s="379">
        <v>39.132862091064453</v>
      </c>
      <c r="E109" s="379">
        <v>1</v>
      </c>
      <c r="F109" s="379"/>
      <c r="G109" s="379">
        <v>39.132862091064453</v>
      </c>
      <c r="H109" s="379">
        <v>0</v>
      </c>
      <c r="I109" s="379"/>
      <c r="J109" s="379">
        <v>39.132862091064453</v>
      </c>
      <c r="K109" s="379">
        <v>1</v>
      </c>
    </row>
    <row r="110" spans="2:11" x14ac:dyDescent="0.2">
      <c r="B110" s="269">
        <f t="shared" si="1"/>
        <v>40299</v>
      </c>
      <c r="C110" s="379"/>
      <c r="D110" s="379">
        <v>38.782859802246094</v>
      </c>
      <c r="E110" s="379">
        <v>1</v>
      </c>
      <c r="F110" s="379"/>
      <c r="G110" s="379">
        <v>38.782859802246094</v>
      </c>
      <c r="H110" s="379">
        <v>0</v>
      </c>
      <c r="I110" s="379"/>
      <c r="J110" s="379">
        <v>38.782859802246094</v>
      </c>
      <c r="K110" s="379">
        <v>1</v>
      </c>
    </row>
    <row r="111" spans="2:11" x14ac:dyDescent="0.2">
      <c r="B111" s="269">
        <f t="shared" si="1"/>
        <v>40330</v>
      </c>
      <c r="C111" s="379"/>
      <c r="D111" s="379">
        <v>33.498542785644531</v>
      </c>
      <c r="E111" s="379">
        <v>1</v>
      </c>
      <c r="F111" s="379"/>
      <c r="G111" s="379">
        <v>33.498542785644531</v>
      </c>
      <c r="H111" s="379">
        <v>0</v>
      </c>
      <c r="I111" s="379"/>
      <c r="J111" s="379">
        <v>33.498542785644531</v>
      </c>
      <c r="K111" s="379">
        <v>1</v>
      </c>
    </row>
    <row r="112" spans="2:11" x14ac:dyDescent="0.2">
      <c r="B112" s="269">
        <f t="shared" si="1"/>
        <v>40360</v>
      </c>
      <c r="C112" s="379"/>
      <c r="D112" s="379">
        <v>33.948543548583984</v>
      </c>
      <c r="E112" s="379">
        <v>1</v>
      </c>
      <c r="F112" s="379"/>
      <c r="G112" s="379">
        <v>33.948543548583984</v>
      </c>
      <c r="H112" s="379">
        <v>0</v>
      </c>
      <c r="I112" s="379"/>
      <c r="J112" s="379">
        <v>33.948543548583984</v>
      </c>
      <c r="K112" s="379">
        <v>1</v>
      </c>
    </row>
    <row r="113" spans="2:11" x14ac:dyDescent="0.2">
      <c r="B113" s="269">
        <f t="shared" si="1"/>
        <v>40391</v>
      </c>
      <c r="C113" s="379"/>
      <c r="D113" s="379">
        <v>34.853565216064453</v>
      </c>
      <c r="E113" s="379">
        <v>1</v>
      </c>
      <c r="F113" s="379"/>
      <c r="G113" s="379">
        <v>34.853565216064453</v>
      </c>
      <c r="H113" s="379">
        <v>0</v>
      </c>
      <c r="I113" s="379"/>
      <c r="J113" s="379">
        <v>34.853565216064453</v>
      </c>
      <c r="K113" s="379">
        <v>1</v>
      </c>
    </row>
    <row r="114" spans="2:11" x14ac:dyDescent="0.2">
      <c r="B114" s="269">
        <f t="shared" si="1"/>
        <v>40422</v>
      </c>
      <c r="C114" s="379"/>
      <c r="D114" s="379">
        <v>40.852855682373047</v>
      </c>
      <c r="E114" s="379">
        <v>1</v>
      </c>
      <c r="F114" s="379"/>
      <c r="G114" s="379">
        <v>40.852855682373047</v>
      </c>
      <c r="H114" s="379">
        <v>0</v>
      </c>
      <c r="I114" s="379"/>
      <c r="J114" s="379">
        <v>40.852855682373047</v>
      </c>
      <c r="K114" s="379">
        <v>1</v>
      </c>
    </row>
    <row r="115" spans="2:11" x14ac:dyDescent="0.2">
      <c r="B115" s="269">
        <f t="shared" si="1"/>
        <v>40452</v>
      </c>
      <c r="C115" s="379"/>
      <c r="D115" s="379">
        <v>60.872146606445313</v>
      </c>
      <c r="E115" s="379">
        <v>1</v>
      </c>
      <c r="F115" s="379"/>
      <c r="G115" s="379">
        <v>60.872146606445313</v>
      </c>
      <c r="H115" s="379">
        <v>0</v>
      </c>
      <c r="I115" s="379"/>
      <c r="J115" s="379">
        <v>60.872146606445313</v>
      </c>
      <c r="K115" s="379">
        <v>1</v>
      </c>
    </row>
    <row r="116" spans="2:11" x14ac:dyDescent="0.2">
      <c r="B116" s="269">
        <f t="shared" si="1"/>
        <v>40483</v>
      </c>
      <c r="C116" s="379"/>
      <c r="D116" s="379">
        <v>60.872146606445313</v>
      </c>
      <c r="E116" s="379">
        <v>1</v>
      </c>
      <c r="F116" s="379"/>
      <c r="G116" s="379">
        <v>60.872146606445313</v>
      </c>
      <c r="H116" s="379">
        <v>0</v>
      </c>
      <c r="I116" s="379"/>
      <c r="J116" s="379">
        <v>60.872146606445313</v>
      </c>
      <c r="K116" s="379">
        <v>1</v>
      </c>
    </row>
    <row r="117" spans="2:11" x14ac:dyDescent="0.2">
      <c r="B117" s="269">
        <f t="shared" si="1"/>
        <v>40513</v>
      </c>
      <c r="C117" s="379"/>
      <c r="D117" s="379">
        <v>33.252143859863281</v>
      </c>
      <c r="E117" s="379">
        <v>1</v>
      </c>
      <c r="F117" s="379"/>
      <c r="G117" s="379">
        <v>33.252143859863281</v>
      </c>
      <c r="H117" s="379">
        <v>0</v>
      </c>
      <c r="I117" s="379"/>
      <c r="J117" s="379">
        <v>33.252143859863281</v>
      </c>
      <c r="K117" s="379">
        <v>1</v>
      </c>
    </row>
    <row r="118" spans="2:11" x14ac:dyDescent="0.2">
      <c r="B118" s="269">
        <f t="shared" si="1"/>
        <v>40544</v>
      </c>
      <c r="C118" s="379"/>
      <c r="D118" s="379">
        <v>31.253932952880859</v>
      </c>
      <c r="E118" s="379">
        <v>1</v>
      </c>
      <c r="F118" s="379"/>
      <c r="G118" s="379">
        <v>31.253932952880859</v>
      </c>
      <c r="H118" s="379">
        <v>0</v>
      </c>
      <c r="I118" s="379"/>
      <c r="J118" s="379">
        <v>31.253932952880859</v>
      </c>
      <c r="K118" s="379">
        <v>1</v>
      </c>
    </row>
    <row r="119" spans="2:11" x14ac:dyDescent="0.2">
      <c r="B119" s="269">
        <f t="shared" si="1"/>
        <v>40575</v>
      </c>
      <c r="C119" s="379"/>
      <c r="D119" s="379">
        <v>31.353931427001953</v>
      </c>
      <c r="E119" s="379">
        <v>1</v>
      </c>
      <c r="F119" s="379"/>
      <c r="G119" s="379">
        <v>31.353931427001953</v>
      </c>
      <c r="H119" s="379">
        <v>0</v>
      </c>
      <c r="I119" s="379"/>
      <c r="J119" s="379">
        <v>31.353931427001953</v>
      </c>
      <c r="K119" s="379">
        <v>1</v>
      </c>
    </row>
    <row r="120" spans="2:11" x14ac:dyDescent="0.2">
      <c r="B120" s="269">
        <f t="shared" si="1"/>
        <v>40603</v>
      </c>
      <c r="C120" s="379"/>
      <c r="D120" s="379">
        <v>31.453929901123047</v>
      </c>
      <c r="E120" s="379">
        <v>1</v>
      </c>
      <c r="F120" s="379"/>
      <c r="G120" s="379">
        <v>31.453929901123047</v>
      </c>
      <c r="H120" s="379">
        <v>0</v>
      </c>
      <c r="I120" s="379"/>
      <c r="J120" s="379">
        <v>31.453929901123047</v>
      </c>
      <c r="K120" s="379">
        <v>1</v>
      </c>
    </row>
    <row r="121" spans="2:11" x14ac:dyDescent="0.2">
      <c r="B121" s="269">
        <f t="shared" si="1"/>
        <v>40634</v>
      </c>
      <c r="C121" s="379"/>
      <c r="D121" s="379">
        <v>42.882862091064453</v>
      </c>
      <c r="E121" s="379">
        <v>1</v>
      </c>
      <c r="F121" s="379"/>
      <c r="G121" s="379">
        <v>42.882862091064453</v>
      </c>
      <c r="H121" s="379">
        <v>0</v>
      </c>
      <c r="I121" s="379"/>
      <c r="J121" s="379">
        <v>42.882862091064453</v>
      </c>
      <c r="K121" s="379">
        <v>1</v>
      </c>
    </row>
    <row r="122" spans="2:11" x14ac:dyDescent="0.2">
      <c r="B122" s="269">
        <f t="shared" si="1"/>
        <v>40664</v>
      </c>
      <c r="C122" s="379"/>
      <c r="D122" s="379">
        <v>42.532859802246094</v>
      </c>
      <c r="E122" s="379">
        <v>1</v>
      </c>
      <c r="F122" s="379"/>
      <c r="G122" s="379">
        <v>42.532859802246094</v>
      </c>
      <c r="H122" s="379">
        <v>0</v>
      </c>
      <c r="I122" s="379"/>
      <c r="J122" s="379">
        <v>42.532859802246094</v>
      </c>
      <c r="K122" s="379">
        <v>1</v>
      </c>
    </row>
    <row r="123" spans="2:11" x14ac:dyDescent="0.2">
      <c r="B123" s="269">
        <f t="shared" si="1"/>
        <v>40695</v>
      </c>
      <c r="C123" s="379"/>
      <c r="D123" s="379">
        <v>37.248542785644531</v>
      </c>
      <c r="E123" s="379">
        <v>1</v>
      </c>
      <c r="F123" s="379"/>
      <c r="G123" s="379">
        <v>37.248542785644531</v>
      </c>
      <c r="H123" s="379">
        <v>0</v>
      </c>
      <c r="I123" s="379"/>
      <c r="J123" s="379">
        <v>37.248542785644531</v>
      </c>
      <c r="K123" s="379">
        <v>1</v>
      </c>
    </row>
    <row r="124" spans="2:11" x14ac:dyDescent="0.2">
      <c r="B124" s="269">
        <f t="shared" si="1"/>
        <v>40725</v>
      </c>
      <c r="C124" s="379"/>
      <c r="D124" s="379">
        <v>37.698543548583984</v>
      </c>
      <c r="E124" s="379">
        <v>1</v>
      </c>
      <c r="F124" s="379"/>
      <c r="G124" s="379">
        <v>37.698543548583984</v>
      </c>
      <c r="H124" s="379">
        <v>0</v>
      </c>
      <c r="I124" s="379"/>
      <c r="J124" s="379">
        <v>37.698543548583984</v>
      </c>
      <c r="K124" s="379">
        <v>1</v>
      </c>
    </row>
    <row r="125" spans="2:11" x14ac:dyDescent="0.2">
      <c r="B125" s="269">
        <f t="shared" si="1"/>
        <v>40756</v>
      </c>
      <c r="C125" s="379"/>
      <c r="D125" s="379">
        <v>39.353565216064453</v>
      </c>
      <c r="E125" s="379">
        <v>1</v>
      </c>
      <c r="F125" s="379"/>
      <c r="G125" s="379">
        <v>39.353565216064453</v>
      </c>
      <c r="H125" s="379">
        <v>0</v>
      </c>
      <c r="I125" s="379"/>
      <c r="J125" s="379">
        <v>39.353565216064453</v>
      </c>
      <c r="K125" s="379">
        <v>1</v>
      </c>
    </row>
    <row r="126" spans="2:11" x14ac:dyDescent="0.2">
      <c r="B126" s="269">
        <f t="shared" si="1"/>
        <v>40787</v>
      </c>
      <c r="C126" s="379"/>
      <c r="D126" s="379">
        <v>46.352855682373047</v>
      </c>
      <c r="E126" s="379">
        <v>1</v>
      </c>
      <c r="F126" s="379"/>
      <c r="G126" s="379">
        <v>46.352855682373047</v>
      </c>
      <c r="H126" s="379">
        <v>0</v>
      </c>
      <c r="I126" s="379"/>
      <c r="J126" s="379">
        <v>46.352855682373047</v>
      </c>
      <c r="K126" s="379">
        <v>1</v>
      </c>
    </row>
    <row r="127" spans="2:11" x14ac:dyDescent="0.2">
      <c r="B127" s="269">
        <f t="shared" si="1"/>
        <v>40817</v>
      </c>
      <c r="C127" s="379"/>
      <c r="D127" s="379">
        <v>69.747146606445313</v>
      </c>
      <c r="E127" s="379">
        <v>1</v>
      </c>
      <c r="F127" s="379"/>
      <c r="G127" s="379">
        <v>69.747146606445313</v>
      </c>
      <c r="H127" s="379">
        <v>0</v>
      </c>
      <c r="I127" s="379"/>
      <c r="J127" s="379">
        <v>69.747146606445313</v>
      </c>
      <c r="K127" s="379">
        <v>1</v>
      </c>
    </row>
    <row r="128" spans="2:11" x14ac:dyDescent="0.2">
      <c r="B128" s="269">
        <f t="shared" si="1"/>
        <v>40848</v>
      </c>
      <c r="C128" s="379"/>
      <c r="D128" s="379">
        <v>69.747146606445313</v>
      </c>
      <c r="E128" s="379">
        <v>1</v>
      </c>
      <c r="F128" s="379"/>
      <c r="G128" s="379">
        <v>69.747146606445313</v>
      </c>
      <c r="H128" s="379">
        <v>0</v>
      </c>
      <c r="I128" s="379"/>
      <c r="J128" s="379">
        <v>69.747146606445313</v>
      </c>
      <c r="K128" s="379">
        <v>1</v>
      </c>
    </row>
    <row r="129" spans="2:11" x14ac:dyDescent="0.2">
      <c r="B129" s="269">
        <f t="shared" si="1"/>
        <v>40878</v>
      </c>
      <c r="C129" s="379"/>
      <c r="D129" s="379">
        <v>37.752143859863281</v>
      </c>
      <c r="E129" s="379">
        <v>1</v>
      </c>
      <c r="F129" s="379"/>
      <c r="G129" s="379">
        <v>37.752143859863281</v>
      </c>
      <c r="H129" s="379">
        <v>0</v>
      </c>
      <c r="I129" s="379"/>
      <c r="J129" s="379">
        <v>37.752143859863281</v>
      </c>
      <c r="K129" s="379">
        <v>1</v>
      </c>
    </row>
    <row r="130" spans="2:11" x14ac:dyDescent="0.2">
      <c r="B130" s="269">
        <f t="shared" si="1"/>
        <v>40909</v>
      </c>
      <c r="C130" s="379"/>
      <c r="D130" s="379">
        <v>35.503932952880859</v>
      </c>
      <c r="E130" s="379">
        <v>1</v>
      </c>
      <c r="F130" s="379"/>
      <c r="G130" s="379">
        <v>35.503932952880859</v>
      </c>
      <c r="H130" s="379">
        <v>0</v>
      </c>
      <c r="I130" s="379"/>
      <c r="J130" s="379">
        <v>35.503932952880859</v>
      </c>
      <c r="K130" s="379">
        <v>1</v>
      </c>
    </row>
    <row r="131" spans="2:11" x14ac:dyDescent="0.2">
      <c r="B131" s="269">
        <f t="shared" si="1"/>
        <v>40940</v>
      </c>
      <c r="C131" s="379"/>
      <c r="D131" s="379">
        <v>35.603931427001953</v>
      </c>
      <c r="E131" s="379">
        <v>1</v>
      </c>
      <c r="F131" s="379"/>
      <c r="G131" s="379">
        <v>35.603931427001953</v>
      </c>
      <c r="H131" s="379">
        <v>0</v>
      </c>
      <c r="I131" s="379"/>
      <c r="J131" s="379">
        <v>35.603931427001953</v>
      </c>
      <c r="K131" s="379">
        <v>1</v>
      </c>
    </row>
    <row r="132" spans="2:11" x14ac:dyDescent="0.2">
      <c r="B132" s="269">
        <f t="shared" si="1"/>
        <v>40969</v>
      </c>
      <c r="C132" s="379"/>
      <c r="D132" s="379">
        <v>35.703929901123047</v>
      </c>
      <c r="E132" s="379">
        <v>1</v>
      </c>
      <c r="F132" s="379"/>
      <c r="G132" s="379">
        <v>35.703929901123047</v>
      </c>
      <c r="H132" s="379">
        <v>0</v>
      </c>
      <c r="I132" s="379"/>
      <c r="J132" s="379">
        <v>35.703929901123047</v>
      </c>
      <c r="K132" s="379">
        <v>1</v>
      </c>
    </row>
    <row r="133" spans="2:11" x14ac:dyDescent="0.2">
      <c r="B133" s="269">
        <f t="shared" si="1"/>
        <v>41000</v>
      </c>
      <c r="C133" s="379"/>
      <c r="D133" s="379">
        <v>43.382862091064453</v>
      </c>
      <c r="E133" s="379">
        <v>1</v>
      </c>
      <c r="F133" s="379"/>
      <c r="G133" s="379">
        <v>43.382862091064453</v>
      </c>
      <c r="H133" s="379">
        <v>0</v>
      </c>
      <c r="I133" s="379"/>
      <c r="J133" s="379">
        <v>43.382862091064453</v>
      </c>
      <c r="K133" s="379">
        <v>1</v>
      </c>
    </row>
    <row r="134" spans="2:11" x14ac:dyDescent="0.2">
      <c r="B134" s="269">
        <f t="shared" si="1"/>
        <v>41030</v>
      </c>
      <c r="C134" s="379"/>
      <c r="D134" s="379">
        <v>43.032859802246094</v>
      </c>
      <c r="E134" s="379">
        <v>1</v>
      </c>
      <c r="F134" s="379"/>
      <c r="G134" s="379">
        <v>43.032859802246094</v>
      </c>
      <c r="H134" s="379">
        <v>0</v>
      </c>
      <c r="I134" s="379"/>
      <c r="J134" s="379">
        <v>43.032859802246094</v>
      </c>
      <c r="K134" s="379">
        <v>1</v>
      </c>
    </row>
    <row r="135" spans="2:11" x14ac:dyDescent="0.2">
      <c r="B135" s="269">
        <f t="shared" si="1"/>
        <v>41061</v>
      </c>
      <c r="C135" s="379"/>
      <c r="D135" s="379">
        <v>37.748542785644531</v>
      </c>
      <c r="E135" s="379">
        <v>1</v>
      </c>
      <c r="F135" s="379"/>
      <c r="G135" s="379">
        <v>37.748542785644531</v>
      </c>
      <c r="H135" s="379">
        <v>0</v>
      </c>
      <c r="I135" s="379"/>
      <c r="J135" s="379">
        <v>37.748542785644531</v>
      </c>
      <c r="K135" s="379">
        <v>1</v>
      </c>
    </row>
    <row r="136" spans="2:11" x14ac:dyDescent="0.2">
      <c r="B136" s="269">
        <f t="shared" ref="B136:B199" si="2">EOMONTH(B135,0)+1</f>
        <v>41091</v>
      </c>
      <c r="C136" s="379"/>
      <c r="D136" s="379">
        <v>38.198543548583984</v>
      </c>
      <c r="E136" s="379">
        <v>1</v>
      </c>
      <c r="F136" s="379"/>
      <c r="G136" s="379">
        <v>38.198543548583984</v>
      </c>
      <c r="H136" s="379">
        <v>0</v>
      </c>
      <c r="I136" s="379"/>
      <c r="J136" s="379">
        <v>38.198543548583984</v>
      </c>
      <c r="K136" s="379">
        <v>1</v>
      </c>
    </row>
    <row r="137" spans="2:11" x14ac:dyDescent="0.2">
      <c r="B137" s="269">
        <f t="shared" si="2"/>
        <v>41122</v>
      </c>
      <c r="C137" s="379"/>
      <c r="D137" s="379">
        <v>39.853565216064453</v>
      </c>
      <c r="E137" s="379">
        <v>1</v>
      </c>
      <c r="F137" s="379"/>
      <c r="G137" s="379">
        <v>39.853565216064453</v>
      </c>
      <c r="H137" s="379">
        <v>0</v>
      </c>
      <c r="I137" s="379"/>
      <c r="J137" s="379">
        <v>39.853565216064453</v>
      </c>
      <c r="K137" s="379">
        <v>1</v>
      </c>
    </row>
    <row r="138" spans="2:11" x14ac:dyDescent="0.2">
      <c r="B138" s="269">
        <f t="shared" si="2"/>
        <v>41153</v>
      </c>
      <c r="C138" s="379"/>
      <c r="D138" s="379">
        <v>47.352855682373047</v>
      </c>
      <c r="E138" s="379">
        <v>1</v>
      </c>
      <c r="F138" s="379"/>
      <c r="G138" s="379">
        <v>47.352855682373047</v>
      </c>
      <c r="H138" s="379">
        <v>0</v>
      </c>
      <c r="I138" s="379"/>
      <c r="J138" s="379">
        <v>47.352855682373047</v>
      </c>
      <c r="K138" s="379">
        <v>1</v>
      </c>
    </row>
    <row r="139" spans="2:11" x14ac:dyDescent="0.2">
      <c r="B139" s="269">
        <f t="shared" si="2"/>
        <v>41183</v>
      </c>
      <c r="C139" s="379"/>
      <c r="D139" s="379">
        <v>71.747146606445313</v>
      </c>
      <c r="E139" s="379">
        <v>1</v>
      </c>
      <c r="F139" s="379"/>
      <c r="G139" s="379">
        <v>71.747146606445313</v>
      </c>
      <c r="H139" s="379">
        <v>0</v>
      </c>
      <c r="I139" s="379"/>
      <c r="J139" s="379">
        <v>71.747146606445313</v>
      </c>
      <c r="K139" s="379">
        <v>1</v>
      </c>
    </row>
    <row r="140" spans="2:11" x14ac:dyDescent="0.2">
      <c r="B140" s="269">
        <f t="shared" si="2"/>
        <v>41214</v>
      </c>
      <c r="C140" s="379"/>
      <c r="D140" s="379">
        <v>71.747146606445313</v>
      </c>
      <c r="E140" s="379">
        <v>1</v>
      </c>
      <c r="F140" s="379"/>
      <c r="G140" s="379">
        <v>71.747146606445313</v>
      </c>
      <c r="H140" s="379">
        <v>0</v>
      </c>
      <c r="I140" s="379"/>
      <c r="J140" s="379">
        <v>71.747146606445313</v>
      </c>
      <c r="K140" s="379">
        <v>1</v>
      </c>
    </row>
    <row r="141" spans="2:11" x14ac:dyDescent="0.2">
      <c r="B141" s="269">
        <f t="shared" si="2"/>
        <v>41244</v>
      </c>
      <c r="C141" s="379"/>
      <c r="D141" s="379">
        <v>38.252143859863281</v>
      </c>
      <c r="E141" s="379">
        <v>1</v>
      </c>
      <c r="F141" s="379"/>
      <c r="G141" s="379">
        <v>38.252143859863281</v>
      </c>
      <c r="H141" s="379">
        <v>0</v>
      </c>
      <c r="I141" s="379"/>
      <c r="J141" s="379">
        <v>38.252143859863281</v>
      </c>
      <c r="K141" s="379">
        <v>1</v>
      </c>
    </row>
    <row r="142" spans="2:11" x14ac:dyDescent="0.2">
      <c r="B142" s="269">
        <f t="shared" si="2"/>
        <v>41275</v>
      </c>
      <c r="C142" s="379"/>
      <c r="D142" s="379">
        <v>36.003932952880859</v>
      </c>
      <c r="E142" s="379">
        <v>1</v>
      </c>
      <c r="F142" s="379"/>
      <c r="G142" s="379">
        <v>36.003932952880859</v>
      </c>
      <c r="H142" s="379">
        <v>0</v>
      </c>
      <c r="I142" s="379"/>
      <c r="J142" s="379">
        <v>36.003932952880859</v>
      </c>
      <c r="K142" s="379">
        <v>1</v>
      </c>
    </row>
    <row r="143" spans="2:11" x14ac:dyDescent="0.2">
      <c r="B143" s="269">
        <f t="shared" si="2"/>
        <v>41306</v>
      </c>
      <c r="C143" s="379"/>
      <c r="D143" s="379">
        <v>36.103931427001953</v>
      </c>
      <c r="E143" s="379">
        <v>1</v>
      </c>
      <c r="F143" s="379"/>
      <c r="G143" s="379">
        <v>36.103931427001953</v>
      </c>
      <c r="H143" s="379">
        <v>0</v>
      </c>
      <c r="I143" s="379"/>
      <c r="J143" s="379">
        <v>36.103931427001953</v>
      </c>
      <c r="K143" s="379">
        <v>1</v>
      </c>
    </row>
    <row r="144" spans="2:11" x14ac:dyDescent="0.2">
      <c r="B144" s="269">
        <f t="shared" si="2"/>
        <v>41334</v>
      </c>
      <c r="C144" s="379"/>
      <c r="D144" s="379">
        <v>36.203929901123047</v>
      </c>
      <c r="E144" s="379">
        <v>1</v>
      </c>
      <c r="F144" s="379"/>
      <c r="G144" s="379">
        <v>36.203929901123047</v>
      </c>
      <c r="H144" s="379">
        <v>0</v>
      </c>
      <c r="I144" s="379"/>
      <c r="J144" s="379">
        <v>36.203929901123047</v>
      </c>
      <c r="K144" s="379">
        <v>1</v>
      </c>
    </row>
    <row r="145" spans="2:11" x14ac:dyDescent="0.2">
      <c r="B145" s="269">
        <f t="shared" si="2"/>
        <v>41365</v>
      </c>
      <c r="C145" s="379"/>
      <c r="D145" s="379">
        <v>43.882862091064453</v>
      </c>
      <c r="E145" s="379">
        <v>1</v>
      </c>
      <c r="F145" s="379"/>
      <c r="G145" s="379">
        <v>43.882862091064453</v>
      </c>
      <c r="H145" s="379">
        <v>0</v>
      </c>
      <c r="I145" s="379"/>
      <c r="J145" s="379">
        <v>43.882862091064453</v>
      </c>
      <c r="K145" s="379">
        <v>1</v>
      </c>
    </row>
    <row r="146" spans="2:11" x14ac:dyDescent="0.2">
      <c r="B146" s="269">
        <f t="shared" si="2"/>
        <v>41395</v>
      </c>
      <c r="C146" s="379"/>
      <c r="D146" s="379">
        <v>43.532859802246094</v>
      </c>
      <c r="E146" s="379">
        <v>1</v>
      </c>
      <c r="F146" s="379"/>
      <c r="G146" s="379">
        <v>43.532859802246094</v>
      </c>
      <c r="H146" s="379">
        <v>0</v>
      </c>
      <c r="I146" s="379"/>
      <c r="J146" s="379">
        <v>43.532859802246094</v>
      </c>
      <c r="K146" s="379">
        <v>1</v>
      </c>
    </row>
    <row r="147" spans="2:11" x14ac:dyDescent="0.2">
      <c r="B147" s="269">
        <f t="shared" si="2"/>
        <v>41426</v>
      </c>
      <c r="C147" s="379"/>
      <c r="D147" s="379">
        <v>38.248542785644531</v>
      </c>
      <c r="E147" s="379">
        <v>1</v>
      </c>
      <c r="F147" s="379"/>
      <c r="G147" s="379">
        <v>38.248542785644531</v>
      </c>
      <c r="H147" s="379">
        <v>0</v>
      </c>
      <c r="I147" s="379"/>
      <c r="J147" s="379">
        <v>38.248542785644531</v>
      </c>
      <c r="K147" s="379">
        <v>1</v>
      </c>
    </row>
    <row r="148" spans="2:11" x14ac:dyDescent="0.2">
      <c r="B148" s="269">
        <f t="shared" si="2"/>
        <v>41456</v>
      </c>
      <c r="C148" s="379"/>
      <c r="D148" s="379">
        <v>38.698543548583984</v>
      </c>
      <c r="E148" s="379">
        <v>1</v>
      </c>
      <c r="F148" s="379"/>
      <c r="G148" s="379">
        <v>38.698543548583984</v>
      </c>
      <c r="H148" s="379">
        <v>0</v>
      </c>
      <c r="I148" s="379"/>
      <c r="J148" s="379">
        <v>38.698543548583984</v>
      </c>
      <c r="K148" s="379">
        <v>1</v>
      </c>
    </row>
    <row r="149" spans="2:11" x14ac:dyDescent="0.2">
      <c r="B149" s="269">
        <f t="shared" si="2"/>
        <v>41487</v>
      </c>
      <c r="C149" s="379"/>
      <c r="D149" s="379">
        <v>40.353565216064453</v>
      </c>
      <c r="E149" s="379">
        <v>1</v>
      </c>
      <c r="F149" s="379"/>
      <c r="G149" s="379">
        <v>40.353565216064453</v>
      </c>
      <c r="H149" s="379">
        <v>0</v>
      </c>
      <c r="I149" s="379"/>
      <c r="J149" s="379">
        <v>40.353565216064453</v>
      </c>
      <c r="K149" s="379">
        <v>1</v>
      </c>
    </row>
    <row r="150" spans="2:11" x14ac:dyDescent="0.2">
      <c r="B150" s="269">
        <f t="shared" si="2"/>
        <v>41518</v>
      </c>
      <c r="C150" s="379"/>
      <c r="D150" s="379">
        <v>48.352855682373047</v>
      </c>
      <c r="E150" s="379">
        <v>1</v>
      </c>
      <c r="F150" s="379"/>
      <c r="G150" s="379">
        <v>48.352855682373047</v>
      </c>
      <c r="H150" s="379">
        <v>0</v>
      </c>
      <c r="I150" s="379"/>
      <c r="J150" s="379">
        <v>48.352855682373047</v>
      </c>
      <c r="K150" s="379">
        <v>1</v>
      </c>
    </row>
    <row r="151" spans="2:11" x14ac:dyDescent="0.2">
      <c r="B151" s="269">
        <f t="shared" si="2"/>
        <v>41548</v>
      </c>
      <c r="C151" s="379"/>
      <c r="D151" s="379">
        <v>73.747146606445313</v>
      </c>
      <c r="E151" s="379">
        <v>1</v>
      </c>
      <c r="F151" s="379"/>
      <c r="G151" s="379">
        <v>73.747146606445313</v>
      </c>
      <c r="H151" s="379">
        <v>0</v>
      </c>
      <c r="I151" s="379"/>
      <c r="J151" s="379">
        <v>73.747146606445313</v>
      </c>
      <c r="K151" s="379">
        <v>1</v>
      </c>
    </row>
    <row r="152" spans="2:11" x14ac:dyDescent="0.2">
      <c r="B152" s="269">
        <f t="shared" si="2"/>
        <v>41579</v>
      </c>
      <c r="C152" s="379"/>
      <c r="D152" s="379">
        <v>73.747146606445313</v>
      </c>
      <c r="E152" s="379">
        <v>1</v>
      </c>
      <c r="F152" s="379"/>
      <c r="G152" s="379">
        <v>73.747146606445313</v>
      </c>
      <c r="H152" s="379">
        <v>0</v>
      </c>
      <c r="I152" s="379"/>
      <c r="J152" s="379">
        <v>73.747146606445313</v>
      </c>
      <c r="K152" s="379">
        <v>1</v>
      </c>
    </row>
    <row r="153" spans="2:11" x14ac:dyDescent="0.2">
      <c r="B153" s="269">
        <f t="shared" si="2"/>
        <v>41609</v>
      </c>
      <c r="C153" s="379"/>
      <c r="D153" s="379">
        <v>38.752143859863281</v>
      </c>
      <c r="E153" s="379">
        <v>1</v>
      </c>
      <c r="F153" s="379"/>
      <c r="G153" s="379">
        <v>38.752143859863281</v>
      </c>
      <c r="H153" s="379">
        <v>0</v>
      </c>
      <c r="I153" s="379"/>
      <c r="J153" s="379">
        <v>38.752143859863281</v>
      </c>
      <c r="K153" s="379">
        <v>1</v>
      </c>
    </row>
    <row r="154" spans="2:11" x14ac:dyDescent="0.2">
      <c r="B154" s="269">
        <f t="shared" si="2"/>
        <v>41640</v>
      </c>
      <c r="C154" s="379"/>
      <c r="D154" s="379">
        <v>36.503932952880859</v>
      </c>
      <c r="E154" s="379">
        <v>1</v>
      </c>
      <c r="F154" s="379"/>
      <c r="G154" s="379">
        <v>36.503932952880859</v>
      </c>
      <c r="H154" s="379">
        <v>0</v>
      </c>
      <c r="I154" s="379"/>
      <c r="J154" s="379">
        <v>36.503932952880859</v>
      </c>
      <c r="K154" s="379">
        <v>1</v>
      </c>
    </row>
    <row r="155" spans="2:11" x14ac:dyDescent="0.2">
      <c r="B155" s="269">
        <f t="shared" si="2"/>
        <v>41671</v>
      </c>
      <c r="C155" s="379"/>
      <c r="D155" s="379">
        <v>36.603931427001953</v>
      </c>
      <c r="E155" s="379">
        <v>1</v>
      </c>
      <c r="F155" s="379"/>
      <c r="G155" s="379">
        <v>36.603931427001953</v>
      </c>
      <c r="H155" s="379">
        <v>0</v>
      </c>
      <c r="I155" s="379"/>
      <c r="J155" s="379">
        <v>36.603931427001953</v>
      </c>
      <c r="K155" s="379">
        <v>1</v>
      </c>
    </row>
    <row r="156" spans="2:11" x14ac:dyDescent="0.2">
      <c r="B156" s="269">
        <f t="shared" si="2"/>
        <v>41699</v>
      </c>
      <c r="C156" s="379"/>
      <c r="D156" s="379">
        <v>36.703929901123047</v>
      </c>
      <c r="E156" s="379">
        <v>1</v>
      </c>
      <c r="F156" s="379"/>
      <c r="G156" s="379">
        <v>36.703929901123047</v>
      </c>
      <c r="H156" s="379">
        <v>0</v>
      </c>
      <c r="I156" s="379"/>
      <c r="J156" s="379">
        <v>36.703929901123047</v>
      </c>
      <c r="K156" s="379">
        <v>1</v>
      </c>
    </row>
    <row r="157" spans="2:11" x14ac:dyDescent="0.2">
      <c r="B157" s="269">
        <f t="shared" si="2"/>
        <v>41730</v>
      </c>
      <c r="C157" s="379"/>
      <c r="D157" s="379">
        <v>44.382862091064453</v>
      </c>
      <c r="E157" s="379">
        <v>1</v>
      </c>
      <c r="F157" s="379"/>
      <c r="G157" s="379">
        <v>44.382862091064453</v>
      </c>
      <c r="H157" s="379">
        <v>0</v>
      </c>
      <c r="I157" s="379"/>
      <c r="J157" s="379">
        <v>44.382862091064453</v>
      </c>
      <c r="K157" s="379">
        <v>1</v>
      </c>
    </row>
    <row r="158" spans="2:11" x14ac:dyDescent="0.2">
      <c r="B158" s="269">
        <f t="shared" si="2"/>
        <v>41760</v>
      </c>
      <c r="C158" s="379"/>
      <c r="D158" s="379">
        <v>44.032859802246094</v>
      </c>
      <c r="E158" s="379">
        <v>1</v>
      </c>
      <c r="F158" s="379"/>
      <c r="G158" s="379">
        <v>44.032859802246094</v>
      </c>
      <c r="H158" s="379">
        <v>0</v>
      </c>
      <c r="I158" s="379"/>
      <c r="J158" s="379">
        <v>44.032859802246094</v>
      </c>
      <c r="K158" s="379">
        <v>1</v>
      </c>
    </row>
    <row r="159" spans="2:11" x14ac:dyDescent="0.2">
      <c r="B159" s="269">
        <f t="shared" si="2"/>
        <v>41791</v>
      </c>
      <c r="C159" s="379"/>
      <c r="D159" s="379">
        <v>38.748542785644531</v>
      </c>
      <c r="E159" s="379">
        <v>1</v>
      </c>
      <c r="F159" s="379"/>
      <c r="G159" s="379">
        <v>38.748542785644531</v>
      </c>
      <c r="H159" s="379">
        <v>0</v>
      </c>
      <c r="I159" s="379"/>
      <c r="J159" s="379">
        <v>38.748542785644531</v>
      </c>
      <c r="K159" s="379">
        <v>1</v>
      </c>
    </row>
    <row r="160" spans="2:11" x14ac:dyDescent="0.2">
      <c r="B160" s="269">
        <f t="shared" si="2"/>
        <v>41821</v>
      </c>
      <c r="C160" s="379"/>
      <c r="D160" s="379">
        <v>39.198543548583984</v>
      </c>
      <c r="E160" s="379">
        <v>1</v>
      </c>
      <c r="F160" s="379"/>
      <c r="G160" s="379">
        <v>39.198543548583984</v>
      </c>
      <c r="H160" s="379">
        <v>0</v>
      </c>
      <c r="I160" s="379"/>
      <c r="J160" s="379">
        <v>39.198543548583984</v>
      </c>
      <c r="K160" s="379">
        <v>1</v>
      </c>
    </row>
    <row r="161" spans="2:11" x14ac:dyDescent="0.2">
      <c r="B161" s="269">
        <f t="shared" si="2"/>
        <v>41852</v>
      </c>
      <c r="C161" s="379"/>
      <c r="D161" s="379">
        <v>40.853565216064453</v>
      </c>
      <c r="E161" s="379">
        <v>1</v>
      </c>
      <c r="F161" s="379"/>
      <c r="G161" s="379">
        <v>40.853565216064453</v>
      </c>
      <c r="H161" s="379">
        <v>0</v>
      </c>
      <c r="I161" s="379"/>
      <c r="J161" s="379">
        <v>40.853565216064453</v>
      </c>
      <c r="K161" s="379">
        <v>1</v>
      </c>
    </row>
    <row r="162" spans="2:11" x14ac:dyDescent="0.2">
      <c r="B162" s="269">
        <f t="shared" si="2"/>
        <v>41883</v>
      </c>
      <c r="C162" s="379"/>
      <c r="D162" s="379">
        <v>49.352855682373047</v>
      </c>
      <c r="E162" s="379">
        <v>1</v>
      </c>
      <c r="F162" s="379"/>
      <c r="G162" s="379">
        <v>49.352855682373047</v>
      </c>
      <c r="H162" s="379">
        <v>0</v>
      </c>
      <c r="I162" s="379"/>
      <c r="J162" s="379">
        <v>49.352855682373047</v>
      </c>
      <c r="K162" s="379">
        <v>1</v>
      </c>
    </row>
    <row r="163" spans="2:11" x14ac:dyDescent="0.2">
      <c r="B163" s="269">
        <f t="shared" si="2"/>
        <v>41913</v>
      </c>
      <c r="C163" s="379"/>
      <c r="D163" s="379">
        <v>75.747146606445313</v>
      </c>
      <c r="E163" s="379">
        <v>1</v>
      </c>
      <c r="F163" s="379"/>
      <c r="G163" s="379">
        <v>75.747146606445313</v>
      </c>
      <c r="H163" s="379">
        <v>0</v>
      </c>
      <c r="I163" s="379"/>
      <c r="J163" s="379">
        <v>75.747146606445313</v>
      </c>
      <c r="K163" s="379">
        <v>1</v>
      </c>
    </row>
    <row r="164" spans="2:11" x14ac:dyDescent="0.2">
      <c r="B164" s="269">
        <f t="shared" si="2"/>
        <v>41944</v>
      </c>
      <c r="C164" s="379"/>
      <c r="D164" s="379">
        <v>75.747146606445313</v>
      </c>
      <c r="E164" s="379">
        <v>1</v>
      </c>
      <c r="F164" s="379"/>
      <c r="G164" s="379">
        <v>75.747146606445313</v>
      </c>
      <c r="H164" s="379">
        <v>0</v>
      </c>
      <c r="I164" s="379"/>
      <c r="J164" s="379">
        <v>75.747146606445313</v>
      </c>
      <c r="K164" s="379">
        <v>1</v>
      </c>
    </row>
    <row r="165" spans="2:11" x14ac:dyDescent="0.2">
      <c r="B165" s="269">
        <f t="shared" si="2"/>
        <v>41974</v>
      </c>
      <c r="C165" s="379"/>
      <c r="D165" s="379">
        <v>39.252143859863281</v>
      </c>
      <c r="E165" s="379">
        <v>1</v>
      </c>
      <c r="F165" s="379"/>
      <c r="G165" s="379">
        <v>39.252143859863281</v>
      </c>
      <c r="H165" s="379">
        <v>0</v>
      </c>
      <c r="I165" s="379"/>
      <c r="J165" s="379">
        <v>39.252143859863281</v>
      </c>
      <c r="K165" s="379">
        <v>1</v>
      </c>
    </row>
    <row r="166" spans="2:11" x14ac:dyDescent="0.2">
      <c r="B166" s="269">
        <f t="shared" si="2"/>
        <v>42005</v>
      </c>
      <c r="C166" s="379"/>
      <c r="D166" s="379">
        <v>37.003932952880859</v>
      </c>
      <c r="E166" s="379">
        <v>1</v>
      </c>
      <c r="F166" s="379"/>
      <c r="G166" s="379">
        <v>37.003932952880859</v>
      </c>
      <c r="H166" s="379">
        <v>0</v>
      </c>
      <c r="I166" s="379"/>
      <c r="J166" s="379">
        <v>37.003932952880859</v>
      </c>
      <c r="K166" s="379">
        <v>1</v>
      </c>
    </row>
    <row r="167" spans="2:11" x14ac:dyDescent="0.2">
      <c r="B167" s="269">
        <f t="shared" si="2"/>
        <v>42036</v>
      </c>
      <c r="C167" s="379"/>
      <c r="D167" s="379">
        <v>37.103931427001953</v>
      </c>
      <c r="E167" s="379">
        <v>1</v>
      </c>
      <c r="F167" s="379"/>
      <c r="G167" s="379">
        <v>37.103931427001953</v>
      </c>
      <c r="H167" s="379">
        <v>0</v>
      </c>
      <c r="I167" s="379"/>
      <c r="J167" s="379">
        <v>37.103931427001953</v>
      </c>
      <c r="K167" s="379">
        <v>1</v>
      </c>
    </row>
    <row r="168" spans="2:11" x14ac:dyDescent="0.2">
      <c r="B168" s="269">
        <f t="shared" si="2"/>
        <v>42064</v>
      </c>
      <c r="C168" s="379"/>
      <c r="D168" s="379">
        <v>37.203929901123047</v>
      </c>
      <c r="E168" s="379">
        <v>1</v>
      </c>
      <c r="F168" s="379"/>
      <c r="G168" s="379">
        <v>37.203929901123047</v>
      </c>
      <c r="H168" s="379">
        <v>0</v>
      </c>
      <c r="I168" s="379"/>
      <c r="J168" s="379">
        <v>37.203929901123047</v>
      </c>
      <c r="K168" s="379">
        <v>1</v>
      </c>
    </row>
    <row r="169" spans="2:11" x14ac:dyDescent="0.2">
      <c r="B169" s="269">
        <f t="shared" si="2"/>
        <v>42095</v>
      </c>
      <c r="C169" s="379"/>
      <c r="D169" s="379">
        <v>44.882862091064453</v>
      </c>
      <c r="E169" s="379">
        <v>1</v>
      </c>
      <c r="F169" s="379"/>
      <c r="G169" s="379">
        <v>44.882862091064453</v>
      </c>
      <c r="H169" s="379">
        <v>0</v>
      </c>
      <c r="I169" s="379"/>
      <c r="J169" s="379">
        <v>44.882862091064453</v>
      </c>
      <c r="K169" s="379">
        <v>1</v>
      </c>
    </row>
    <row r="170" spans="2:11" x14ac:dyDescent="0.2">
      <c r="B170" s="269">
        <f t="shared" si="2"/>
        <v>42125</v>
      </c>
      <c r="C170" s="379"/>
      <c r="D170" s="379">
        <v>44.532859802246094</v>
      </c>
      <c r="E170" s="379">
        <v>1</v>
      </c>
      <c r="F170" s="379"/>
      <c r="G170" s="379">
        <v>44.532859802246094</v>
      </c>
      <c r="H170" s="379">
        <v>0</v>
      </c>
      <c r="I170" s="379"/>
      <c r="J170" s="379">
        <v>44.532859802246094</v>
      </c>
      <c r="K170" s="379">
        <v>1</v>
      </c>
    </row>
    <row r="171" spans="2:11" x14ac:dyDescent="0.2">
      <c r="B171" s="269">
        <f t="shared" si="2"/>
        <v>42156</v>
      </c>
      <c r="C171" s="379"/>
      <c r="D171" s="379">
        <v>39.248542785644531</v>
      </c>
      <c r="E171" s="379">
        <v>1</v>
      </c>
      <c r="F171" s="379"/>
      <c r="G171" s="379">
        <v>39.248542785644531</v>
      </c>
      <c r="H171" s="379">
        <v>0</v>
      </c>
      <c r="I171" s="379"/>
      <c r="J171" s="379">
        <v>39.248542785644531</v>
      </c>
      <c r="K171" s="379">
        <v>1</v>
      </c>
    </row>
    <row r="172" spans="2:11" x14ac:dyDescent="0.2">
      <c r="B172" s="269">
        <f t="shared" si="2"/>
        <v>42186</v>
      </c>
      <c r="C172" s="379"/>
      <c r="D172" s="379">
        <v>39.698543548583984</v>
      </c>
      <c r="E172" s="379">
        <v>1</v>
      </c>
      <c r="F172" s="379"/>
      <c r="G172" s="379">
        <v>39.698543548583984</v>
      </c>
      <c r="H172" s="379">
        <v>0</v>
      </c>
      <c r="I172" s="379"/>
      <c r="J172" s="379">
        <v>39.698543548583984</v>
      </c>
      <c r="K172" s="379">
        <v>1</v>
      </c>
    </row>
    <row r="173" spans="2:11" x14ac:dyDescent="0.2">
      <c r="B173" s="269">
        <f t="shared" si="2"/>
        <v>42217</v>
      </c>
      <c r="C173" s="379"/>
      <c r="D173" s="379">
        <v>41.353565216064453</v>
      </c>
      <c r="E173" s="379">
        <v>1</v>
      </c>
      <c r="F173" s="379"/>
      <c r="G173" s="379">
        <v>41.353565216064453</v>
      </c>
      <c r="H173" s="379">
        <v>0</v>
      </c>
      <c r="I173" s="379"/>
      <c r="J173" s="379">
        <v>41.353565216064453</v>
      </c>
      <c r="K173" s="379">
        <v>1</v>
      </c>
    </row>
    <row r="174" spans="2:11" x14ac:dyDescent="0.2">
      <c r="B174" s="269">
        <f t="shared" si="2"/>
        <v>42248</v>
      </c>
      <c r="C174" s="379"/>
      <c r="D174" s="379">
        <v>50.352855682373047</v>
      </c>
      <c r="E174" s="379">
        <v>1</v>
      </c>
      <c r="F174" s="379"/>
      <c r="G174" s="379">
        <v>50.352855682373047</v>
      </c>
      <c r="H174" s="379">
        <v>0</v>
      </c>
      <c r="I174" s="379"/>
      <c r="J174" s="379">
        <v>50.352855682373047</v>
      </c>
      <c r="K174" s="379">
        <v>1</v>
      </c>
    </row>
    <row r="175" spans="2:11" x14ac:dyDescent="0.2">
      <c r="B175" s="269">
        <f t="shared" si="2"/>
        <v>42278</v>
      </c>
      <c r="C175" s="379"/>
      <c r="D175" s="379">
        <v>77.747146606445313</v>
      </c>
      <c r="E175" s="379">
        <v>1</v>
      </c>
      <c r="F175" s="379"/>
      <c r="G175" s="379">
        <v>77.747146606445313</v>
      </c>
      <c r="H175" s="379">
        <v>0</v>
      </c>
      <c r="I175" s="379"/>
      <c r="J175" s="379">
        <v>77.747146606445313</v>
      </c>
      <c r="K175" s="379">
        <v>1</v>
      </c>
    </row>
    <row r="176" spans="2:11" x14ac:dyDescent="0.2">
      <c r="B176" s="269">
        <f t="shared" si="2"/>
        <v>42309</v>
      </c>
      <c r="C176" s="379"/>
      <c r="D176" s="379">
        <v>77.747146606445313</v>
      </c>
      <c r="E176" s="379">
        <v>1</v>
      </c>
      <c r="F176" s="379"/>
      <c r="G176" s="379">
        <v>77.747146606445313</v>
      </c>
      <c r="H176" s="379">
        <v>0</v>
      </c>
      <c r="I176" s="379"/>
      <c r="J176" s="379">
        <v>77.747146606445313</v>
      </c>
      <c r="K176" s="379">
        <v>1</v>
      </c>
    </row>
    <row r="177" spans="2:11" x14ac:dyDescent="0.2">
      <c r="B177" s="269">
        <f t="shared" si="2"/>
        <v>42339</v>
      </c>
      <c r="C177" s="379"/>
      <c r="D177" s="379">
        <v>39.752143859863281</v>
      </c>
      <c r="E177" s="379">
        <v>1</v>
      </c>
      <c r="F177" s="379"/>
      <c r="G177" s="379">
        <v>39.752143859863281</v>
      </c>
      <c r="H177" s="379">
        <v>0</v>
      </c>
      <c r="I177" s="379"/>
      <c r="J177" s="379">
        <v>39.752143859863281</v>
      </c>
      <c r="K177" s="379">
        <v>1</v>
      </c>
    </row>
    <row r="178" spans="2:11" x14ac:dyDescent="0.2">
      <c r="B178" s="269">
        <f t="shared" si="2"/>
        <v>42370</v>
      </c>
      <c r="C178" s="379"/>
      <c r="D178" s="379">
        <v>37.503932952880859</v>
      </c>
      <c r="E178" s="379">
        <v>1</v>
      </c>
      <c r="F178" s="379"/>
      <c r="G178" s="379">
        <v>37.503932952880859</v>
      </c>
      <c r="H178" s="379">
        <v>0</v>
      </c>
      <c r="I178" s="379"/>
      <c r="J178" s="379">
        <v>37.503932952880859</v>
      </c>
      <c r="K178" s="379">
        <v>1</v>
      </c>
    </row>
    <row r="179" spans="2:11" x14ac:dyDescent="0.2">
      <c r="B179" s="269">
        <f t="shared" si="2"/>
        <v>42401</v>
      </c>
      <c r="C179" s="379"/>
      <c r="D179" s="379">
        <v>37.603931427001953</v>
      </c>
      <c r="E179" s="379">
        <v>1</v>
      </c>
      <c r="F179" s="379"/>
      <c r="G179" s="379">
        <v>37.603931427001953</v>
      </c>
      <c r="H179" s="379">
        <v>0</v>
      </c>
      <c r="I179" s="379"/>
      <c r="J179" s="379">
        <v>37.603931427001953</v>
      </c>
      <c r="K179" s="379">
        <v>1</v>
      </c>
    </row>
    <row r="180" spans="2:11" x14ac:dyDescent="0.2">
      <c r="B180" s="269">
        <f t="shared" si="2"/>
        <v>42430</v>
      </c>
      <c r="C180" s="379"/>
      <c r="D180" s="379">
        <v>37.703929901123047</v>
      </c>
      <c r="E180" s="379">
        <v>1</v>
      </c>
      <c r="F180" s="379"/>
      <c r="G180" s="379">
        <v>37.703929901123047</v>
      </c>
      <c r="H180" s="379">
        <v>0</v>
      </c>
      <c r="I180" s="379"/>
      <c r="J180" s="379">
        <v>37.703929901123047</v>
      </c>
      <c r="K180" s="379">
        <v>1</v>
      </c>
    </row>
    <row r="181" spans="2:11" x14ac:dyDescent="0.2">
      <c r="B181" s="269">
        <f t="shared" si="2"/>
        <v>42461</v>
      </c>
      <c r="C181" s="379"/>
      <c r="D181" s="379">
        <v>45.382862091064453</v>
      </c>
      <c r="E181" s="379">
        <v>1</v>
      </c>
      <c r="F181" s="379"/>
      <c r="G181" s="379">
        <v>45.382862091064453</v>
      </c>
      <c r="H181" s="379">
        <v>0</v>
      </c>
      <c r="I181" s="379"/>
      <c r="J181" s="379">
        <v>45.382862091064453</v>
      </c>
      <c r="K181" s="379">
        <v>1</v>
      </c>
    </row>
    <row r="182" spans="2:11" x14ac:dyDescent="0.2">
      <c r="B182" s="269">
        <f t="shared" si="2"/>
        <v>42491</v>
      </c>
      <c r="C182" s="379"/>
      <c r="D182" s="379">
        <v>45.032859802246094</v>
      </c>
      <c r="E182" s="379">
        <v>1</v>
      </c>
      <c r="F182" s="379"/>
      <c r="G182" s="379">
        <v>45.032859802246094</v>
      </c>
      <c r="H182" s="379">
        <v>0</v>
      </c>
      <c r="I182" s="379"/>
      <c r="J182" s="379">
        <v>45.032859802246094</v>
      </c>
      <c r="K182" s="379">
        <v>1</v>
      </c>
    </row>
    <row r="183" spans="2:11" x14ac:dyDescent="0.2">
      <c r="B183" s="269">
        <f t="shared" si="2"/>
        <v>42522</v>
      </c>
      <c r="C183" s="379"/>
      <c r="D183" s="379">
        <v>39.748542785644531</v>
      </c>
      <c r="E183" s="379">
        <v>1</v>
      </c>
      <c r="F183" s="379"/>
      <c r="G183" s="379">
        <v>39.748542785644531</v>
      </c>
      <c r="H183" s="379">
        <v>0</v>
      </c>
      <c r="I183" s="379"/>
      <c r="J183" s="379">
        <v>39.748542785644531</v>
      </c>
      <c r="K183" s="379">
        <v>1</v>
      </c>
    </row>
    <row r="184" spans="2:11" x14ac:dyDescent="0.2">
      <c r="B184" s="269">
        <f t="shared" si="2"/>
        <v>42552</v>
      </c>
      <c r="C184" s="379"/>
      <c r="D184" s="379">
        <v>40.198543548583984</v>
      </c>
      <c r="E184" s="379">
        <v>1</v>
      </c>
      <c r="F184" s="379"/>
      <c r="G184" s="379">
        <v>40.198543548583984</v>
      </c>
      <c r="H184" s="379">
        <v>0</v>
      </c>
      <c r="I184" s="379"/>
      <c r="J184" s="379">
        <v>40.198543548583984</v>
      </c>
      <c r="K184" s="379">
        <v>1</v>
      </c>
    </row>
    <row r="185" spans="2:11" x14ac:dyDescent="0.2">
      <c r="B185" s="269">
        <f t="shared" si="2"/>
        <v>42583</v>
      </c>
      <c r="C185" s="379"/>
      <c r="D185" s="379">
        <v>41.853565216064453</v>
      </c>
      <c r="E185" s="379">
        <v>1</v>
      </c>
      <c r="F185" s="379"/>
      <c r="G185" s="379">
        <v>41.853565216064453</v>
      </c>
      <c r="H185" s="379">
        <v>0</v>
      </c>
      <c r="I185" s="379"/>
      <c r="J185" s="379">
        <v>41.853565216064453</v>
      </c>
      <c r="K185" s="379">
        <v>1</v>
      </c>
    </row>
    <row r="186" spans="2:11" x14ac:dyDescent="0.2">
      <c r="B186" s="269">
        <f t="shared" si="2"/>
        <v>42614</v>
      </c>
      <c r="C186" s="379"/>
      <c r="D186" s="379">
        <v>51.352855682373047</v>
      </c>
      <c r="E186" s="379">
        <v>1</v>
      </c>
      <c r="F186" s="379"/>
      <c r="G186" s="379">
        <v>51.352855682373047</v>
      </c>
      <c r="H186" s="379">
        <v>0</v>
      </c>
      <c r="I186" s="379"/>
      <c r="J186" s="379">
        <v>51.352855682373047</v>
      </c>
      <c r="K186" s="379">
        <v>1</v>
      </c>
    </row>
    <row r="187" spans="2:11" x14ac:dyDescent="0.2">
      <c r="B187" s="269">
        <f t="shared" si="2"/>
        <v>42644</v>
      </c>
      <c r="C187" s="379"/>
      <c r="D187" s="379">
        <v>79.747146606445313</v>
      </c>
      <c r="E187" s="379">
        <v>1</v>
      </c>
      <c r="F187" s="379"/>
      <c r="G187" s="379">
        <v>79.747146606445313</v>
      </c>
      <c r="H187" s="379">
        <v>0</v>
      </c>
      <c r="I187" s="379"/>
      <c r="J187" s="379">
        <v>79.747146606445313</v>
      </c>
      <c r="K187" s="379">
        <v>1</v>
      </c>
    </row>
    <row r="188" spans="2:11" x14ac:dyDescent="0.2">
      <c r="B188" s="269">
        <f t="shared" si="2"/>
        <v>42675</v>
      </c>
      <c r="C188" s="379"/>
      <c r="D188" s="379">
        <v>79.747146606445313</v>
      </c>
      <c r="E188" s="379">
        <v>1</v>
      </c>
      <c r="F188" s="379"/>
      <c r="G188" s="379">
        <v>79.747146606445313</v>
      </c>
      <c r="H188" s="379">
        <v>0</v>
      </c>
      <c r="I188" s="379"/>
      <c r="J188" s="379">
        <v>79.747146606445313</v>
      </c>
      <c r="K188" s="379">
        <v>1</v>
      </c>
    </row>
    <row r="189" spans="2:11" x14ac:dyDescent="0.2">
      <c r="B189" s="269">
        <f t="shared" si="2"/>
        <v>42705</v>
      </c>
      <c r="C189" s="379"/>
      <c r="D189" s="379">
        <v>40.252143859863281</v>
      </c>
      <c r="E189" s="379">
        <v>1</v>
      </c>
      <c r="F189" s="379"/>
      <c r="G189" s="379">
        <v>40.252143859863281</v>
      </c>
      <c r="H189" s="379">
        <v>0</v>
      </c>
      <c r="I189" s="379"/>
      <c r="J189" s="379">
        <v>40.252143859863281</v>
      </c>
      <c r="K189" s="379">
        <v>1</v>
      </c>
    </row>
    <row r="190" spans="2:11" x14ac:dyDescent="0.2">
      <c r="B190" s="269">
        <f t="shared" si="2"/>
        <v>42736</v>
      </c>
      <c r="C190" s="379"/>
      <c r="D190" s="379">
        <v>38.003932952880859</v>
      </c>
      <c r="E190" s="379">
        <v>1</v>
      </c>
      <c r="F190" s="379"/>
      <c r="G190" s="379">
        <v>38.003932952880859</v>
      </c>
      <c r="H190" s="379">
        <v>0</v>
      </c>
      <c r="I190" s="379"/>
      <c r="J190" s="379">
        <v>38.003932952880859</v>
      </c>
      <c r="K190" s="379">
        <v>1</v>
      </c>
    </row>
    <row r="191" spans="2:11" x14ac:dyDescent="0.2">
      <c r="B191" s="269">
        <f t="shared" si="2"/>
        <v>42767</v>
      </c>
      <c r="C191" s="379"/>
      <c r="D191" s="379">
        <v>38.103931427001953</v>
      </c>
      <c r="E191" s="379">
        <v>1</v>
      </c>
      <c r="F191" s="379"/>
      <c r="G191" s="379">
        <v>38.103931427001953</v>
      </c>
      <c r="H191" s="379">
        <v>0</v>
      </c>
      <c r="I191" s="379"/>
      <c r="J191" s="379">
        <v>38.103931427001953</v>
      </c>
      <c r="K191" s="379">
        <v>1</v>
      </c>
    </row>
    <row r="192" spans="2:11" x14ac:dyDescent="0.2">
      <c r="B192" s="269">
        <f t="shared" si="2"/>
        <v>42795</v>
      </c>
      <c r="C192" s="379"/>
      <c r="D192" s="379">
        <v>38.203929901123047</v>
      </c>
      <c r="E192" s="379">
        <v>1</v>
      </c>
      <c r="F192" s="379"/>
      <c r="G192" s="379">
        <v>38.203929901123047</v>
      </c>
      <c r="H192" s="379">
        <v>0</v>
      </c>
      <c r="I192" s="379"/>
      <c r="J192" s="379">
        <v>38.203929901123047</v>
      </c>
      <c r="K192" s="379">
        <v>1</v>
      </c>
    </row>
    <row r="193" spans="2:11" x14ac:dyDescent="0.2">
      <c r="B193" s="269">
        <f t="shared" si="2"/>
        <v>42826</v>
      </c>
      <c r="C193" s="379"/>
      <c r="D193" s="379">
        <v>45.882862091064453</v>
      </c>
      <c r="E193" s="379">
        <v>1</v>
      </c>
      <c r="F193" s="379"/>
      <c r="G193" s="379">
        <v>45.882862091064453</v>
      </c>
      <c r="H193" s="379">
        <v>0</v>
      </c>
      <c r="I193" s="379"/>
      <c r="J193" s="379">
        <v>45.882862091064453</v>
      </c>
      <c r="K193" s="379">
        <v>1</v>
      </c>
    </row>
    <row r="194" spans="2:11" x14ac:dyDescent="0.2">
      <c r="B194" s="269">
        <f t="shared" si="2"/>
        <v>42856</v>
      </c>
      <c r="C194" s="379"/>
      <c r="D194" s="379">
        <v>45.532859802246094</v>
      </c>
      <c r="E194" s="379">
        <v>1</v>
      </c>
      <c r="F194" s="379"/>
      <c r="G194" s="379">
        <v>45.532859802246094</v>
      </c>
      <c r="H194" s="379">
        <v>0</v>
      </c>
      <c r="I194" s="379"/>
      <c r="J194" s="379">
        <v>45.532859802246094</v>
      </c>
      <c r="K194" s="379">
        <v>1</v>
      </c>
    </row>
    <row r="195" spans="2:11" x14ac:dyDescent="0.2">
      <c r="B195" s="269">
        <f t="shared" si="2"/>
        <v>42887</v>
      </c>
      <c r="C195" s="379"/>
      <c r="D195" s="379">
        <v>40.248542785644531</v>
      </c>
      <c r="E195" s="379">
        <v>1</v>
      </c>
      <c r="F195" s="379"/>
      <c r="G195" s="379">
        <v>40.248542785644531</v>
      </c>
      <c r="H195" s="379">
        <v>0</v>
      </c>
      <c r="I195" s="379"/>
      <c r="J195" s="379">
        <v>40.248542785644531</v>
      </c>
      <c r="K195" s="379">
        <v>1</v>
      </c>
    </row>
    <row r="196" spans="2:11" x14ac:dyDescent="0.2">
      <c r="B196" s="269">
        <f t="shared" si="2"/>
        <v>42917</v>
      </c>
      <c r="C196" s="379"/>
      <c r="D196" s="379">
        <v>40.698543548583984</v>
      </c>
      <c r="E196" s="379">
        <v>1</v>
      </c>
      <c r="F196" s="379"/>
      <c r="G196" s="379">
        <v>40.698543548583984</v>
      </c>
      <c r="H196" s="379">
        <v>0</v>
      </c>
      <c r="I196" s="379"/>
      <c r="J196" s="379">
        <v>40.698543548583984</v>
      </c>
      <c r="K196" s="379">
        <v>1</v>
      </c>
    </row>
    <row r="197" spans="2:11" x14ac:dyDescent="0.2">
      <c r="B197" s="269">
        <f t="shared" si="2"/>
        <v>42948</v>
      </c>
      <c r="C197" s="379"/>
      <c r="D197" s="379">
        <v>42.353565216064453</v>
      </c>
      <c r="E197" s="379">
        <v>1</v>
      </c>
      <c r="F197" s="379"/>
      <c r="G197" s="379">
        <v>42.353565216064453</v>
      </c>
      <c r="H197" s="379">
        <v>0</v>
      </c>
      <c r="I197" s="379"/>
      <c r="J197" s="379">
        <v>42.353565216064453</v>
      </c>
      <c r="K197" s="379">
        <v>1</v>
      </c>
    </row>
    <row r="198" spans="2:11" x14ac:dyDescent="0.2">
      <c r="B198" s="269">
        <f t="shared" si="2"/>
        <v>42979</v>
      </c>
      <c r="C198" s="379"/>
      <c r="D198" s="379">
        <v>52.352855682373047</v>
      </c>
      <c r="E198" s="379">
        <v>1</v>
      </c>
      <c r="F198" s="379"/>
      <c r="G198" s="379">
        <v>52.352855682373047</v>
      </c>
      <c r="H198" s="379">
        <v>0</v>
      </c>
      <c r="I198" s="379"/>
      <c r="J198" s="379">
        <v>52.352855682373047</v>
      </c>
      <c r="K198" s="379">
        <v>1</v>
      </c>
    </row>
    <row r="199" spans="2:11" x14ac:dyDescent="0.2">
      <c r="B199" s="269">
        <f t="shared" si="2"/>
        <v>43009</v>
      </c>
      <c r="C199" s="379"/>
      <c r="D199" s="379">
        <v>81.747146606445313</v>
      </c>
      <c r="E199" s="379">
        <v>1</v>
      </c>
      <c r="F199" s="379"/>
      <c r="G199" s="379">
        <v>81.747146606445313</v>
      </c>
      <c r="H199" s="379">
        <v>0</v>
      </c>
      <c r="I199" s="379"/>
      <c r="J199" s="379">
        <v>81.747146606445313</v>
      </c>
      <c r="K199" s="379">
        <v>1</v>
      </c>
    </row>
    <row r="200" spans="2:11" x14ac:dyDescent="0.2">
      <c r="B200" s="269">
        <f t="shared" ref="B200:B263" si="3">EOMONTH(B199,0)+1</f>
        <v>43040</v>
      </c>
      <c r="C200" s="379"/>
      <c r="D200" s="379">
        <v>81.747146606445313</v>
      </c>
      <c r="E200" s="379">
        <v>1</v>
      </c>
      <c r="F200" s="379"/>
      <c r="G200" s="379">
        <v>81.747146606445313</v>
      </c>
      <c r="H200" s="379">
        <v>0</v>
      </c>
      <c r="I200" s="379"/>
      <c r="J200" s="379">
        <v>81.747146606445313</v>
      </c>
      <c r="K200" s="379">
        <v>1</v>
      </c>
    </row>
    <row r="201" spans="2:11" x14ac:dyDescent="0.2">
      <c r="B201" s="269">
        <f t="shared" si="3"/>
        <v>43070</v>
      </c>
      <c r="C201" s="379"/>
      <c r="D201" s="379">
        <v>40.752143859863281</v>
      </c>
      <c r="E201" s="379">
        <v>1</v>
      </c>
      <c r="F201" s="379"/>
      <c r="G201" s="379">
        <v>40.752143859863281</v>
      </c>
      <c r="H201" s="379">
        <v>0</v>
      </c>
      <c r="I201" s="379"/>
      <c r="J201" s="379">
        <v>40.752143859863281</v>
      </c>
      <c r="K201" s="379">
        <v>1</v>
      </c>
    </row>
    <row r="202" spans="2:11" x14ac:dyDescent="0.2">
      <c r="B202" s="269">
        <f t="shared" si="3"/>
        <v>43101</v>
      </c>
      <c r="C202" s="379"/>
      <c r="D202" s="379">
        <v>38.503932952880859</v>
      </c>
      <c r="E202" s="379">
        <v>1</v>
      </c>
      <c r="F202" s="379"/>
      <c r="G202" s="379">
        <v>38.503932952880859</v>
      </c>
      <c r="H202" s="379">
        <v>0</v>
      </c>
      <c r="I202" s="379"/>
      <c r="J202" s="379">
        <v>38.503932952880859</v>
      </c>
      <c r="K202" s="379">
        <v>1</v>
      </c>
    </row>
    <row r="203" spans="2:11" x14ac:dyDescent="0.2">
      <c r="B203" s="269">
        <f t="shared" si="3"/>
        <v>43132</v>
      </c>
      <c r="C203" s="379"/>
      <c r="D203" s="379">
        <v>38.603931427001953</v>
      </c>
      <c r="E203" s="379">
        <v>1</v>
      </c>
      <c r="F203" s="379"/>
      <c r="G203" s="379">
        <v>38.603931427001953</v>
      </c>
      <c r="H203" s="379">
        <v>0</v>
      </c>
      <c r="I203" s="379"/>
      <c r="J203" s="379">
        <v>38.603931427001953</v>
      </c>
      <c r="K203" s="379">
        <v>1</v>
      </c>
    </row>
    <row r="204" spans="2:11" x14ac:dyDescent="0.2">
      <c r="B204" s="269">
        <f t="shared" si="3"/>
        <v>43160</v>
      </c>
      <c r="C204" s="379"/>
      <c r="D204" s="379">
        <v>38.703929901123047</v>
      </c>
      <c r="E204" s="379">
        <v>1</v>
      </c>
      <c r="F204" s="379"/>
      <c r="G204" s="379">
        <v>38.703929901123047</v>
      </c>
      <c r="H204" s="379">
        <v>0</v>
      </c>
      <c r="I204" s="379"/>
      <c r="J204" s="379">
        <v>38.703929901123047</v>
      </c>
      <c r="K204" s="379">
        <v>1</v>
      </c>
    </row>
    <row r="205" spans="2:11" x14ac:dyDescent="0.2">
      <c r="B205" s="269">
        <f t="shared" si="3"/>
        <v>43191</v>
      </c>
      <c r="C205" s="379"/>
      <c r="D205" s="379">
        <v>46.382862091064453</v>
      </c>
      <c r="E205" s="379">
        <v>1</v>
      </c>
      <c r="F205" s="379"/>
      <c r="G205" s="379">
        <v>46.382862091064453</v>
      </c>
      <c r="H205" s="379">
        <v>0</v>
      </c>
      <c r="I205" s="379"/>
      <c r="J205" s="379">
        <v>46.382862091064453</v>
      </c>
      <c r="K205" s="379">
        <v>1</v>
      </c>
    </row>
    <row r="206" spans="2:11" x14ac:dyDescent="0.2">
      <c r="B206" s="269">
        <f t="shared" si="3"/>
        <v>43221</v>
      </c>
      <c r="C206" s="379"/>
      <c r="D206" s="379">
        <v>46.032859802246094</v>
      </c>
      <c r="E206" s="379">
        <v>1</v>
      </c>
      <c r="F206" s="379"/>
      <c r="G206" s="379">
        <v>46.032859802246094</v>
      </c>
      <c r="H206" s="379">
        <v>0</v>
      </c>
      <c r="I206" s="379"/>
      <c r="J206" s="379">
        <v>46.032859802246094</v>
      </c>
      <c r="K206" s="379">
        <v>1</v>
      </c>
    </row>
    <row r="207" spans="2:11" x14ac:dyDescent="0.2">
      <c r="B207" s="269">
        <f t="shared" si="3"/>
        <v>43252</v>
      </c>
      <c r="C207" s="379"/>
      <c r="D207" s="379">
        <v>40.748542785644531</v>
      </c>
      <c r="E207" s="379">
        <v>1</v>
      </c>
      <c r="F207" s="379"/>
      <c r="G207" s="379">
        <v>40.748542785644531</v>
      </c>
      <c r="H207" s="379">
        <v>0</v>
      </c>
      <c r="I207" s="379"/>
      <c r="J207" s="379">
        <v>40.748542785644531</v>
      </c>
      <c r="K207" s="379">
        <v>1</v>
      </c>
    </row>
    <row r="208" spans="2:11" x14ac:dyDescent="0.2">
      <c r="B208" s="269">
        <f t="shared" si="3"/>
        <v>43282</v>
      </c>
      <c r="C208" s="379"/>
      <c r="D208" s="379">
        <v>41.198543548583984</v>
      </c>
      <c r="E208" s="379">
        <v>1</v>
      </c>
      <c r="F208" s="379"/>
      <c r="G208" s="379">
        <v>41.198543548583984</v>
      </c>
      <c r="H208" s="379">
        <v>0</v>
      </c>
      <c r="I208" s="379"/>
      <c r="J208" s="379">
        <v>41.198543548583984</v>
      </c>
      <c r="K208" s="379">
        <v>1</v>
      </c>
    </row>
    <row r="209" spans="2:11" x14ac:dyDescent="0.2">
      <c r="B209" s="269">
        <f t="shared" si="3"/>
        <v>43313</v>
      </c>
      <c r="C209" s="379"/>
      <c r="D209" s="379">
        <v>42.853565216064453</v>
      </c>
      <c r="E209" s="379">
        <v>1</v>
      </c>
      <c r="F209" s="379"/>
      <c r="G209" s="379">
        <v>42.853565216064453</v>
      </c>
      <c r="H209" s="379">
        <v>0</v>
      </c>
      <c r="I209" s="379"/>
      <c r="J209" s="379">
        <v>42.853565216064453</v>
      </c>
      <c r="K209" s="379">
        <v>1</v>
      </c>
    </row>
    <row r="210" spans="2:11" x14ac:dyDescent="0.2">
      <c r="B210" s="269">
        <f t="shared" si="3"/>
        <v>43344</v>
      </c>
      <c r="C210" s="379"/>
      <c r="D210" s="379">
        <v>53.352855682373047</v>
      </c>
      <c r="E210" s="379">
        <v>1</v>
      </c>
      <c r="F210" s="379"/>
      <c r="G210" s="379">
        <v>53.352855682373047</v>
      </c>
      <c r="H210" s="379">
        <v>0</v>
      </c>
      <c r="I210" s="379"/>
      <c r="J210" s="379">
        <v>53.352855682373047</v>
      </c>
      <c r="K210" s="379">
        <v>1</v>
      </c>
    </row>
    <row r="211" spans="2:11" x14ac:dyDescent="0.2">
      <c r="B211" s="269">
        <f t="shared" si="3"/>
        <v>43374</v>
      </c>
      <c r="C211" s="379"/>
      <c r="D211" s="379">
        <v>83.747146606445313</v>
      </c>
      <c r="E211" s="379">
        <v>1</v>
      </c>
      <c r="F211" s="379"/>
      <c r="G211" s="379">
        <v>83.747146606445313</v>
      </c>
      <c r="H211" s="379">
        <v>0</v>
      </c>
      <c r="I211" s="379"/>
      <c r="J211" s="379">
        <v>83.747146606445313</v>
      </c>
      <c r="K211" s="379">
        <v>1</v>
      </c>
    </row>
    <row r="212" spans="2:11" x14ac:dyDescent="0.2">
      <c r="B212" s="269">
        <f t="shared" si="3"/>
        <v>43405</v>
      </c>
      <c r="C212" s="379"/>
      <c r="D212" s="379">
        <v>83.747146606445313</v>
      </c>
      <c r="E212" s="379">
        <v>1</v>
      </c>
      <c r="F212" s="379"/>
      <c r="G212" s="379">
        <v>83.747146606445313</v>
      </c>
      <c r="H212" s="379">
        <v>0</v>
      </c>
      <c r="I212" s="379"/>
      <c r="J212" s="379">
        <v>83.747146606445313</v>
      </c>
      <c r="K212" s="379">
        <v>1</v>
      </c>
    </row>
    <row r="213" spans="2:11" x14ac:dyDescent="0.2">
      <c r="B213" s="269">
        <f t="shared" si="3"/>
        <v>43435</v>
      </c>
      <c r="C213" s="379"/>
      <c r="D213" s="379">
        <v>41.252143859863281</v>
      </c>
      <c r="E213" s="379">
        <v>1</v>
      </c>
      <c r="F213" s="379"/>
      <c r="G213" s="379">
        <v>41.252143859863281</v>
      </c>
      <c r="H213" s="379">
        <v>0</v>
      </c>
      <c r="I213" s="379"/>
      <c r="J213" s="379">
        <v>41.252143859863281</v>
      </c>
      <c r="K213" s="379">
        <v>1</v>
      </c>
    </row>
    <row r="214" spans="2:11" x14ac:dyDescent="0.2">
      <c r="B214" s="269">
        <f t="shared" si="3"/>
        <v>43466</v>
      </c>
      <c r="C214" s="379"/>
      <c r="D214" s="379">
        <v>39.003932952880859</v>
      </c>
      <c r="E214" s="379">
        <v>1</v>
      </c>
      <c r="F214" s="379"/>
      <c r="G214" s="379">
        <v>39.003932952880859</v>
      </c>
      <c r="H214" s="379">
        <v>0</v>
      </c>
      <c r="I214" s="379"/>
      <c r="J214" s="379">
        <v>39.003932952880859</v>
      </c>
      <c r="K214" s="379">
        <v>1</v>
      </c>
    </row>
    <row r="215" spans="2:11" x14ac:dyDescent="0.2">
      <c r="B215" s="269">
        <f t="shared" si="3"/>
        <v>43497</v>
      </c>
      <c r="C215" s="379"/>
      <c r="D215" s="379">
        <v>39.103931427001953</v>
      </c>
      <c r="E215" s="379">
        <v>1</v>
      </c>
      <c r="F215" s="379"/>
      <c r="G215" s="379">
        <v>39.103931427001953</v>
      </c>
      <c r="H215" s="379">
        <v>0</v>
      </c>
      <c r="I215" s="379"/>
      <c r="J215" s="379">
        <v>39.103931427001953</v>
      </c>
      <c r="K215" s="379">
        <v>1</v>
      </c>
    </row>
    <row r="216" spans="2:11" x14ac:dyDescent="0.2">
      <c r="B216" s="269">
        <f t="shared" si="3"/>
        <v>43525</v>
      </c>
      <c r="C216" s="379"/>
      <c r="D216" s="379">
        <v>39.203929901123047</v>
      </c>
      <c r="E216" s="379">
        <v>1</v>
      </c>
      <c r="F216" s="379"/>
      <c r="G216" s="379">
        <v>39.203929901123047</v>
      </c>
      <c r="H216" s="379">
        <v>0</v>
      </c>
      <c r="I216" s="379"/>
      <c r="J216" s="379">
        <v>39.203929901123047</v>
      </c>
      <c r="K216" s="379">
        <v>1</v>
      </c>
    </row>
    <row r="217" spans="2:11" x14ac:dyDescent="0.2">
      <c r="B217" s="269">
        <f t="shared" si="3"/>
        <v>43556</v>
      </c>
      <c r="C217" s="379"/>
      <c r="D217" s="379">
        <v>46.882862091064453</v>
      </c>
      <c r="E217" s="379">
        <v>1</v>
      </c>
      <c r="F217" s="379"/>
      <c r="G217" s="379">
        <v>46.882862091064453</v>
      </c>
      <c r="H217" s="379">
        <v>0</v>
      </c>
      <c r="I217" s="379"/>
      <c r="J217" s="379">
        <v>46.882862091064453</v>
      </c>
      <c r="K217" s="379">
        <v>1</v>
      </c>
    </row>
    <row r="218" spans="2:11" x14ac:dyDescent="0.2">
      <c r="B218" s="269">
        <f t="shared" si="3"/>
        <v>43586</v>
      </c>
      <c r="C218" s="379"/>
      <c r="D218" s="379">
        <v>46.532859802246094</v>
      </c>
      <c r="E218" s="379">
        <v>1</v>
      </c>
      <c r="F218" s="379"/>
      <c r="G218" s="379">
        <v>46.532859802246094</v>
      </c>
      <c r="H218" s="379">
        <v>0</v>
      </c>
      <c r="I218" s="379"/>
      <c r="J218" s="379">
        <v>46.532859802246094</v>
      </c>
      <c r="K218" s="379">
        <v>1</v>
      </c>
    </row>
    <row r="219" spans="2:11" x14ac:dyDescent="0.2">
      <c r="B219" s="269">
        <f t="shared" si="3"/>
        <v>43617</v>
      </c>
      <c r="C219" s="379"/>
      <c r="D219" s="379">
        <v>41.248542785644531</v>
      </c>
      <c r="E219" s="379">
        <v>1</v>
      </c>
      <c r="F219" s="379"/>
      <c r="G219" s="379">
        <v>41.248542785644531</v>
      </c>
      <c r="H219" s="379">
        <v>0</v>
      </c>
      <c r="I219" s="379"/>
      <c r="J219" s="379">
        <v>41.248542785644531</v>
      </c>
      <c r="K219" s="379">
        <v>1</v>
      </c>
    </row>
    <row r="220" spans="2:11" x14ac:dyDescent="0.2">
      <c r="B220" s="269">
        <f t="shared" si="3"/>
        <v>43647</v>
      </c>
      <c r="C220" s="379"/>
      <c r="D220" s="379">
        <v>41.698543548583984</v>
      </c>
      <c r="E220" s="379">
        <v>1</v>
      </c>
      <c r="F220" s="379"/>
      <c r="G220" s="379">
        <v>41.698543548583984</v>
      </c>
      <c r="H220" s="379">
        <v>0</v>
      </c>
      <c r="I220" s="379"/>
      <c r="J220" s="379">
        <v>41.698543548583984</v>
      </c>
      <c r="K220" s="379">
        <v>1</v>
      </c>
    </row>
    <row r="221" spans="2:11" x14ac:dyDescent="0.2">
      <c r="B221" s="269">
        <f t="shared" si="3"/>
        <v>43678</v>
      </c>
      <c r="C221" s="379"/>
      <c r="D221" s="379">
        <v>43.353565216064453</v>
      </c>
      <c r="E221" s="379">
        <v>1</v>
      </c>
      <c r="F221" s="379"/>
      <c r="G221" s="379">
        <v>43.353565216064453</v>
      </c>
      <c r="H221" s="379">
        <v>0</v>
      </c>
      <c r="I221" s="379"/>
      <c r="J221" s="379">
        <v>43.353565216064453</v>
      </c>
      <c r="K221" s="379">
        <v>1</v>
      </c>
    </row>
    <row r="222" spans="2:11" x14ac:dyDescent="0.2">
      <c r="B222" s="269">
        <f t="shared" si="3"/>
        <v>43709</v>
      </c>
      <c r="C222" s="379"/>
      <c r="D222" s="379">
        <v>54.352855682373047</v>
      </c>
      <c r="E222" s="379">
        <v>1</v>
      </c>
      <c r="F222" s="379"/>
      <c r="G222" s="379">
        <v>54.352855682373047</v>
      </c>
      <c r="H222" s="379">
        <v>0</v>
      </c>
      <c r="I222" s="379"/>
      <c r="J222" s="379">
        <v>54.352855682373047</v>
      </c>
      <c r="K222" s="379">
        <v>1</v>
      </c>
    </row>
    <row r="223" spans="2:11" x14ac:dyDescent="0.2">
      <c r="B223" s="269">
        <f t="shared" si="3"/>
        <v>43739</v>
      </c>
      <c r="C223" s="379"/>
      <c r="D223" s="379">
        <v>85.747146606445313</v>
      </c>
      <c r="E223" s="379">
        <v>1</v>
      </c>
      <c r="F223" s="379"/>
      <c r="G223" s="379">
        <v>85.747146606445313</v>
      </c>
      <c r="H223" s="379">
        <v>0</v>
      </c>
      <c r="I223" s="379"/>
      <c r="J223" s="379">
        <v>85.747146606445313</v>
      </c>
      <c r="K223" s="379">
        <v>1</v>
      </c>
    </row>
    <row r="224" spans="2:11" x14ac:dyDescent="0.2">
      <c r="B224" s="269">
        <f t="shared" si="3"/>
        <v>43770</v>
      </c>
      <c r="C224" s="379"/>
      <c r="D224" s="379">
        <v>85.747146606445313</v>
      </c>
      <c r="E224" s="379">
        <v>1</v>
      </c>
      <c r="F224" s="379"/>
      <c r="G224" s="379">
        <v>85.747146606445313</v>
      </c>
      <c r="H224" s="379">
        <v>0</v>
      </c>
      <c r="I224" s="379"/>
      <c r="J224" s="379">
        <v>85.747146606445313</v>
      </c>
      <c r="K224" s="379">
        <v>1</v>
      </c>
    </row>
    <row r="225" spans="2:11" x14ac:dyDescent="0.2">
      <c r="B225" s="269">
        <f t="shared" si="3"/>
        <v>43800</v>
      </c>
      <c r="C225" s="379"/>
      <c r="D225" s="379">
        <v>41.752143859863281</v>
      </c>
      <c r="E225" s="379">
        <v>1</v>
      </c>
      <c r="F225" s="379"/>
      <c r="G225" s="379">
        <v>41.752143859863281</v>
      </c>
      <c r="H225" s="379">
        <v>0</v>
      </c>
      <c r="I225" s="379"/>
      <c r="J225" s="379">
        <v>41.752143859863281</v>
      </c>
      <c r="K225" s="379">
        <v>1</v>
      </c>
    </row>
    <row r="226" spans="2:11" x14ac:dyDescent="0.2">
      <c r="B226" s="269">
        <f t="shared" si="3"/>
        <v>43831</v>
      </c>
      <c r="C226" s="379"/>
      <c r="D226" s="379">
        <v>39.503932952880859</v>
      </c>
      <c r="E226" s="379">
        <v>1</v>
      </c>
      <c r="F226" s="379"/>
      <c r="G226" s="379">
        <v>39.503932952880859</v>
      </c>
      <c r="H226" s="379">
        <v>0</v>
      </c>
      <c r="I226" s="379"/>
      <c r="J226" s="379">
        <v>39.503932952880859</v>
      </c>
      <c r="K226" s="379">
        <v>1</v>
      </c>
    </row>
    <row r="227" spans="2:11" x14ac:dyDescent="0.2">
      <c r="B227" s="269">
        <f t="shared" si="3"/>
        <v>43862</v>
      </c>
      <c r="C227" s="379"/>
      <c r="D227" s="379">
        <v>39.603931427001953</v>
      </c>
      <c r="E227" s="379">
        <v>1</v>
      </c>
      <c r="F227" s="379"/>
      <c r="G227" s="379">
        <v>39.603931427001953</v>
      </c>
      <c r="H227" s="379">
        <v>0</v>
      </c>
      <c r="I227" s="379"/>
      <c r="J227" s="379">
        <v>39.603931427001953</v>
      </c>
      <c r="K227" s="379">
        <v>1</v>
      </c>
    </row>
    <row r="228" spans="2:11" x14ac:dyDescent="0.2">
      <c r="B228" s="269">
        <f t="shared" si="3"/>
        <v>43891</v>
      </c>
      <c r="C228" s="379"/>
      <c r="D228" s="379">
        <v>39.603931427001953</v>
      </c>
      <c r="E228" s="379">
        <v>1</v>
      </c>
      <c r="F228" s="379"/>
      <c r="G228" s="379">
        <v>39.603931427001953</v>
      </c>
      <c r="H228" s="379">
        <v>0</v>
      </c>
      <c r="I228" s="379"/>
      <c r="J228" s="379">
        <v>39.603931427001953</v>
      </c>
      <c r="K228" s="379">
        <v>1</v>
      </c>
    </row>
    <row r="229" spans="2:11" x14ac:dyDescent="0.2">
      <c r="B229" s="269">
        <f t="shared" si="3"/>
        <v>43922</v>
      </c>
      <c r="C229" s="379"/>
      <c r="D229" s="379">
        <v>39.603931427001953</v>
      </c>
      <c r="E229" s="379">
        <v>1</v>
      </c>
      <c r="F229" s="379"/>
      <c r="G229" s="379">
        <v>39.603931427001953</v>
      </c>
      <c r="H229" s="379">
        <v>0</v>
      </c>
      <c r="I229" s="379"/>
      <c r="J229" s="379">
        <v>39.603931427001953</v>
      </c>
      <c r="K229" s="379">
        <v>1</v>
      </c>
    </row>
    <row r="230" spans="2:11" x14ac:dyDescent="0.2">
      <c r="B230" s="269">
        <f t="shared" si="3"/>
        <v>43952</v>
      </c>
      <c r="C230" s="379"/>
      <c r="D230" s="379">
        <v>39.603931427001953</v>
      </c>
      <c r="E230" s="379">
        <v>1</v>
      </c>
      <c r="F230" s="379"/>
      <c r="G230" s="379">
        <v>39.603931427001953</v>
      </c>
      <c r="H230" s="379">
        <v>0</v>
      </c>
      <c r="I230" s="379"/>
      <c r="J230" s="379">
        <v>39.603931427001953</v>
      </c>
      <c r="K230" s="379">
        <v>1</v>
      </c>
    </row>
    <row r="231" spans="2:11" x14ac:dyDescent="0.2">
      <c r="B231" s="269">
        <f t="shared" si="3"/>
        <v>43983</v>
      </c>
      <c r="C231" s="379"/>
      <c r="D231" s="379">
        <v>39.603931427001953</v>
      </c>
      <c r="E231" s="379">
        <v>1</v>
      </c>
      <c r="F231" s="379"/>
      <c r="G231" s="379">
        <v>39.603931427001953</v>
      </c>
      <c r="H231" s="379">
        <v>0</v>
      </c>
      <c r="I231" s="379"/>
      <c r="J231" s="379">
        <v>39.603931427001953</v>
      </c>
      <c r="K231" s="379">
        <v>1</v>
      </c>
    </row>
    <row r="232" spans="2:11" x14ac:dyDescent="0.2">
      <c r="B232" s="269">
        <f t="shared" si="3"/>
        <v>44013</v>
      </c>
      <c r="C232" s="379"/>
      <c r="D232" s="379">
        <v>39.603931427001953</v>
      </c>
      <c r="E232" s="379">
        <v>1</v>
      </c>
      <c r="F232" s="379"/>
      <c r="G232" s="379">
        <v>39.603931427001953</v>
      </c>
      <c r="H232" s="379">
        <v>0</v>
      </c>
      <c r="I232" s="379"/>
      <c r="J232" s="379">
        <v>39.603931427001953</v>
      </c>
      <c r="K232" s="379">
        <v>1</v>
      </c>
    </row>
    <row r="233" spans="2:11" x14ac:dyDescent="0.2">
      <c r="B233" s="269">
        <f t="shared" si="3"/>
        <v>44044</v>
      </c>
      <c r="C233" s="379"/>
      <c r="D233" s="379">
        <v>39.603931427001953</v>
      </c>
      <c r="E233" s="379">
        <v>1</v>
      </c>
      <c r="F233" s="379"/>
      <c r="G233" s="379">
        <v>39.603931427001953</v>
      </c>
      <c r="H233" s="379">
        <v>0</v>
      </c>
      <c r="I233" s="379"/>
      <c r="J233" s="379">
        <v>39.603931427001953</v>
      </c>
      <c r="K233" s="379">
        <v>1</v>
      </c>
    </row>
    <row r="234" spans="2:11" x14ac:dyDescent="0.2">
      <c r="B234" s="269">
        <f t="shared" si="3"/>
        <v>44075</v>
      </c>
      <c r="C234" s="379"/>
      <c r="D234" s="379">
        <v>39.603931427001953</v>
      </c>
      <c r="E234" s="379">
        <v>1</v>
      </c>
      <c r="F234" s="379"/>
      <c r="G234" s="379">
        <v>39.603931427001953</v>
      </c>
      <c r="H234" s="379">
        <v>0</v>
      </c>
      <c r="I234" s="379"/>
      <c r="J234" s="379">
        <v>39.603931427001953</v>
      </c>
      <c r="K234" s="379">
        <v>1</v>
      </c>
    </row>
    <row r="235" spans="2:11" x14ac:dyDescent="0.2">
      <c r="B235" s="269">
        <f t="shared" si="3"/>
        <v>44105</v>
      </c>
      <c r="C235" s="379"/>
      <c r="D235" s="379">
        <v>39.603931427001953</v>
      </c>
      <c r="E235" s="379">
        <v>1</v>
      </c>
      <c r="F235" s="379"/>
      <c r="G235" s="379">
        <v>39.603931427001953</v>
      </c>
      <c r="H235" s="379">
        <v>0</v>
      </c>
      <c r="I235" s="379"/>
      <c r="J235" s="379">
        <v>39.603931427001953</v>
      </c>
      <c r="K235" s="379">
        <v>1</v>
      </c>
    </row>
    <row r="236" spans="2:11" x14ac:dyDescent="0.2">
      <c r="B236" s="269">
        <f t="shared" si="3"/>
        <v>44136</v>
      </c>
      <c r="C236" s="379"/>
      <c r="D236" s="379">
        <v>39.603931427001953</v>
      </c>
      <c r="E236" s="379">
        <v>1</v>
      </c>
      <c r="F236" s="379"/>
      <c r="G236" s="379">
        <v>39.603931427001953</v>
      </c>
      <c r="H236" s="379">
        <v>0</v>
      </c>
      <c r="I236" s="379"/>
      <c r="J236" s="379">
        <v>39.603931427001953</v>
      </c>
      <c r="K236" s="379">
        <v>1</v>
      </c>
    </row>
    <row r="237" spans="2:11" x14ac:dyDescent="0.2">
      <c r="B237" s="269">
        <f t="shared" si="3"/>
        <v>44166</v>
      </c>
      <c r="C237" s="379"/>
      <c r="D237" s="379">
        <v>39.603931427001953</v>
      </c>
      <c r="E237" s="379">
        <v>1</v>
      </c>
      <c r="F237" s="379"/>
      <c r="G237" s="379">
        <v>39.603931427001953</v>
      </c>
      <c r="H237" s="379">
        <v>0</v>
      </c>
      <c r="I237" s="379"/>
      <c r="J237" s="379">
        <v>39.603931427001953</v>
      </c>
      <c r="K237" s="379">
        <v>1</v>
      </c>
    </row>
    <row r="238" spans="2:11" x14ac:dyDescent="0.2">
      <c r="B238" s="269">
        <f t="shared" si="3"/>
        <v>44197</v>
      </c>
      <c r="C238" s="379"/>
      <c r="D238" s="379">
        <v>39.603931427001953</v>
      </c>
      <c r="E238" s="379">
        <v>1</v>
      </c>
      <c r="F238" s="379"/>
      <c r="G238" s="379">
        <v>39.603931427001953</v>
      </c>
      <c r="H238" s="379">
        <v>0</v>
      </c>
      <c r="I238" s="379"/>
      <c r="J238" s="379">
        <v>39.603931427001953</v>
      </c>
      <c r="K238" s="379">
        <v>1</v>
      </c>
    </row>
    <row r="239" spans="2:11" x14ac:dyDescent="0.2">
      <c r="B239" s="269">
        <f t="shared" si="3"/>
        <v>44228</v>
      </c>
      <c r="C239" s="379"/>
      <c r="D239" s="379">
        <v>39.603931427001953</v>
      </c>
      <c r="E239" s="379">
        <v>1</v>
      </c>
      <c r="F239" s="379"/>
      <c r="G239" s="379">
        <v>39.603931427001953</v>
      </c>
      <c r="H239" s="379">
        <v>0</v>
      </c>
      <c r="I239" s="379"/>
      <c r="J239" s="379">
        <v>39.603931427001953</v>
      </c>
      <c r="K239" s="379">
        <v>1</v>
      </c>
    </row>
    <row r="240" spans="2:11" x14ac:dyDescent="0.2">
      <c r="B240" s="269">
        <f t="shared" si="3"/>
        <v>44256</v>
      </c>
      <c r="C240" s="379"/>
      <c r="D240" s="379">
        <v>39.603931427001953</v>
      </c>
      <c r="E240" s="379">
        <v>1</v>
      </c>
      <c r="F240" s="379"/>
      <c r="G240" s="379">
        <v>39.603931427001953</v>
      </c>
      <c r="H240" s="379">
        <v>0</v>
      </c>
      <c r="I240" s="379"/>
      <c r="J240" s="379">
        <v>39.603931427001953</v>
      </c>
      <c r="K240" s="379">
        <v>1</v>
      </c>
    </row>
    <row r="241" spans="2:11" x14ac:dyDescent="0.2">
      <c r="B241" s="269">
        <f t="shared" si="3"/>
        <v>44287</v>
      </c>
      <c r="C241" s="379"/>
      <c r="D241" s="379">
        <v>39.603931427001953</v>
      </c>
      <c r="E241" s="379">
        <v>1</v>
      </c>
      <c r="F241" s="379"/>
      <c r="G241" s="379">
        <v>39.603931427001953</v>
      </c>
      <c r="H241" s="379">
        <v>0</v>
      </c>
      <c r="I241" s="379"/>
      <c r="J241" s="379">
        <v>39.603931427001953</v>
      </c>
      <c r="K241" s="379">
        <v>1</v>
      </c>
    </row>
    <row r="242" spans="2:11" x14ac:dyDescent="0.2">
      <c r="B242" s="269">
        <f t="shared" si="3"/>
        <v>44317</v>
      </c>
      <c r="C242" s="379"/>
      <c r="D242" s="379">
        <v>39.603931427001953</v>
      </c>
      <c r="E242" s="379">
        <v>1</v>
      </c>
      <c r="F242" s="379"/>
      <c r="G242" s="379">
        <v>39.603931427001953</v>
      </c>
      <c r="H242" s="379">
        <v>0</v>
      </c>
      <c r="I242" s="379"/>
      <c r="J242" s="379">
        <v>39.603931427001953</v>
      </c>
      <c r="K242" s="379">
        <v>1</v>
      </c>
    </row>
    <row r="243" spans="2:11" x14ac:dyDescent="0.2">
      <c r="B243" s="269">
        <f t="shared" si="3"/>
        <v>44348</v>
      </c>
      <c r="C243" s="379"/>
      <c r="D243" s="379">
        <v>39.603931427001953</v>
      </c>
      <c r="E243" s="379">
        <v>1</v>
      </c>
      <c r="F243" s="379"/>
      <c r="G243" s="379">
        <v>39.603931427001953</v>
      </c>
      <c r="H243" s="379">
        <v>0</v>
      </c>
      <c r="I243" s="379"/>
      <c r="J243" s="379">
        <v>39.603931427001953</v>
      </c>
      <c r="K243" s="379">
        <v>1</v>
      </c>
    </row>
    <row r="244" spans="2:11" x14ac:dyDescent="0.2">
      <c r="B244" s="269">
        <f t="shared" si="3"/>
        <v>44378</v>
      </c>
      <c r="C244" s="379"/>
      <c r="D244" s="379">
        <v>39.603931427001953</v>
      </c>
      <c r="E244" s="379">
        <v>1</v>
      </c>
      <c r="F244" s="379"/>
      <c r="G244" s="379">
        <v>39.603931427001953</v>
      </c>
      <c r="H244" s="379">
        <v>0</v>
      </c>
      <c r="I244" s="379"/>
      <c r="J244" s="379">
        <v>39.603931427001953</v>
      </c>
      <c r="K244" s="379">
        <v>1</v>
      </c>
    </row>
    <row r="245" spans="2:11" x14ac:dyDescent="0.2">
      <c r="B245" s="269">
        <f t="shared" si="3"/>
        <v>44409</v>
      </c>
      <c r="C245" s="379"/>
      <c r="D245" s="379">
        <v>39.603931427001953</v>
      </c>
      <c r="E245" s="379">
        <v>1</v>
      </c>
      <c r="F245" s="379"/>
      <c r="G245" s="379">
        <v>39.603931427001953</v>
      </c>
      <c r="H245" s="379">
        <v>0</v>
      </c>
      <c r="I245" s="379"/>
      <c r="J245" s="379">
        <v>39.603931427001953</v>
      </c>
      <c r="K245" s="379">
        <v>1</v>
      </c>
    </row>
    <row r="246" spans="2:11" x14ac:dyDescent="0.2">
      <c r="B246" s="269">
        <f t="shared" si="3"/>
        <v>44440</v>
      </c>
      <c r="C246" s="379"/>
      <c r="D246" s="379">
        <v>39.603931427001953</v>
      </c>
      <c r="E246" s="379">
        <v>1</v>
      </c>
      <c r="F246" s="379"/>
      <c r="G246" s="379">
        <v>39.603931427001953</v>
      </c>
      <c r="H246" s="379">
        <v>0</v>
      </c>
      <c r="I246" s="379"/>
      <c r="J246" s="379">
        <v>39.603931427001953</v>
      </c>
      <c r="K246" s="379">
        <v>1</v>
      </c>
    </row>
    <row r="247" spans="2:11" x14ac:dyDescent="0.2">
      <c r="B247" s="269">
        <f t="shared" si="3"/>
        <v>44470</v>
      </c>
      <c r="C247" s="379"/>
      <c r="D247" s="379">
        <v>39.603931427001953</v>
      </c>
      <c r="E247" s="379">
        <v>1</v>
      </c>
      <c r="F247" s="379"/>
      <c r="G247" s="379">
        <v>39.603931427001953</v>
      </c>
      <c r="H247" s="379">
        <v>0</v>
      </c>
      <c r="I247" s="379"/>
      <c r="J247" s="379">
        <v>39.603931427001953</v>
      </c>
      <c r="K247" s="379">
        <v>1</v>
      </c>
    </row>
    <row r="248" spans="2:11" x14ac:dyDescent="0.2">
      <c r="B248" s="269">
        <f t="shared" si="3"/>
        <v>44501</v>
      </c>
      <c r="C248" s="379"/>
      <c r="D248" s="379">
        <v>39.603931427001953</v>
      </c>
      <c r="E248" s="379">
        <v>1</v>
      </c>
      <c r="F248" s="379"/>
      <c r="G248" s="379">
        <v>39.603931427001953</v>
      </c>
      <c r="H248" s="379">
        <v>0</v>
      </c>
      <c r="I248" s="379"/>
      <c r="J248" s="379">
        <v>39.603931427001953</v>
      </c>
      <c r="K248" s="379">
        <v>1</v>
      </c>
    </row>
    <row r="249" spans="2:11" x14ac:dyDescent="0.2">
      <c r="B249" s="269">
        <f t="shared" si="3"/>
        <v>44531</v>
      </c>
      <c r="C249" s="379"/>
      <c r="D249" s="379">
        <v>39.603931427001953</v>
      </c>
      <c r="E249" s="379">
        <v>1</v>
      </c>
      <c r="F249" s="379"/>
      <c r="G249" s="379">
        <v>39.603931427001953</v>
      </c>
      <c r="H249" s="379">
        <v>0</v>
      </c>
      <c r="I249" s="379"/>
      <c r="J249" s="379">
        <v>39.603931427001953</v>
      </c>
      <c r="K249" s="379">
        <v>1</v>
      </c>
    </row>
    <row r="250" spans="2:11" x14ac:dyDescent="0.2">
      <c r="B250" s="269">
        <f t="shared" si="3"/>
        <v>44562</v>
      </c>
      <c r="C250" s="379"/>
      <c r="D250" s="379">
        <v>39.603931427001953</v>
      </c>
      <c r="E250" s="379">
        <v>1</v>
      </c>
      <c r="F250" s="379"/>
      <c r="G250" s="379">
        <v>39.603931427001953</v>
      </c>
      <c r="H250" s="379">
        <v>0</v>
      </c>
      <c r="I250" s="379"/>
      <c r="J250" s="379">
        <v>39.603931427001953</v>
      </c>
      <c r="K250" s="379">
        <v>1</v>
      </c>
    </row>
    <row r="251" spans="2:11" x14ac:dyDescent="0.2">
      <c r="B251" s="269">
        <f t="shared" si="3"/>
        <v>44593</v>
      </c>
      <c r="C251" s="379"/>
      <c r="D251" s="379">
        <v>39.603931427001953</v>
      </c>
      <c r="E251" s="379">
        <v>1</v>
      </c>
      <c r="F251" s="379"/>
      <c r="G251" s="379">
        <v>39.603931427001953</v>
      </c>
      <c r="H251" s="379">
        <v>0</v>
      </c>
      <c r="I251" s="379"/>
      <c r="J251" s="379">
        <v>39.603931427001953</v>
      </c>
      <c r="K251" s="379">
        <v>1</v>
      </c>
    </row>
    <row r="252" spans="2:11" x14ac:dyDescent="0.2">
      <c r="B252" s="269">
        <f t="shared" si="3"/>
        <v>44621</v>
      </c>
      <c r="C252" s="379"/>
      <c r="D252" s="379">
        <v>39.603931427001953</v>
      </c>
      <c r="E252" s="379">
        <v>1</v>
      </c>
      <c r="F252" s="379"/>
      <c r="G252" s="379">
        <v>39.603931427001953</v>
      </c>
      <c r="H252" s="379">
        <v>0</v>
      </c>
      <c r="I252" s="379"/>
      <c r="J252" s="379">
        <v>39.603931427001953</v>
      </c>
      <c r="K252" s="379">
        <v>1</v>
      </c>
    </row>
    <row r="253" spans="2:11" x14ac:dyDescent="0.2">
      <c r="B253" s="269">
        <f t="shared" si="3"/>
        <v>44652</v>
      </c>
      <c r="C253" s="379"/>
      <c r="D253" s="379">
        <v>39.603931427001953</v>
      </c>
      <c r="E253" s="379">
        <v>1</v>
      </c>
      <c r="F253" s="379"/>
      <c r="G253" s="379">
        <v>39.603931427001953</v>
      </c>
      <c r="H253" s="379">
        <v>0</v>
      </c>
      <c r="I253" s="379"/>
      <c r="J253" s="379">
        <v>39.603931427001953</v>
      </c>
      <c r="K253" s="379">
        <v>1</v>
      </c>
    </row>
    <row r="254" spans="2:11" x14ac:dyDescent="0.2">
      <c r="B254" s="269">
        <f t="shared" si="3"/>
        <v>44682</v>
      </c>
      <c r="C254" s="379"/>
      <c r="D254" s="379">
        <v>39.603931427001953</v>
      </c>
      <c r="E254" s="379">
        <v>1</v>
      </c>
      <c r="F254" s="379"/>
      <c r="G254" s="379">
        <v>39.603931427001953</v>
      </c>
      <c r="H254" s="379">
        <v>0</v>
      </c>
      <c r="I254" s="379"/>
      <c r="J254" s="379">
        <v>39.603931427001953</v>
      </c>
      <c r="K254" s="379">
        <v>1</v>
      </c>
    </row>
    <row r="255" spans="2:11" x14ac:dyDescent="0.2">
      <c r="B255" s="269">
        <f t="shared" si="3"/>
        <v>44713</v>
      </c>
      <c r="C255" s="379"/>
      <c r="D255" s="379">
        <v>39.603931427001953</v>
      </c>
      <c r="E255" s="379">
        <v>1</v>
      </c>
      <c r="F255" s="379"/>
      <c r="G255" s="379">
        <v>39.603931427001953</v>
      </c>
      <c r="H255" s="379">
        <v>0</v>
      </c>
      <c r="I255" s="379"/>
      <c r="J255" s="379">
        <v>39.603931427001953</v>
      </c>
      <c r="K255" s="379">
        <v>1</v>
      </c>
    </row>
    <row r="256" spans="2:11" x14ac:dyDescent="0.2">
      <c r="B256" s="269">
        <f t="shared" si="3"/>
        <v>44743</v>
      </c>
      <c r="C256" s="379"/>
      <c r="D256" s="379">
        <v>39.603931427001953</v>
      </c>
      <c r="E256" s="379">
        <v>1</v>
      </c>
      <c r="F256" s="379"/>
      <c r="G256" s="379">
        <v>39.603931427001953</v>
      </c>
      <c r="H256" s="379">
        <v>0</v>
      </c>
      <c r="I256" s="379"/>
      <c r="J256" s="379">
        <v>39.603931427001953</v>
      </c>
      <c r="K256" s="379">
        <v>1</v>
      </c>
    </row>
    <row r="257" spans="2:11" x14ac:dyDescent="0.2">
      <c r="B257" s="269">
        <f t="shared" si="3"/>
        <v>44774</v>
      </c>
      <c r="C257" s="379"/>
      <c r="D257" s="379">
        <v>39.603931427001953</v>
      </c>
      <c r="E257" s="379">
        <v>1</v>
      </c>
      <c r="F257" s="379"/>
      <c r="G257" s="379">
        <v>39.603931427001953</v>
      </c>
      <c r="H257" s="379">
        <v>0</v>
      </c>
      <c r="I257" s="379"/>
      <c r="J257" s="379">
        <v>39.603931427001953</v>
      </c>
      <c r="K257" s="379">
        <v>1</v>
      </c>
    </row>
    <row r="258" spans="2:11" x14ac:dyDescent="0.2">
      <c r="B258" s="269">
        <f t="shared" si="3"/>
        <v>44805</v>
      </c>
      <c r="C258" s="379"/>
      <c r="D258" s="379">
        <v>39.603931427001953</v>
      </c>
      <c r="E258" s="379">
        <v>1</v>
      </c>
      <c r="F258" s="379"/>
      <c r="G258" s="379">
        <v>39.603931427001953</v>
      </c>
      <c r="H258" s="379">
        <v>0</v>
      </c>
      <c r="I258" s="379"/>
      <c r="J258" s="379">
        <v>39.603931427001953</v>
      </c>
      <c r="K258" s="379">
        <v>1</v>
      </c>
    </row>
    <row r="259" spans="2:11" x14ac:dyDescent="0.2">
      <c r="B259" s="269">
        <f t="shared" si="3"/>
        <v>44835</v>
      </c>
      <c r="C259" s="379"/>
      <c r="D259" s="379">
        <v>39.603931427001953</v>
      </c>
      <c r="E259" s="379">
        <v>1</v>
      </c>
      <c r="F259" s="379"/>
      <c r="G259" s="379">
        <v>39.603931427001953</v>
      </c>
      <c r="H259" s="379">
        <v>0</v>
      </c>
      <c r="I259" s="379"/>
      <c r="J259" s="379">
        <v>39.603931427001953</v>
      </c>
      <c r="K259" s="379">
        <v>1</v>
      </c>
    </row>
    <row r="260" spans="2:11" x14ac:dyDescent="0.2">
      <c r="B260" s="269">
        <f t="shared" si="3"/>
        <v>44866</v>
      </c>
      <c r="C260" s="379"/>
      <c r="D260" s="379">
        <v>39.603931427001953</v>
      </c>
      <c r="E260" s="379">
        <v>1</v>
      </c>
      <c r="F260" s="379"/>
      <c r="G260" s="379">
        <v>39.603931427001953</v>
      </c>
      <c r="H260" s="379">
        <v>0</v>
      </c>
      <c r="I260" s="379"/>
      <c r="J260" s="379">
        <v>39.603931427001953</v>
      </c>
      <c r="K260" s="379">
        <v>1</v>
      </c>
    </row>
    <row r="261" spans="2:11" x14ac:dyDescent="0.2">
      <c r="B261" s="269">
        <f t="shared" si="3"/>
        <v>44896</v>
      </c>
      <c r="C261" s="379"/>
      <c r="D261" s="379">
        <v>39.603931427001953</v>
      </c>
      <c r="E261" s="379">
        <v>1</v>
      </c>
      <c r="F261" s="379"/>
      <c r="G261" s="379">
        <v>39.603931427001953</v>
      </c>
      <c r="H261" s="379">
        <v>0</v>
      </c>
      <c r="I261" s="379"/>
      <c r="J261" s="379">
        <v>39.603931427001953</v>
      </c>
      <c r="K261" s="379">
        <v>1</v>
      </c>
    </row>
    <row r="262" spans="2:11" x14ac:dyDescent="0.2">
      <c r="B262" s="269">
        <f t="shared" si="3"/>
        <v>44927</v>
      </c>
      <c r="C262" s="379"/>
      <c r="D262" s="379">
        <v>39.603931427001953</v>
      </c>
      <c r="E262" s="379">
        <v>1</v>
      </c>
      <c r="F262" s="379"/>
      <c r="G262" s="379">
        <v>39.603931427001953</v>
      </c>
      <c r="H262" s="379">
        <v>0</v>
      </c>
      <c r="I262" s="379"/>
      <c r="J262" s="379">
        <v>39.603931427001953</v>
      </c>
      <c r="K262" s="379">
        <v>1</v>
      </c>
    </row>
    <row r="263" spans="2:11" x14ac:dyDescent="0.2">
      <c r="B263" s="269">
        <f t="shared" si="3"/>
        <v>44958</v>
      </c>
      <c r="C263" s="379"/>
      <c r="D263" s="379">
        <v>39.603931427001953</v>
      </c>
      <c r="E263" s="379">
        <v>1</v>
      </c>
      <c r="F263" s="379"/>
      <c r="G263" s="379">
        <v>39.603931427001953</v>
      </c>
      <c r="H263" s="379">
        <v>0</v>
      </c>
      <c r="I263" s="379"/>
      <c r="J263" s="379">
        <v>39.603931427001953</v>
      </c>
      <c r="K263" s="379">
        <v>1</v>
      </c>
    </row>
    <row r="264" spans="2:11" x14ac:dyDescent="0.2">
      <c r="B264" s="269">
        <f t="shared" ref="B264:B327" si="4">EOMONTH(B263,0)+1</f>
        <v>44986</v>
      </c>
      <c r="C264" s="379"/>
      <c r="D264" s="379">
        <v>39.603931427001953</v>
      </c>
      <c r="E264" s="379">
        <v>1</v>
      </c>
      <c r="F264" s="379"/>
      <c r="G264" s="379">
        <v>39.603931427001953</v>
      </c>
      <c r="H264" s="379">
        <v>0</v>
      </c>
      <c r="I264" s="379"/>
      <c r="J264" s="379">
        <v>39.603931427001953</v>
      </c>
      <c r="K264" s="379">
        <v>1</v>
      </c>
    </row>
    <row r="265" spans="2:11" x14ac:dyDescent="0.2">
      <c r="B265" s="269">
        <f t="shared" si="4"/>
        <v>45017</v>
      </c>
      <c r="C265" s="379"/>
      <c r="D265" s="379">
        <v>39.603931427001953</v>
      </c>
      <c r="E265" s="379">
        <v>1</v>
      </c>
      <c r="F265" s="379"/>
      <c r="G265" s="379">
        <v>39.603931427001953</v>
      </c>
      <c r="H265" s="379">
        <v>0</v>
      </c>
      <c r="I265" s="379"/>
      <c r="J265" s="379">
        <v>39.603931427001953</v>
      </c>
      <c r="K265" s="379">
        <v>1</v>
      </c>
    </row>
    <row r="266" spans="2:11" x14ac:dyDescent="0.2">
      <c r="B266" s="269">
        <f t="shared" si="4"/>
        <v>45047</v>
      </c>
      <c r="C266" s="379"/>
      <c r="D266" s="379">
        <v>39.603931427001953</v>
      </c>
      <c r="E266" s="379">
        <v>1</v>
      </c>
      <c r="F266" s="379"/>
      <c r="G266" s="379">
        <v>39.603931427001953</v>
      </c>
      <c r="H266" s="379">
        <v>0</v>
      </c>
      <c r="I266" s="379"/>
      <c r="J266" s="379">
        <v>39.603931427001953</v>
      </c>
      <c r="K266" s="379">
        <v>1</v>
      </c>
    </row>
    <row r="267" spans="2:11" x14ac:dyDescent="0.2">
      <c r="B267" s="269">
        <f t="shared" si="4"/>
        <v>45078</v>
      </c>
      <c r="C267" s="379"/>
      <c r="D267" s="379">
        <v>39.603931427001953</v>
      </c>
      <c r="E267" s="379">
        <v>1</v>
      </c>
      <c r="F267" s="379"/>
      <c r="G267" s="379">
        <v>39.603931427001953</v>
      </c>
      <c r="H267" s="379">
        <v>0</v>
      </c>
      <c r="I267" s="379"/>
      <c r="J267" s="379">
        <v>39.603931427001953</v>
      </c>
      <c r="K267" s="379">
        <v>1</v>
      </c>
    </row>
    <row r="268" spans="2:11" x14ac:dyDescent="0.2">
      <c r="B268" s="269">
        <f t="shared" si="4"/>
        <v>45108</v>
      </c>
      <c r="C268" s="379"/>
      <c r="D268" s="379">
        <v>39.603931427001953</v>
      </c>
      <c r="E268" s="379">
        <v>1</v>
      </c>
      <c r="F268" s="379"/>
      <c r="G268" s="379">
        <v>39.603931427001953</v>
      </c>
      <c r="H268" s="379">
        <v>0</v>
      </c>
      <c r="I268" s="379"/>
      <c r="J268" s="379">
        <v>39.603931427001953</v>
      </c>
      <c r="K268" s="379">
        <v>1</v>
      </c>
    </row>
    <row r="269" spans="2:11" x14ac:dyDescent="0.2">
      <c r="B269" s="269">
        <f t="shared" si="4"/>
        <v>45139</v>
      </c>
      <c r="C269" s="379"/>
      <c r="D269" s="379">
        <v>39.603931427001953</v>
      </c>
      <c r="E269" s="379">
        <v>1</v>
      </c>
      <c r="F269" s="379"/>
      <c r="G269" s="379">
        <v>39.603931427001953</v>
      </c>
      <c r="H269" s="379">
        <v>0</v>
      </c>
      <c r="I269" s="379"/>
      <c r="J269" s="379">
        <v>39.603931427001953</v>
      </c>
      <c r="K269" s="379">
        <v>1</v>
      </c>
    </row>
    <row r="270" spans="2:11" x14ac:dyDescent="0.2">
      <c r="B270" s="269">
        <f t="shared" si="4"/>
        <v>45170</v>
      </c>
      <c r="C270" s="379"/>
      <c r="D270" s="379">
        <v>39.603931427001953</v>
      </c>
      <c r="E270" s="379">
        <v>1</v>
      </c>
      <c r="F270" s="379"/>
      <c r="G270" s="379">
        <v>39.603931427001953</v>
      </c>
      <c r="H270" s="379">
        <v>0</v>
      </c>
      <c r="I270" s="379"/>
      <c r="J270" s="379">
        <v>39.603931427001953</v>
      </c>
      <c r="K270" s="379">
        <v>1</v>
      </c>
    </row>
    <row r="271" spans="2:11" x14ac:dyDescent="0.2">
      <c r="B271" s="269">
        <f t="shared" si="4"/>
        <v>45200</v>
      </c>
      <c r="C271" s="379"/>
      <c r="D271" s="379">
        <v>39.603931427001953</v>
      </c>
      <c r="E271" s="379">
        <v>1</v>
      </c>
      <c r="F271" s="379"/>
      <c r="G271" s="379">
        <v>39.603931427001953</v>
      </c>
      <c r="H271" s="379">
        <v>0</v>
      </c>
      <c r="I271" s="379"/>
      <c r="J271" s="379">
        <v>39.603931427001953</v>
      </c>
      <c r="K271" s="379">
        <v>1</v>
      </c>
    </row>
    <row r="272" spans="2:11" x14ac:dyDescent="0.2">
      <c r="B272" s="269">
        <f t="shared" si="4"/>
        <v>45231</v>
      </c>
      <c r="C272" s="379"/>
      <c r="D272" s="379">
        <v>39.603931427001953</v>
      </c>
      <c r="E272" s="379">
        <v>1</v>
      </c>
      <c r="F272" s="379"/>
      <c r="G272" s="379">
        <v>39.603931427001953</v>
      </c>
      <c r="H272" s="379">
        <v>0</v>
      </c>
      <c r="I272" s="379"/>
      <c r="J272" s="379">
        <v>39.603931427001953</v>
      </c>
      <c r="K272" s="379">
        <v>1</v>
      </c>
    </row>
    <row r="273" spans="2:11" x14ac:dyDescent="0.2">
      <c r="B273" s="269">
        <f t="shared" si="4"/>
        <v>45261</v>
      </c>
      <c r="C273" s="379"/>
      <c r="D273" s="379">
        <v>39.603931427001953</v>
      </c>
      <c r="E273" s="379">
        <v>1</v>
      </c>
      <c r="F273" s="379"/>
      <c r="G273" s="379">
        <v>39.603931427001953</v>
      </c>
      <c r="H273" s="379">
        <v>0</v>
      </c>
      <c r="I273" s="379"/>
      <c r="J273" s="379">
        <v>39.603931427001953</v>
      </c>
      <c r="K273" s="379">
        <v>1</v>
      </c>
    </row>
    <row r="274" spans="2:11" x14ac:dyDescent="0.2">
      <c r="B274" s="269">
        <f t="shared" si="4"/>
        <v>45292</v>
      </c>
      <c r="C274" s="379"/>
      <c r="D274" s="379">
        <v>39.603931427001953</v>
      </c>
      <c r="E274" s="379">
        <v>1</v>
      </c>
      <c r="F274" s="379"/>
      <c r="G274" s="379">
        <v>39.603931427001953</v>
      </c>
      <c r="H274" s="379">
        <v>0</v>
      </c>
      <c r="I274" s="379"/>
      <c r="J274" s="379">
        <v>39.603931427001953</v>
      </c>
      <c r="K274" s="379">
        <v>1</v>
      </c>
    </row>
    <row r="275" spans="2:11" x14ac:dyDescent="0.2">
      <c r="B275" s="269">
        <f t="shared" si="4"/>
        <v>45323</v>
      </c>
      <c r="C275" s="379"/>
      <c r="D275" s="379">
        <v>39.603931427001953</v>
      </c>
      <c r="E275" s="379">
        <v>1</v>
      </c>
      <c r="F275" s="379"/>
      <c r="G275" s="379">
        <v>39.603931427001953</v>
      </c>
      <c r="H275" s="379">
        <v>0</v>
      </c>
      <c r="I275" s="379"/>
      <c r="J275" s="379">
        <v>39.603931427001953</v>
      </c>
      <c r="K275" s="379">
        <v>1</v>
      </c>
    </row>
    <row r="276" spans="2:11" x14ac:dyDescent="0.2">
      <c r="B276" s="269">
        <f t="shared" si="4"/>
        <v>45352</v>
      </c>
      <c r="C276" s="379"/>
      <c r="D276" s="379">
        <v>39.603931427001953</v>
      </c>
      <c r="E276" s="379">
        <v>1</v>
      </c>
      <c r="F276" s="379"/>
      <c r="G276" s="379">
        <v>39.603931427001953</v>
      </c>
      <c r="H276" s="379">
        <v>0</v>
      </c>
      <c r="I276" s="379"/>
      <c r="J276" s="379">
        <v>39.603931427001953</v>
      </c>
      <c r="K276" s="379">
        <v>1</v>
      </c>
    </row>
    <row r="277" spans="2:11" x14ac:dyDescent="0.2">
      <c r="B277" s="269">
        <f t="shared" si="4"/>
        <v>45383</v>
      </c>
      <c r="C277" s="379"/>
      <c r="D277" s="379">
        <v>39.603931427001953</v>
      </c>
      <c r="E277" s="379">
        <v>1</v>
      </c>
      <c r="F277" s="379"/>
      <c r="G277" s="379">
        <v>39.603931427001953</v>
      </c>
      <c r="H277" s="379">
        <v>0</v>
      </c>
      <c r="I277" s="379"/>
      <c r="J277" s="379">
        <v>39.603931427001953</v>
      </c>
      <c r="K277" s="379">
        <v>1</v>
      </c>
    </row>
    <row r="278" spans="2:11" x14ac:dyDescent="0.2">
      <c r="B278" s="269">
        <f t="shared" si="4"/>
        <v>45413</v>
      </c>
      <c r="C278" s="379"/>
      <c r="D278" s="379">
        <v>39.603931427001953</v>
      </c>
      <c r="E278" s="379">
        <v>1</v>
      </c>
      <c r="F278" s="379"/>
      <c r="G278" s="379">
        <v>39.603931427001953</v>
      </c>
      <c r="H278" s="379">
        <v>0</v>
      </c>
      <c r="I278" s="379"/>
      <c r="J278" s="379">
        <v>39.603931427001953</v>
      </c>
      <c r="K278" s="379">
        <v>1</v>
      </c>
    </row>
    <row r="279" spans="2:11" x14ac:dyDescent="0.2">
      <c r="B279" s="269">
        <f t="shared" si="4"/>
        <v>45444</v>
      </c>
      <c r="C279" s="379"/>
      <c r="D279" s="379">
        <v>39.603931427001953</v>
      </c>
      <c r="E279" s="379">
        <v>1</v>
      </c>
      <c r="F279" s="379"/>
      <c r="G279" s="379">
        <v>39.603931427001953</v>
      </c>
      <c r="H279" s="379">
        <v>0</v>
      </c>
      <c r="I279" s="379"/>
      <c r="J279" s="379">
        <v>39.603931427001953</v>
      </c>
      <c r="K279" s="379">
        <v>1</v>
      </c>
    </row>
    <row r="280" spans="2:11" x14ac:dyDescent="0.2">
      <c r="B280" s="269">
        <f t="shared" si="4"/>
        <v>45474</v>
      </c>
      <c r="C280" s="379"/>
      <c r="D280" s="379">
        <v>39.603931427001953</v>
      </c>
      <c r="E280" s="379">
        <v>1</v>
      </c>
      <c r="F280" s="379"/>
      <c r="G280" s="379">
        <v>39.603931427001953</v>
      </c>
      <c r="H280" s="379">
        <v>0</v>
      </c>
      <c r="I280" s="379"/>
      <c r="J280" s="379">
        <v>39.603931427001953</v>
      </c>
      <c r="K280" s="379">
        <v>1</v>
      </c>
    </row>
    <row r="281" spans="2:11" x14ac:dyDescent="0.2">
      <c r="B281" s="269">
        <f t="shared" si="4"/>
        <v>45505</v>
      </c>
      <c r="C281" s="379"/>
      <c r="D281" s="379">
        <v>39.603931427001953</v>
      </c>
      <c r="E281" s="379">
        <v>1</v>
      </c>
      <c r="F281" s="379"/>
      <c r="G281" s="379">
        <v>39.603931427001953</v>
      </c>
      <c r="H281" s="379">
        <v>0</v>
      </c>
      <c r="I281" s="379"/>
      <c r="J281" s="379">
        <v>39.603931427001953</v>
      </c>
      <c r="K281" s="379">
        <v>1</v>
      </c>
    </row>
    <row r="282" spans="2:11" x14ac:dyDescent="0.2">
      <c r="B282" s="269">
        <f t="shared" si="4"/>
        <v>45536</v>
      </c>
      <c r="C282" s="379"/>
      <c r="D282" s="379">
        <v>39.603931427001953</v>
      </c>
      <c r="E282" s="379">
        <v>1</v>
      </c>
      <c r="F282" s="379"/>
      <c r="G282" s="379">
        <v>39.603931427001953</v>
      </c>
      <c r="H282" s="379">
        <v>0</v>
      </c>
      <c r="I282" s="379"/>
      <c r="J282" s="379">
        <v>39.603931427001953</v>
      </c>
      <c r="K282" s="379">
        <v>1</v>
      </c>
    </row>
    <row r="283" spans="2:11" x14ac:dyDescent="0.2">
      <c r="B283" s="269">
        <f t="shared" si="4"/>
        <v>45566</v>
      </c>
      <c r="C283" s="379"/>
      <c r="D283" s="379">
        <v>39.603931427001953</v>
      </c>
      <c r="E283" s="379">
        <v>1</v>
      </c>
      <c r="F283" s="379"/>
      <c r="G283" s="379">
        <v>39.603931427001953</v>
      </c>
      <c r="H283" s="379">
        <v>0</v>
      </c>
      <c r="I283" s="379"/>
      <c r="J283" s="379">
        <v>39.603931427001953</v>
      </c>
      <c r="K283" s="379">
        <v>1</v>
      </c>
    </row>
    <row r="284" spans="2:11" x14ac:dyDescent="0.2">
      <c r="B284" s="269">
        <f t="shared" si="4"/>
        <v>45597</v>
      </c>
      <c r="C284" s="379"/>
      <c r="D284" s="379">
        <v>39.603931427001953</v>
      </c>
      <c r="E284" s="379">
        <v>1</v>
      </c>
      <c r="F284" s="379"/>
      <c r="G284" s="379">
        <v>39.603931427001953</v>
      </c>
      <c r="H284" s="379">
        <v>0</v>
      </c>
      <c r="I284" s="379"/>
      <c r="J284" s="379">
        <v>39.603931427001953</v>
      </c>
      <c r="K284" s="379">
        <v>1</v>
      </c>
    </row>
    <row r="285" spans="2:11" x14ac:dyDescent="0.2">
      <c r="B285" s="269">
        <f t="shared" si="4"/>
        <v>45627</v>
      </c>
      <c r="C285" s="379"/>
      <c r="D285" s="379">
        <v>39.603931427001953</v>
      </c>
      <c r="E285" s="379">
        <v>1</v>
      </c>
      <c r="F285" s="379"/>
      <c r="G285" s="379">
        <v>39.603931427001953</v>
      </c>
      <c r="H285" s="379">
        <v>0</v>
      </c>
      <c r="I285" s="379"/>
      <c r="J285" s="379">
        <v>39.603931427001953</v>
      </c>
      <c r="K285" s="379">
        <v>1</v>
      </c>
    </row>
    <row r="286" spans="2:11" x14ac:dyDescent="0.2">
      <c r="B286" s="269">
        <f t="shared" si="4"/>
        <v>45658</v>
      </c>
      <c r="C286" s="379"/>
      <c r="D286" s="379">
        <v>39.603931427001953</v>
      </c>
      <c r="E286" s="379">
        <v>1</v>
      </c>
      <c r="F286" s="379"/>
      <c r="G286" s="379">
        <v>39.603931427001953</v>
      </c>
      <c r="H286" s="379">
        <v>0</v>
      </c>
      <c r="I286" s="379"/>
      <c r="J286" s="379">
        <v>39.603931427001953</v>
      </c>
      <c r="K286" s="379">
        <v>1</v>
      </c>
    </row>
    <row r="287" spans="2:11" x14ac:dyDescent="0.2">
      <c r="B287" s="269">
        <f t="shared" si="4"/>
        <v>45689</v>
      </c>
      <c r="C287" s="379"/>
      <c r="D287" s="379">
        <v>39.603931427001953</v>
      </c>
      <c r="E287" s="379">
        <v>1</v>
      </c>
      <c r="F287" s="379"/>
      <c r="G287" s="379">
        <v>39.603931427001953</v>
      </c>
      <c r="H287" s="379">
        <v>0</v>
      </c>
      <c r="I287" s="379"/>
      <c r="J287" s="379">
        <v>39.603931427001953</v>
      </c>
      <c r="K287" s="379">
        <v>1</v>
      </c>
    </row>
    <row r="288" spans="2:11" x14ac:dyDescent="0.2">
      <c r="B288" s="269">
        <f t="shared" si="4"/>
        <v>45717</v>
      </c>
      <c r="C288" s="379"/>
      <c r="D288" s="379">
        <v>39.603931427001953</v>
      </c>
      <c r="E288" s="379">
        <v>1</v>
      </c>
      <c r="F288" s="379"/>
      <c r="G288" s="379">
        <v>39.603931427001953</v>
      </c>
      <c r="H288" s="379">
        <v>0</v>
      </c>
      <c r="I288" s="379"/>
      <c r="J288" s="379">
        <v>39.603931427001953</v>
      </c>
      <c r="K288" s="379">
        <v>1</v>
      </c>
    </row>
    <row r="289" spans="2:11" x14ac:dyDescent="0.2">
      <c r="B289" s="269">
        <f t="shared" si="4"/>
        <v>45748</v>
      </c>
      <c r="C289" s="379"/>
      <c r="D289" s="379">
        <v>39.603931427001953</v>
      </c>
      <c r="E289" s="379">
        <v>1</v>
      </c>
      <c r="F289" s="379"/>
      <c r="G289" s="379">
        <v>39.603931427001953</v>
      </c>
      <c r="H289" s="379">
        <v>0</v>
      </c>
      <c r="I289" s="379"/>
      <c r="J289" s="379">
        <v>39.603931427001953</v>
      </c>
      <c r="K289" s="379">
        <v>1</v>
      </c>
    </row>
    <row r="290" spans="2:11" x14ac:dyDescent="0.2">
      <c r="B290" s="269">
        <f t="shared" si="4"/>
        <v>45778</v>
      </c>
      <c r="C290" s="379"/>
      <c r="D290" s="379">
        <v>39.603931427001953</v>
      </c>
      <c r="E290" s="379">
        <v>1</v>
      </c>
      <c r="F290" s="379"/>
      <c r="G290" s="379">
        <v>39.603931427001953</v>
      </c>
      <c r="H290" s="379">
        <v>0</v>
      </c>
      <c r="I290" s="379"/>
      <c r="J290" s="379">
        <v>39.603931427001953</v>
      </c>
      <c r="K290" s="379">
        <v>1</v>
      </c>
    </row>
    <row r="291" spans="2:11" x14ac:dyDescent="0.2">
      <c r="B291" s="269">
        <f t="shared" si="4"/>
        <v>45809</v>
      </c>
      <c r="C291" s="379"/>
      <c r="D291" s="379">
        <v>39.603931427001953</v>
      </c>
      <c r="E291" s="379">
        <v>1</v>
      </c>
      <c r="F291" s="379"/>
      <c r="G291" s="379">
        <v>39.603931427001953</v>
      </c>
      <c r="H291" s="379">
        <v>0</v>
      </c>
      <c r="I291" s="379"/>
      <c r="J291" s="379">
        <v>39.603931427001953</v>
      </c>
      <c r="K291" s="379">
        <v>1</v>
      </c>
    </row>
    <row r="292" spans="2:11" x14ac:dyDescent="0.2">
      <c r="B292" s="269">
        <f t="shared" si="4"/>
        <v>45839</v>
      </c>
      <c r="C292" s="379"/>
      <c r="D292" s="379">
        <v>39.603931427001953</v>
      </c>
      <c r="E292" s="379">
        <v>1</v>
      </c>
      <c r="F292" s="379"/>
      <c r="G292" s="379">
        <v>39.603931427001953</v>
      </c>
      <c r="H292" s="379">
        <v>0</v>
      </c>
      <c r="I292" s="379"/>
      <c r="J292" s="379">
        <v>39.603931427001953</v>
      </c>
      <c r="K292" s="379">
        <v>1</v>
      </c>
    </row>
    <row r="293" spans="2:11" x14ac:dyDescent="0.2">
      <c r="B293" s="269">
        <f t="shared" si="4"/>
        <v>45870</v>
      </c>
      <c r="C293" s="379"/>
      <c r="D293" s="379">
        <v>39.603931427001953</v>
      </c>
      <c r="E293" s="379">
        <v>1</v>
      </c>
      <c r="F293" s="379"/>
      <c r="G293" s="379">
        <v>39.603931427001953</v>
      </c>
      <c r="H293" s="379">
        <v>0</v>
      </c>
      <c r="I293" s="379"/>
      <c r="J293" s="379">
        <v>39.603931427001953</v>
      </c>
      <c r="K293" s="379">
        <v>1</v>
      </c>
    </row>
    <row r="294" spans="2:11" x14ac:dyDescent="0.2">
      <c r="B294" s="269">
        <f t="shared" si="4"/>
        <v>45901</v>
      </c>
      <c r="C294" s="379"/>
      <c r="D294" s="379">
        <v>39.603931427001953</v>
      </c>
      <c r="E294" s="379">
        <v>1</v>
      </c>
      <c r="F294" s="379"/>
      <c r="G294" s="379">
        <v>39.603931427001953</v>
      </c>
      <c r="H294" s="379">
        <v>0</v>
      </c>
      <c r="I294" s="379"/>
      <c r="J294" s="379">
        <v>39.603931427001953</v>
      </c>
      <c r="K294" s="379">
        <v>1</v>
      </c>
    </row>
    <row r="295" spans="2:11" x14ac:dyDescent="0.2">
      <c r="B295" s="269">
        <f t="shared" si="4"/>
        <v>45931</v>
      </c>
      <c r="C295" s="379"/>
      <c r="D295" s="379">
        <v>39.603931427001953</v>
      </c>
      <c r="E295" s="379">
        <v>1</v>
      </c>
      <c r="F295" s="379"/>
      <c r="G295" s="379">
        <v>39.603931427001953</v>
      </c>
      <c r="H295" s="379">
        <v>0</v>
      </c>
      <c r="I295" s="379"/>
      <c r="J295" s="379">
        <v>39.603931427001953</v>
      </c>
      <c r="K295" s="379">
        <v>1</v>
      </c>
    </row>
    <row r="296" spans="2:11" x14ac:dyDescent="0.2">
      <c r="B296" s="269">
        <f t="shared" si="4"/>
        <v>45962</v>
      </c>
      <c r="C296" s="379"/>
      <c r="D296" s="379">
        <v>39.603931427001953</v>
      </c>
      <c r="E296" s="379">
        <v>1</v>
      </c>
      <c r="F296" s="379"/>
      <c r="G296" s="379">
        <v>39.603931427001953</v>
      </c>
      <c r="H296" s="379">
        <v>0</v>
      </c>
      <c r="I296" s="379"/>
      <c r="J296" s="379">
        <v>39.603931427001953</v>
      </c>
      <c r="K296" s="379">
        <v>1</v>
      </c>
    </row>
    <row r="297" spans="2:11" x14ac:dyDescent="0.2">
      <c r="B297" s="269">
        <f t="shared" si="4"/>
        <v>45992</v>
      </c>
      <c r="C297" s="379"/>
      <c r="D297" s="379">
        <v>39.603931427001953</v>
      </c>
      <c r="E297" s="379">
        <v>1</v>
      </c>
      <c r="F297" s="379"/>
      <c r="G297" s="379">
        <v>39.603931427001953</v>
      </c>
      <c r="H297" s="379">
        <v>0</v>
      </c>
      <c r="I297" s="379"/>
      <c r="J297" s="379">
        <v>39.603931427001953</v>
      </c>
      <c r="K297" s="379">
        <v>1</v>
      </c>
    </row>
    <row r="298" spans="2:11" x14ac:dyDescent="0.2">
      <c r="B298" s="269">
        <f t="shared" si="4"/>
        <v>46023</v>
      </c>
      <c r="C298" s="379"/>
      <c r="D298" s="379">
        <v>39.603931427001953</v>
      </c>
      <c r="E298" s="379">
        <v>1</v>
      </c>
      <c r="F298" s="379"/>
      <c r="G298" s="379">
        <v>39.603931427001953</v>
      </c>
      <c r="H298" s="379">
        <v>0</v>
      </c>
      <c r="I298" s="379"/>
      <c r="J298" s="379">
        <v>39.603931427001953</v>
      </c>
      <c r="K298" s="379">
        <v>1</v>
      </c>
    </row>
    <row r="299" spans="2:11" x14ac:dyDescent="0.2">
      <c r="B299" s="269">
        <f t="shared" si="4"/>
        <v>46054</v>
      </c>
      <c r="C299" s="379"/>
      <c r="D299" s="379">
        <v>39.603931427001953</v>
      </c>
      <c r="E299" s="379">
        <v>1</v>
      </c>
      <c r="F299" s="379"/>
      <c r="G299" s="379">
        <v>39.603931427001953</v>
      </c>
      <c r="H299" s="379">
        <v>0</v>
      </c>
      <c r="I299" s="379"/>
      <c r="J299" s="379">
        <v>39.603931427001953</v>
      </c>
      <c r="K299" s="379">
        <v>1</v>
      </c>
    </row>
    <row r="300" spans="2:11" x14ac:dyDescent="0.2">
      <c r="B300" s="269">
        <f t="shared" si="4"/>
        <v>46082</v>
      </c>
      <c r="C300" s="379"/>
      <c r="D300" s="379">
        <v>39.603931427001953</v>
      </c>
      <c r="E300" s="379">
        <v>1</v>
      </c>
      <c r="F300" s="379"/>
      <c r="G300" s="379">
        <v>39.603931427001953</v>
      </c>
      <c r="H300" s="379">
        <v>0</v>
      </c>
      <c r="I300" s="379"/>
      <c r="J300" s="379">
        <v>39.603931427001953</v>
      </c>
      <c r="K300" s="379">
        <v>1</v>
      </c>
    </row>
    <row r="301" spans="2:11" x14ac:dyDescent="0.2">
      <c r="B301" s="269">
        <f t="shared" si="4"/>
        <v>46113</v>
      </c>
      <c r="C301" s="379"/>
      <c r="D301" s="379">
        <v>39.603931427001953</v>
      </c>
      <c r="E301" s="379">
        <v>1</v>
      </c>
      <c r="F301" s="379"/>
      <c r="G301" s="379">
        <v>39.603931427001953</v>
      </c>
      <c r="H301" s="379">
        <v>0</v>
      </c>
      <c r="I301" s="379"/>
      <c r="J301" s="379">
        <v>39.603931427001953</v>
      </c>
      <c r="K301" s="379">
        <v>1</v>
      </c>
    </row>
    <row r="302" spans="2:11" x14ac:dyDescent="0.2">
      <c r="B302" s="269">
        <f t="shared" si="4"/>
        <v>46143</v>
      </c>
      <c r="C302" s="379"/>
      <c r="D302" s="379">
        <v>39.603931427001953</v>
      </c>
      <c r="E302" s="379">
        <v>1</v>
      </c>
      <c r="F302" s="379"/>
      <c r="G302" s="379">
        <v>39.603931427001953</v>
      </c>
      <c r="H302" s="379">
        <v>0</v>
      </c>
      <c r="I302" s="379"/>
      <c r="J302" s="379">
        <v>39.603931427001953</v>
      </c>
      <c r="K302" s="379">
        <v>1</v>
      </c>
    </row>
    <row r="303" spans="2:11" x14ac:dyDescent="0.2">
      <c r="B303" s="269">
        <f t="shared" si="4"/>
        <v>46174</v>
      </c>
      <c r="C303" s="379"/>
      <c r="D303" s="379">
        <v>39.603931427001953</v>
      </c>
      <c r="E303" s="379">
        <v>1</v>
      </c>
      <c r="F303" s="379"/>
      <c r="G303" s="379">
        <v>39.603931427001953</v>
      </c>
      <c r="H303" s="379">
        <v>0</v>
      </c>
      <c r="I303" s="379"/>
      <c r="J303" s="379">
        <v>39.603931427001953</v>
      </c>
      <c r="K303" s="379">
        <v>1</v>
      </c>
    </row>
    <row r="304" spans="2:11" x14ac:dyDescent="0.2">
      <c r="B304" s="269">
        <f t="shared" si="4"/>
        <v>46204</v>
      </c>
      <c r="C304" s="379"/>
      <c r="D304" s="379">
        <v>39.603931427001953</v>
      </c>
      <c r="E304" s="379">
        <v>1</v>
      </c>
      <c r="F304" s="379"/>
      <c r="G304" s="379">
        <v>39.603931427001953</v>
      </c>
      <c r="H304" s="379">
        <v>0</v>
      </c>
      <c r="I304" s="379"/>
      <c r="J304" s="379">
        <v>39.603931427001953</v>
      </c>
      <c r="K304" s="379">
        <v>1</v>
      </c>
    </row>
    <row r="305" spans="2:11" x14ac:dyDescent="0.2">
      <c r="B305" s="269">
        <f t="shared" si="4"/>
        <v>46235</v>
      </c>
      <c r="C305" s="379"/>
      <c r="D305" s="379">
        <v>39.603931427001953</v>
      </c>
      <c r="E305" s="379">
        <v>1</v>
      </c>
      <c r="F305" s="379"/>
      <c r="G305" s="379">
        <v>39.603931427001953</v>
      </c>
      <c r="H305" s="379">
        <v>0</v>
      </c>
      <c r="I305" s="379"/>
      <c r="J305" s="379">
        <v>39.603931427001953</v>
      </c>
      <c r="K305" s="379">
        <v>1</v>
      </c>
    </row>
    <row r="306" spans="2:11" x14ac:dyDescent="0.2">
      <c r="B306" s="269">
        <f t="shared" si="4"/>
        <v>46266</v>
      </c>
      <c r="C306" s="379"/>
      <c r="D306" s="379">
        <v>39.603931427001953</v>
      </c>
      <c r="E306" s="379">
        <v>1</v>
      </c>
      <c r="F306" s="379"/>
      <c r="G306" s="379">
        <v>39.603931427001953</v>
      </c>
      <c r="H306" s="379">
        <v>0</v>
      </c>
      <c r="I306" s="379"/>
      <c r="J306" s="379">
        <v>39.603931427001953</v>
      </c>
      <c r="K306" s="379">
        <v>1</v>
      </c>
    </row>
    <row r="307" spans="2:11" x14ac:dyDescent="0.2">
      <c r="B307" s="269">
        <f t="shared" si="4"/>
        <v>46296</v>
      </c>
      <c r="C307" s="379"/>
      <c r="D307" s="379">
        <v>39.603931427001953</v>
      </c>
      <c r="E307" s="379">
        <v>1</v>
      </c>
      <c r="F307" s="379"/>
      <c r="G307" s="379">
        <v>39.603931427001953</v>
      </c>
      <c r="H307" s="379">
        <v>0</v>
      </c>
      <c r="I307" s="379"/>
      <c r="J307" s="379">
        <v>39.603931427001953</v>
      </c>
      <c r="K307" s="379">
        <v>1</v>
      </c>
    </row>
    <row r="308" spans="2:11" x14ac:dyDescent="0.2">
      <c r="B308" s="269">
        <f t="shared" si="4"/>
        <v>46327</v>
      </c>
      <c r="C308" s="379"/>
      <c r="D308" s="379">
        <v>39.603931427001953</v>
      </c>
      <c r="E308" s="379">
        <v>1</v>
      </c>
      <c r="F308" s="379"/>
      <c r="G308" s="379">
        <v>39.603931427001953</v>
      </c>
      <c r="H308" s="379">
        <v>0</v>
      </c>
      <c r="I308" s="379"/>
      <c r="J308" s="379">
        <v>39.603931427001953</v>
      </c>
      <c r="K308" s="379">
        <v>1</v>
      </c>
    </row>
    <row r="309" spans="2:11" x14ac:dyDescent="0.2">
      <c r="B309" s="269">
        <f t="shared" si="4"/>
        <v>46357</v>
      </c>
      <c r="C309" s="379"/>
      <c r="D309" s="379">
        <v>39.603931427001953</v>
      </c>
      <c r="E309" s="379">
        <v>1</v>
      </c>
      <c r="F309" s="379"/>
      <c r="G309" s="379">
        <v>39.603931427001953</v>
      </c>
      <c r="H309" s="379">
        <v>0</v>
      </c>
      <c r="I309" s="379"/>
      <c r="J309" s="379">
        <v>39.603931427001953</v>
      </c>
      <c r="K309" s="379">
        <v>1</v>
      </c>
    </row>
    <row r="310" spans="2:11" x14ac:dyDescent="0.2">
      <c r="B310" s="269">
        <f t="shared" si="4"/>
        <v>46388</v>
      </c>
      <c r="C310" s="379"/>
      <c r="D310" s="379">
        <v>39.603931427001953</v>
      </c>
      <c r="E310" s="379">
        <v>1</v>
      </c>
      <c r="F310" s="379"/>
      <c r="G310" s="379">
        <v>39.603931427001953</v>
      </c>
      <c r="H310" s="379">
        <v>0</v>
      </c>
      <c r="I310" s="379"/>
      <c r="J310" s="379">
        <v>39.603931427001953</v>
      </c>
      <c r="K310" s="379">
        <v>1</v>
      </c>
    </row>
    <row r="311" spans="2:11" x14ac:dyDescent="0.2">
      <c r="B311" s="269">
        <f t="shared" si="4"/>
        <v>46419</v>
      </c>
      <c r="C311" s="379"/>
      <c r="D311" s="379">
        <v>39.603931427001953</v>
      </c>
      <c r="E311" s="379">
        <v>1</v>
      </c>
      <c r="F311" s="379"/>
      <c r="G311" s="379">
        <v>39.603931427001953</v>
      </c>
      <c r="H311" s="379">
        <v>0</v>
      </c>
      <c r="I311" s="379"/>
      <c r="J311" s="379">
        <v>39.603931427001953</v>
      </c>
      <c r="K311" s="379">
        <v>1</v>
      </c>
    </row>
    <row r="312" spans="2:11" x14ac:dyDescent="0.2">
      <c r="B312" s="269">
        <f t="shared" si="4"/>
        <v>46447</v>
      </c>
      <c r="C312" s="379"/>
      <c r="D312" s="379">
        <v>39.603931427001953</v>
      </c>
      <c r="E312" s="379">
        <v>1</v>
      </c>
      <c r="F312" s="379"/>
      <c r="G312" s="379">
        <v>39.603931427001953</v>
      </c>
      <c r="H312" s="379">
        <v>0</v>
      </c>
      <c r="I312" s="379"/>
      <c r="J312" s="379">
        <v>39.603931427001953</v>
      </c>
      <c r="K312" s="379">
        <v>1</v>
      </c>
    </row>
    <row r="313" spans="2:11" x14ac:dyDescent="0.2">
      <c r="B313" s="269">
        <f t="shared" si="4"/>
        <v>46478</v>
      </c>
      <c r="C313" s="379"/>
      <c r="D313" s="379">
        <v>39.603931427001953</v>
      </c>
      <c r="E313" s="379">
        <v>1</v>
      </c>
      <c r="F313" s="379"/>
      <c r="G313" s="379">
        <v>39.603931427001953</v>
      </c>
      <c r="H313" s="379">
        <v>0</v>
      </c>
      <c r="I313" s="379"/>
      <c r="J313" s="379">
        <v>39.603931427001953</v>
      </c>
      <c r="K313" s="379">
        <v>1</v>
      </c>
    </row>
    <row r="314" spans="2:11" x14ac:dyDescent="0.2">
      <c r="B314" s="269">
        <f t="shared" si="4"/>
        <v>46508</v>
      </c>
      <c r="C314" s="379"/>
      <c r="D314" s="379">
        <v>39.603931427001953</v>
      </c>
      <c r="E314" s="379">
        <v>1</v>
      </c>
      <c r="F314" s="379"/>
      <c r="G314" s="379">
        <v>39.603931427001953</v>
      </c>
      <c r="H314" s="379">
        <v>0</v>
      </c>
      <c r="I314" s="379"/>
      <c r="J314" s="379">
        <v>39.603931427001953</v>
      </c>
      <c r="K314" s="379">
        <v>1</v>
      </c>
    </row>
    <row r="315" spans="2:11" x14ac:dyDescent="0.2">
      <c r="B315" s="269">
        <f t="shared" si="4"/>
        <v>46539</v>
      </c>
      <c r="C315" s="379"/>
      <c r="D315" s="379">
        <v>39.603931427001953</v>
      </c>
      <c r="E315" s="379">
        <v>1</v>
      </c>
      <c r="F315" s="379"/>
      <c r="G315" s="379">
        <v>39.603931427001953</v>
      </c>
      <c r="H315" s="379">
        <v>0</v>
      </c>
      <c r="I315" s="379"/>
      <c r="J315" s="379">
        <v>39.603931427001953</v>
      </c>
      <c r="K315" s="379">
        <v>1</v>
      </c>
    </row>
    <row r="316" spans="2:11" x14ac:dyDescent="0.2">
      <c r="B316" s="269">
        <f t="shared" si="4"/>
        <v>46569</v>
      </c>
      <c r="C316" s="379"/>
      <c r="D316" s="379">
        <v>39.603931427001953</v>
      </c>
      <c r="E316" s="379">
        <v>1</v>
      </c>
      <c r="F316" s="379"/>
      <c r="G316" s="379">
        <v>39.603931427001953</v>
      </c>
      <c r="H316" s="379">
        <v>0</v>
      </c>
      <c r="I316" s="379"/>
      <c r="J316" s="379">
        <v>39.603931427001953</v>
      </c>
      <c r="K316" s="379">
        <v>1</v>
      </c>
    </row>
    <row r="317" spans="2:11" x14ac:dyDescent="0.2">
      <c r="B317" s="269">
        <f t="shared" si="4"/>
        <v>46600</v>
      </c>
      <c r="C317" s="379"/>
      <c r="D317" s="379">
        <v>39.603931427001953</v>
      </c>
      <c r="E317" s="379">
        <v>1</v>
      </c>
      <c r="F317" s="379"/>
      <c r="G317" s="379">
        <v>39.603931427001953</v>
      </c>
      <c r="H317" s="379">
        <v>0</v>
      </c>
      <c r="I317" s="379"/>
      <c r="J317" s="379">
        <v>39.603931427001953</v>
      </c>
      <c r="K317" s="379">
        <v>1</v>
      </c>
    </row>
    <row r="318" spans="2:11" x14ac:dyDescent="0.2">
      <c r="B318" s="269">
        <f t="shared" si="4"/>
        <v>46631</v>
      </c>
      <c r="C318" s="379"/>
      <c r="D318" s="379">
        <v>39.603931427001953</v>
      </c>
      <c r="E318" s="379">
        <v>1</v>
      </c>
      <c r="F318" s="379"/>
      <c r="G318" s="379">
        <v>39.603931427001953</v>
      </c>
      <c r="H318" s="379">
        <v>0</v>
      </c>
      <c r="I318" s="379"/>
      <c r="J318" s="379">
        <v>39.603931427001953</v>
      </c>
      <c r="K318" s="379">
        <v>1</v>
      </c>
    </row>
    <row r="319" spans="2:11" x14ac:dyDescent="0.2">
      <c r="B319" s="269">
        <f t="shared" si="4"/>
        <v>46661</v>
      </c>
      <c r="C319" s="379"/>
      <c r="D319" s="379">
        <v>39.603931427001953</v>
      </c>
      <c r="E319" s="379">
        <v>1</v>
      </c>
      <c r="F319" s="379"/>
      <c r="G319" s="379">
        <v>39.603931427001953</v>
      </c>
      <c r="H319" s="379">
        <v>0</v>
      </c>
      <c r="I319" s="379"/>
      <c r="J319" s="379">
        <v>39.603931427001953</v>
      </c>
      <c r="K319" s="379">
        <v>1</v>
      </c>
    </row>
    <row r="320" spans="2:11" x14ac:dyDescent="0.2">
      <c r="B320" s="269">
        <f t="shared" si="4"/>
        <v>46692</v>
      </c>
      <c r="C320" s="379"/>
      <c r="D320" s="379">
        <v>39.603931427001953</v>
      </c>
      <c r="E320" s="379">
        <v>1</v>
      </c>
      <c r="F320" s="379"/>
      <c r="G320" s="379">
        <v>39.603931427001953</v>
      </c>
      <c r="H320" s="379">
        <v>0</v>
      </c>
      <c r="I320" s="379"/>
      <c r="J320" s="379">
        <v>39.603931427001953</v>
      </c>
      <c r="K320" s="379">
        <v>1</v>
      </c>
    </row>
    <row r="321" spans="2:11" x14ac:dyDescent="0.2">
      <c r="B321" s="269">
        <f t="shared" si="4"/>
        <v>46722</v>
      </c>
      <c r="C321" s="379"/>
      <c r="D321" s="379">
        <v>39.603931427001953</v>
      </c>
      <c r="E321" s="379">
        <v>1</v>
      </c>
      <c r="F321" s="379"/>
      <c r="G321" s="379">
        <v>39.603931427001953</v>
      </c>
      <c r="H321" s="379">
        <v>0</v>
      </c>
      <c r="I321" s="379"/>
      <c r="J321" s="379">
        <v>39.603931427001953</v>
      </c>
      <c r="K321" s="379">
        <v>1</v>
      </c>
    </row>
    <row r="322" spans="2:11" x14ac:dyDescent="0.2">
      <c r="B322" s="269">
        <f t="shared" si="4"/>
        <v>46753</v>
      </c>
      <c r="C322" s="379"/>
      <c r="D322" s="379">
        <v>39.603931427001953</v>
      </c>
      <c r="E322" s="379">
        <v>1</v>
      </c>
      <c r="F322" s="379"/>
      <c r="G322" s="379">
        <v>39.603931427001953</v>
      </c>
      <c r="H322" s="379">
        <v>0</v>
      </c>
      <c r="I322" s="379"/>
      <c r="J322" s="379">
        <v>39.603931427001953</v>
      </c>
      <c r="K322" s="379">
        <v>1</v>
      </c>
    </row>
    <row r="323" spans="2:11" x14ac:dyDescent="0.2">
      <c r="B323" s="269">
        <f t="shared" si="4"/>
        <v>46784</v>
      </c>
      <c r="C323" s="379"/>
      <c r="D323" s="379">
        <v>39.603931427001953</v>
      </c>
      <c r="E323" s="379">
        <v>1</v>
      </c>
      <c r="F323" s="379"/>
      <c r="G323" s="379">
        <v>39.603931427001953</v>
      </c>
      <c r="H323" s="379">
        <v>0</v>
      </c>
      <c r="I323" s="379"/>
      <c r="J323" s="379">
        <v>39.603931427001953</v>
      </c>
      <c r="K323" s="379">
        <v>1</v>
      </c>
    </row>
    <row r="324" spans="2:11" x14ac:dyDescent="0.2">
      <c r="B324" s="269">
        <f t="shared" si="4"/>
        <v>46813</v>
      </c>
      <c r="C324" s="379"/>
      <c r="D324" s="379">
        <v>39.603931427001953</v>
      </c>
      <c r="E324" s="379">
        <v>1</v>
      </c>
      <c r="F324" s="379"/>
      <c r="G324" s="379">
        <v>39.603931427001953</v>
      </c>
      <c r="H324" s="379">
        <v>0</v>
      </c>
      <c r="I324" s="379"/>
      <c r="J324" s="379">
        <v>39.603931427001953</v>
      </c>
      <c r="K324" s="379">
        <v>1</v>
      </c>
    </row>
    <row r="325" spans="2:11" x14ac:dyDescent="0.2">
      <c r="B325" s="269">
        <f t="shared" si="4"/>
        <v>46844</v>
      </c>
      <c r="C325" s="379"/>
      <c r="D325" s="379">
        <v>39.603931427001953</v>
      </c>
      <c r="E325" s="379">
        <v>1</v>
      </c>
      <c r="F325" s="379"/>
      <c r="G325" s="379">
        <v>39.603931427001953</v>
      </c>
      <c r="H325" s="379">
        <v>0</v>
      </c>
      <c r="I325" s="379"/>
      <c r="J325" s="379">
        <v>39.603931427001953</v>
      </c>
      <c r="K325" s="379">
        <v>1</v>
      </c>
    </row>
    <row r="326" spans="2:11" x14ac:dyDescent="0.2">
      <c r="B326" s="269">
        <f t="shared" si="4"/>
        <v>46874</v>
      </c>
      <c r="C326" s="379"/>
      <c r="D326" s="379">
        <v>39.603931427001953</v>
      </c>
      <c r="E326" s="379">
        <v>1</v>
      </c>
      <c r="F326" s="379"/>
      <c r="G326" s="379">
        <v>39.603931427001953</v>
      </c>
      <c r="H326" s="379">
        <v>0</v>
      </c>
      <c r="I326" s="379"/>
      <c r="J326" s="379">
        <v>39.603931427001953</v>
      </c>
      <c r="K326" s="379">
        <v>1</v>
      </c>
    </row>
    <row r="327" spans="2:11" x14ac:dyDescent="0.2">
      <c r="B327" s="269">
        <f t="shared" si="4"/>
        <v>46905</v>
      </c>
      <c r="C327" s="379"/>
      <c r="D327" s="379">
        <v>39.603931427001953</v>
      </c>
      <c r="E327" s="379">
        <v>1</v>
      </c>
      <c r="F327" s="379"/>
      <c r="G327" s="379">
        <v>39.603931427001953</v>
      </c>
      <c r="H327" s="379">
        <v>0</v>
      </c>
      <c r="I327" s="379"/>
      <c r="J327" s="379">
        <v>39.603931427001953</v>
      </c>
      <c r="K327" s="379">
        <v>1</v>
      </c>
    </row>
    <row r="328" spans="2:11" x14ac:dyDescent="0.2">
      <c r="B328" s="269">
        <f t="shared" ref="B328:B366" si="5">EOMONTH(B327,0)+1</f>
        <v>46935</v>
      </c>
      <c r="C328" s="379"/>
      <c r="D328" s="379">
        <v>39.603931427001953</v>
      </c>
      <c r="E328" s="379">
        <v>1</v>
      </c>
      <c r="F328" s="379"/>
      <c r="G328" s="379">
        <v>39.603931427001953</v>
      </c>
      <c r="H328" s="379">
        <v>0</v>
      </c>
      <c r="I328" s="379"/>
      <c r="J328" s="379">
        <v>39.603931427001953</v>
      </c>
      <c r="K328" s="379">
        <v>1</v>
      </c>
    </row>
    <row r="329" spans="2:11" x14ac:dyDescent="0.2">
      <c r="B329" s="269">
        <f t="shared" si="5"/>
        <v>46966</v>
      </c>
      <c r="C329" s="379"/>
      <c r="D329" s="379">
        <v>39.603931427001953</v>
      </c>
      <c r="E329" s="379">
        <v>1</v>
      </c>
      <c r="F329" s="379"/>
      <c r="G329" s="379">
        <v>39.603931427001953</v>
      </c>
      <c r="H329" s="379">
        <v>0</v>
      </c>
      <c r="I329" s="379"/>
      <c r="J329" s="379">
        <v>39.603931427001953</v>
      </c>
      <c r="K329" s="379">
        <v>1</v>
      </c>
    </row>
    <row r="330" spans="2:11" x14ac:dyDescent="0.2">
      <c r="B330" s="269">
        <f t="shared" si="5"/>
        <v>46997</v>
      </c>
      <c r="C330" s="379"/>
      <c r="D330" s="379">
        <v>39.603931427001953</v>
      </c>
      <c r="E330" s="379">
        <v>1</v>
      </c>
      <c r="F330" s="379"/>
      <c r="G330" s="379">
        <v>39.603931427001953</v>
      </c>
      <c r="H330" s="379">
        <v>0</v>
      </c>
      <c r="I330" s="379"/>
      <c r="J330" s="379">
        <v>39.603931427001953</v>
      </c>
      <c r="K330" s="379">
        <v>1</v>
      </c>
    </row>
    <row r="331" spans="2:11" x14ac:dyDescent="0.2">
      <c r="B331" s="269">
        <f t="shared" si="5"/>
        <v>47027</v>
      </c>
      <c r="C331" s="379"/>
      <c r="D331" s="379">
        <v>39.603931427001953</v>
      </c>
      <c r="E331" s="379">
        <v>1</v>
      </c>
      <c r="F331" s="379"/>
      <c r="G331" s="379">
        <v>39.603931427001953</v>
      </c>
      <c r="H331" s="379">
        <v>0</v>
      </c>
      <c r="I331" s="379"/>
      <c r="J331" s="379">
        <v>39.603931427001953</v>
      </c>
      <c r="K331" s="379">
        <v>1</v>
      </c>
    </row>
    <row r="332" spans="2:11" x14ac:dyDescent="0.2">
      <c r="B332" s="269">
        <f t="shared" si="5"/>
        <v>47058</v>
      </c>
      <c r="C332" s="379"/>
      <c r="D332" s="379">
        <v>39.603931427001953</v>
      </c>
      <c r="E332" s="379">
        <v>1</v>
      </c>
      <c r="F332" s="379"/>
      <c r="G332" s="379">
        <v>39.603931427001953</v>
      </c>
      <c r="H332" s="379">
        <v>0</v>
      </c>
      <c r="I332" s="379"/>
      <c r="J332" s="379">
        <v>39.603931427001953</v>
      </c>
      <c r="K332" s="379">
        <v>1</v>
      </c>
    </row>
    <row r="333" spans="2:11" x14ac:dyDescent="0.2">
      <c r="B333" s="269">
        <f t="shared" si="5"/>
        <v>47088</v>
      </c>
      <c r="C333" s="379"/>
      <c r="D333" s="379">
        <v>39.603931427001953</v>
      </c>
      <c r="E333" s="379">
        <v>1</v>
      </c>
      <c r="F333" s="379"/>
      <c r="G333" s="379">
        <v>39.603931427001953</v>
      </c>
      <c r="H333" s="379">
        <v>0</v>
      </c>
      <c r="I333" s="379"/>
      <c r="J333" s="379">
        <v>39.603931427001953</v>
      </c>
      <c r="K333" s="379">
        <v>1</v>
      </c>
    </row>
    <row r="334" spans="2:11" x14ac:dyDescent="0.2">
      <c r="B334" s="269">
        <f t="shared" si="5"/>
        <v>47119</v>
      </c>
      <c r="C334" s="379"/>
      <c r="D334" s="379">
        <v>39.603931427001953</v>
      </c>
      <c r="E334" s="379">
        <v>1</v>
      </c>
      <c r="F334" s="379"/>
      <c r="G334" s="379">
        <v>39.603931427001953</v>
      </c>
      <c r="H334" s="379">
        <v>0</v>
      </c>
      <c r="I334" s="379"/>
      <c r="J334" s="379">
        <v>39.603931427001953</v>
      </c>
      <c r="K334" s="379">
        <v>1</v>
      </c>
    </row>
    <row r="335" spans="2:11" x14ac:dyDescent="0.2">
      <c r="B335" s="269">
        <f t="shared" si="5"/>
        <v>47150</v>
      </c>
      <c r="C335" s="379"/>
      <c r="D335" s="379">
        <v>39.603931427001953</v>
      </c>
      <c r="E335" s="379">
        <v>1</v>
      </c>
      <c r="F335" s="379"/>
      <c r="G335" s="379">
        <v>39.603931427001953</v>
      </c>
      <c r="H335" s="379">
        <v>0</v>
      </c>
      <c r="I335" s="379"/>
      <c r="J335" s="379">
        <v>39.603931427001953</v>
      </c>
      <c r="K335" s="379">
        <v>1</v>
      </c>
    </row>
    <row r="336" spans="2:11" x14ac:dyDescent="0.2">
      <c r="B336" s="269">
        <f t="shared" si="5"/>
        <v>47178</v>
      </c>
      <c r="C336" s="379"/>
      <c r="D336" s="379">
        <v>39.603931427001953</v>
      </c>
      <c r="E336" s="379">
        <v>1</v>
      </c>
      <c r="F336" s="379"/>
      <c r="G336" s="379">
        <v>39.603931427001953</v>
      </c>
      <c r="H336" s="379">
        <v>0</v>
      </c>
      <c r="I336" s="379"/>
      <c r="J336" s="379">
        <v>39.603931427001953</v>
      </c>
      <c r="K336" s="379">
        <v>1</v>
      </c>
    </row>
    <row r="337" spans="2:11" x14ac:dyDescent="0.2">
      <c r="B337" s="269">
        <f t="shared" si="5"/>
        <v>47209</v>
      </c>
      <c r="C337" s="379"/>
      <c r="D337" s="379">
        <v>39.603931427001953</v>
      </c>
      <c r="E337" s="379">
        <v>1</v>
      </c>
      <c r="F337" s="379"/>
      <c r="G337" s="379">
        <v>39.603931427001953</v>
      </c>
      <c r="H337" s="379">
        <v>0</v>
      </c>
      <c r="I337" s="379"/>
      <c r="J337" s="379">
        <v>39.603931427001953</v>
      </c>
      <c r="K337" s="379">
        <v>1</v>
      </c>
    </row>
    <row r="338" spans="2:11" x14ac:dyDescent="0.2">
      <c r="B338" s="269">
        <f t="shared" si="5"/>
        <v>47239</v>
      </c>
      <c r="C338" s="379"/>
      <c r="D338" s="379">
        <v>39.603931427001953</v>
      </c>
      <c r="E338" s="379">
        <v>1</v>
      </c>
      <c r="F338" s="379"/>
      <c r="G338" s="379">
        <v>39.603931427001953</v>
      </c>
      <c r="H338" s="379">
        <v>0</v>
      </c>
      <c r="I338" s="379"/>
      <c r="J338" s="379">
        <v>39.603931427001953</v>
      </c>
      <c r="K338" s="379">
        <v>1</v>
      </c>
    </row>
    <row r="339" spans="2:11" x14ac:dyDescent="0.2">
      <c r="B339" s="269">
        <f t="shared" si="5"/>
        <v>47270</v>
      </c>
      <c r="C339" s="379"/>
      <c r="D339" s="379">
        <v>39.603931427001953</v>
      </c>
      <c r="E339" s="379">
        <v>1</v>
      </c>
      <c r="F339" s="379"/>
      <c r="G339" s="379">
        <v>39.603931427001953</v>
      </c>
      <c r="H339" s="379">
        <v>0</v>
      </c>
      <c r="I339" s="379"/>
      <c r="J339" s="379">
        <v>39.603931427001953</v>
      </c>
      <c r="K339" s="379">
        <v>1</v>
      </c>
    </row>
    <row r="340" spans="2:11" x14ac:dyDescent="0.2">
      <c r="B340" s="269">
        <f t="shared" si="5"/>
        <v>47300</v>
      </c>
      <c r="C340" s="379"/>
      <c r="D340" s="379">
        <v>39.603931427001953</v>
      </c>
      <c r="E340" s="379">
        <v>1</v>
      </c>
      <c r="F340" s="379"/>
      <c r="G340" s="379">
        <v>39.603931427001953</v>
      </c>
      <c r="H340" s="379">
        <v>0</v>
      </c>
      <c r="I340" s="379"/>
      <c r="J340" s="379">
        <v>39.603931427001953</v>
      </c>
      <c r="K340" s="379">
        <v>1</v>
      </c>
    </row>
    <row r="341" spans="2:11" x14ac:dyDescent="0.2">
      <c r="B341" s="269">
        <f t="shared" si="5"/>
        <v>47331</v>
      </c>
      <c r="C341" s="379"/>
      <c r="D341" s="379">
        <v>39.603931427001953</v>
      </c>
      <c r="E341" s="379">
        <v>1</v>
      </c>
      <c r="F341" s="379"/>
      <c r="G341" s="379">
        <v>39.603931427001953</v>
      </c>
      <c r="H341" s="379">
        <v>0</v>
      </c>
      <c r="I341" s="379"/>
      <c r="J341" s="379">
        <v>39.603931427001953</v>
      </c>
      <c r="K341" s="379">
        <v>1</v>
      </c>
    </row>
    <row r="342" spans="2:11" x14ac:dyDescent="0.2">
      <c r="B342" s="269">
        <f t="shared" si="5"/>
        <v>47362</v>
      </c>
      <c r="C342" s="379"/>
      <c r="D342" s="379">
        <v>39.603931427001953</v>
      </c>
      <c r="E342" s="379">
        <v>1</v>
      </c>
      <c r="F342" s="379"/>
      <c r="G342" s="379">
        <v>39.603931427001953</v>
      </c>
      <c r="H342" s="379">
        <v>0</v>
      </c>
      <c r="I342" s="379"/>
      <c r="J342" s="379">
        <v>39.603931427001953</v>
      </c>
      <c r="K342" s="379">
        <v>1</v>
      </c>
    </row>
    <row r="343" spans="2:11" x14ac:dyDescent="0.2">
      <c r="B343" s="269">
        <f t="shared" si="5"/>
        <v>47392</v>
      </c>
      <c r="C343" s="379"/>
      <c r="D343" s="379">
        <v>39.603931427001953</v>
      </c>
      <c r="E343" s="379">
        <v>1</v>
      </c>
      <c r="F343" s="379"/>
      <c r="G343" s="379">
        <v>39.603931427001953</v>
      </c>
      <c r="H343" s="379">
        <v>0</v>
      </c>
      <c r="I343" s="379"/>
      <c r="J343" s="379">
        <v>39.603931427001953</v>
      </c>
      <c r="K343" s="379">
        <v>1</v>
      </c>
    </row>
    <row r="344" spans="2:11" x14ac:dyDescent="0.2">
      <c r="B344" s="269">
        <f t="shared" si="5"/>
        <v>47423</v>
      </c>
      <c r="C344" s="379"/>
      <c r="D344" s="379">
        <v>39.603931427001953</v>
      </c>
      <c r="E344" s="379">
        <v>1</v>
      </c>
      <c r="F344" s="379"/>
      <c r="G344" s="379">
        <v>39.603931427001953</v>
      </c>
      <c r="H344" s="379">
        <v>0</v>
      </c>
      <c r="I344" s="379"/>
      <c r="J344" s="379">
        <v>39.603931427001953</v>
      </c>
      <c r="K344" s="379">
        <v>1</v>
      </c>
    </row>
    <row r="345" spans="2:11" x14ac:dyDescent="0.2">
      <c r="B345" s="269">
        <f t="shared" si="5"/>
        <v>47453</v>
      </c>
      <c r="C345" s="379"/>
      <c r="D345" s="379">
        <v>39.603931427001953</v>
      </c>
      <c r="E345" s="379">
        <v>1</v>
      </c>
      <c r="F345" s="379"/>
      <c r="G345" s="379">
        <v>39.603931427001953</v>
      </c>
      <c r="H345" s="379">
        <v>0</v>
      </c>
      <c r="I345" s="379"/>
      <c r="J345" s="379">
        <v>39.603931427001953</v>
      </c>
      <c r="K345" s="379">
        <v>1</v>
      </c>
    </row>
    <row r="346" spans="2:11" x14ac:dyDescent="0.2">
      <c r="B346" s="269">
        <f t="shared" si="5"/>
        <v>47484</v>
      </c>
      <c r="C346" s="379"/>
      <c r="D346" s="379">
        <v>39.603931427001953</v>
      </c>
      <c r="E346" s="379">
        <v>1</v>
      </c>
      <c r="F346" s="379"/>
      <c r="G346" s="379">
        <v>39.603931427001953</v>
      </c>
      <c r="H346" s="379">
        <v>0</v>
      </c>
      <c r="I346" s="379"/>
      <c r="J346" s="379">
        <v>39.603931427001953</v>
      </c>
      <c r="K346" s="379">
        <v>1</v>
      </c>
    </row>
    <row r="347" spans="2:11" x14ac:dyDescent="0.2">
      <c r="B347" s="269">
        <f t="shared" si="5"/>
        <v>47515</v>
      </c>
      <c r="C347" s="379"/>
      <c r="D347" s="379">
        <v>39.603931427001953</v>
      </c>
      <c r="E347" s="379">
        <v>1</v>
      </c>
      <c r="F347" s="379"/>
      <c r="G347" s="379">
        <v>39.603931427001953</v>
      </c>
      <c r="H347" s="379">
        <v>0</v>
      </c>
      <c r="I347" s="379"/>
      <c r="J347" s="379">
        <v>39.603931427001953</v>
      </c>
      <c r="K347" s="379">
        <v>1</v>
      </c>
    </row>
    <row r="348" spans="2:11" x14ac:dyDescent="0.2">
      <c r="B348" s="269">
        <f t="shared" si="5"/>
        <v>47543</v>
      </c>
      <c r="C348" s="379"/>
      <c r="D348" s="379">
        <v>39.603931427001953</v>
      </c>
      <c r="E348" s="379">
        <v>1</v>
      </c>
      <c r="F348" s="379"/>
      <c r="G348" s="379">
        <v>39.603931427001953</v>
      </c>
      <c r="H348" s="379">
        <v>0</v>
      </c>
      <c r="I348" s="379"/>
      <c r="J348" s="379">
        <v>39.603931427001953</v>
      </c>
      <c r="K348" s="379">
        <v>1</v>
      </c>
    </row>
    <row r="349" spans="2:11" x14ac:dyDescent="0.2">
      <c r="B349" s="269">
        <f t="shared" si="5"/>
        <v>47574</v>
      </c>
      <c r="C349" s="379"/>
      <c r="D349" s="379">
        <v>39.603931427001953</v>
      </c>
      <c r="E349" s="379">
        <v>1</v>
      </c>
      <c r="F349" s="379"/>
      <c r="G349" s="379">
        <v>39.603931427001953</v>
      </c>
      <c r="H349" s="379">
        <v>0</v>
      </c>
      <c r="I349" s="379"/>
      <c r="J349" s="379">
        <v>39.603931427001953</v>
      </c>
      <c r="K349" s="379">
        <v>1</v>
      </c>
    </row>
    <row r="350" spans="2:11" x14ac:dyDescent="0.2">
      <c r="B350" s="269">
        <f t="shared" si="5"/>
        <v>47604</v>
      </c>
      <c r="C350" s="379"/>
      <c r="D350" s="379">
        <v>39.603931427001953</v>
      </c>
      <c r="E350" s="379">
        <v>1</v>
      </c>
      <c r="F350" s="379"/>
      <c r="G350" s="379">
        <v>39.603931427001953</v>
      </c>
      <c r="H350" s="379">
        <v>0</v>
      </c>
      <c r="I350" s="379"/>
      <c r="J350" s="379">
        <v>39.603931427001953</v>
      </c>
      <c r="K350" s="379">
        <v>1</v>
      </c>
    </row>
    <row r="351" spans="2:11" x14ac:dyDescent="0.2">
      <c r="B351" s="269">
        <f t="shared" si="5"/>
        <v>47635</v>
      </c>
      <c r="C351" s="379"/>
      <c r="D351" s="379">
        <v>39.603931427001953</v>
      </c>
      <c r="E351" s="379">
        <v>1</v>
      </c>
      <c r="F351" s="379"/>
      <c r="G351" s="379">
        <v>39.603931427001953</v>
      </c>
      <c r="H351" s="379">
        <v>0</v>
      </c>
      <c r="I351" s="379"/>
      <c r="J351" s="379">
        <v>39.603931427001953</v>
      </c>
      <c r="K351" s="379">
        <v>1</v>
      </c>
    </row>
    <row r="352" spans="2:11" x14ac:dyDescent="0.2">
      <c r="B352" s="269">
        <f t="shared" si="5"/>
        <v>47665</v>
      </c>
      <c r="C352" s="379"/>
      <c r="D352" s="379">
        <v>39.603931427001953</v>
      </c>
      <c r="E352" s="379">
        <v>1</v>
      </c>
      <c r="F352" s="379"/>
      <c r="G352" s="379">
        <v>39.603931427001953</v>
      </c>
      <c r="H352" s="379">
        <v>0</v>
      </c>
      <c r="I352" s="379"/>
      <c r="J352" s="379">
        <v>39.603931427001953</v>
      </c>
      <c r="K352" s="379">
        <v>1</v>
      </c>
    </row>
    <row r="353" spans="2:11" x14ac:dyDescent="0.2">
      <c r="B353" s="269">
        <f t="shared" si="5"/>
        <v>47696</v>
      </c>
      <c r="C353" s="379"/>
      <c r="D353" s="379">
        <v>39.603931427001953</v>
      </c>
      <c r="E353" s="379">
        <v>1</v>
      </c>
      <c r="F353" s="379"/>
      <c r="G353" s="379">
        <v>39.603931427001953</v>
      </c>
      <c r="H353" s="379">
        <v>0</v>
      </c>
      <c r="I353" s="379"/>
      <c r="J353" s="379">
        <v>39.603931427001953</v>
      </c>
      <c r="K353" s="379">
        <v>1</v>
      </c>
    </row>
    <row r="354" spans="2:11" x14ac:dyDescent="0.2">
      <c r="B354" s="269">
        <f t="shared" si="5"/>
        <v>47727</v>
      </c>
      <c r="C354" s="379"/>
      <c r="D354" s="379">
        <v>39.603931427001953</v>
      </c>
      <c r="E354" s="379">
        <v>1</v>
      </c>
      <c r="F354" s="379"/>
      <c r="G354" s="379">
        <v>39.603931427001953</v>
      </c>
      <c r="H354" s="379">
        <v>0</v>
      </c>
      <c r="I354" s="379"/>
      <c r="J354" s="379">
        <v>39.603931427001953</v>
      </c>
      <c r="K354" s="379">
        <v>1</v>
      </c>
    </row>
    <row r="355" spans="2:11" x14ac:dyDescent="0.2">
      <c r="B355" s="269">
        <f t="shared" si="5"/>
        <v>47757</v>
      </c>
      <c r="C355" s="379"/>
      <c r="D355" s="379">
        <v>39.603931427001953</v>
      </c>
      <c r="E355" s="379">
        <v>1</v>
      </c>
      <c r="F355" s="379"/>
      <c r="G355" s="379">
        <v>39.603931427001953</v>
      </c>
      <c r="H355" s="379">
        <v>0</v>
      </c>
      <c r="I355" s="379"/>
      <c r="J355" s="379">
        <v>39.603931427001953</v>
      </c>
      <c r="K355" s="379">
        <v>1</v>
      </c>
    </row>
    <row r="356" spans="2:11" x14ac:dyDescent="0.2">
      <c r="B356" s="269">
        <f t="shared" si="5"/>
        <v>47788</v>
      </c>
      <c r="C356" s="379"/>
      <c r="D356" s="379">
        <v>39.603931427001953</v>
      </c>
      <c r="E356" s="379">
        <v>1</v>
      </c>
      <c r="F356" s="379"/>
      <c r="G356" s="379">
        <v>39.603931427001953</v>
      </c>
      <c r="H356" s="379">
        <v>0</v>
      </c>
      <c r="I356" s="379"/>
      <c r="J356" s="379">
        <v>39.603931427001953</v>
      </c>
      <c r="K356" s="379">
        <v>1</v>
      </c>
    </row>
    <row r="357" spans="2:11" x14ac:dyDescent="0.2">
      <c r="B357" s="269">
        <f t="shared" si="5"/>
        <v>47818</v>
      </c>
      <c r="C357" s="379"/>
      <c r="D357" s="379">
        <v>39.603931427001953</v>
      </c>
      <c r="E357" s="379">
        <v>1</v>
      </c>
      <c r="F357" s="379"/>
      <c r="G357" s="379">
        <v>39.603931427001953</v>
      </c>
      <c r="H357" s="379">
        <v>0</v>
      </c>
      <c r="I357" s="379"/>
      <c r="J357" s="379">
        <v>39.603931427001953</v>
      </c>
      <c r="K357" s="379">
        <v>1</v>
      </c>
    </row>
    <row r="358" spans="2:11" x14ac:dyDescent="0.2">
      <c r="B358" s="269">
        <f t="shared" si="5"/>
        <v>47849</v>
      </c>
      <c r="C358" s="379"/>
      <c r="D358" s="379">
        <v>39.603931427001953</v>
      </c>
      <c r="E358" s="379">
        <v>1</v>
      </c>
      <c r="F358" s="379"/>
      <c r="G358" s="379">
        <v>39.603931427001953</v>
      </c>
      <c r="H358" s="379">
        <v>0</v>
      </c>
      <c r="I358" s="379"/>
      <c r="J358" s="379">
        <v>39.603931427001953</v>
      </c>
      <c r="K358" s="379">
        <v>1</v>
      </c>
    </row>
    <row r="359" spans="2:11" x14ac:dyDescent="0.2">
      <c r="B359" s="269">
        <f t="shared" si="5"/>
        <v>47880</v>
      </c>
      <c r="C359" s="379"/>
      <c r="D359" s="379">
        <v>39.603931427001953</v>
      </c>
      <c r="E359" s="379">
        <v>1</v>
      </c>
      <c r="F359" s="379"/>
      <c r="G359" s="379">
        <v>39.603931427001953</v>
      </c>
      <c r="H359" s="379">
        <v>0</v>
      </c>
      <c r="I359" s="379"/>
      <c r="J359" s="379">
        <v>39.603931427001953</v>
      </c>
      <c r="K359" s="379">
        <v>1</v>
      </c>
    </row>
    <row r="360" spans="2:11" x14ac:dyDescent="0.2">
      <c r="B360" s="269">
        <f t="shared" si="5"/>
        <v>47908</v>
      </c>
      <c r="C360" s="379"/>
      <c r="D360" s="379">
        <v>39.603931427001953</v>
      </c>
      <c r="E360" s="379">
        <v>1</v>
      </c>
      <c r="F360" s="379"/>
      <c r="G360" s="379">
        <v>39.603931427001953</v>
      </c>
      <c r="H360" s="379">
        <v>0</v>
      </c>
      <c r="I360" s="379"/>
      <c r="J360" s="379">
        <v>39.603931427001953</v>
      </c>
      <c r="K360" s="379">
        <v>1</v>
      </c>
    </row>
    <row r="361" spans="2:11" x14ac:dyDescent="0.2">
      <c r="B361" s="269">
        <f t="shared" si="5"/>
        <v>47939</v>
      </c>
      <c r="C361" s="379"/>
      <c r="D361" s="379">
        <v>39.603931427001953</v>
      </c>
      <c r="E361" s="379">
        <v>1</v>
      </c>
      <c r="F361" s="379"/>
      <c r="G361" s="379">
        <v>39.603931427001953</v>
      </c>
      <c r="H361" s="379">
        <v>0</v>
      </c>
      <c r="I361" s="379"/>
      <c r="J361" s="379">
        <v>39.603931427001953</v>
      </c>
      <c r="K361" s="379">
        <v>1</v>
      </c>
    </row>
    <row r="362" spans="2:11" x14ac:dyDescent="0.2">
      <c r="B362" s="269">
        <f t="shared" si="5"/>
        <v>47969</v>
      </c>
      <c r="C362" s="379"/>
      <c r="D362" s="379">
        <v>39.603931427001953</v>
      </c>
      <c r="E362" s="379">
        <v>1</v>
      </c>
      <c r="F362" s="379"/>
      <c r="G362" s="379">
        <v>39.603931427001953</v>
      </c>
      <c r="H362" s="379">
        <v>0</v>
      </c>
      <c r="I362" s="379"/>
      <c r="J362" s="379">
        <v>39.603931427001953</v>
      </c>
      <c r="K362" s="379">
        <v>1</v>
      </c>
    </row>
    <row r="363" spans="2:11" x14ac:dyDescent="0.2">
      <c r="B363" s="269">
        <f t="shared" si="5"/>
        <v>48000</v>
      </c>
      <c r="C363" s="379"/>
      <c r="D363" s="379">
        <v>39.603931427001953</v>
      </c>
      <c r="E363" s="379">
        <v>1</v>
      </c>
      <c r="F363" s="379"/>
      <c r="G363" s="379">
        <v>39.603931427001953</v>
      </c>
      <c r="H363" s="379">
        <v>0</v>
      </c>
      <c r="I363" s="379"/>
      <c r="J363" s="379">
        <v>39.603931427001953</v>
      </c>
      <c r="K363" s="379">
        <v>1</v>
      </c>
    </row>
    <row r="364" spans="2:11" x14ac:dyDescent="0.2">
      <c r="B364" s="269">
        <f t="shared" si="5"/>
        <v>48030</v>
      </c>
      <c r="C364" s="379"/>
      <c r="D364" s="379">
        <v>39.603931427001953</v>
      </c>
      <c r="E364" s="379">
        <v>1</v>
      </c>
      <c r="F364" s="379"/>
      <c r="G364" s="379">
        <v>39.603931427001953</v>
      </c>
      <c r="H364" s="379">
        <v>0</v>
      </c>
      <c r="I364" s="379"/>
      <c r="J364" s="379">
        <v>39.603931427001953</v>
      </c>
      <c r="K364" s="379">
        <v>1</v>
      </c>
    </row>
    <row r="365" spans="2:11" x14ac:dyDescent="0.2">
      <c r="B365" s="269">
        <f t="shared" si="5"/>
        <v>48061</v>
      </c>
      <c r="C365" s="379"/>
      <c r="D365" s="379">
        <v>39.603931427001953</v>
      </c>
      <c r="E365" s="379">
        <v>1</v>
      </c>
      <c r="F365" s="379"/>
      <c r="G365" s="379">
        <v>39.603931427001953</v>
      </c>
      <c r="H365" s="379">
        <v>0</v>
      </c>
      <c r="I365" s="379"/>
      <c r="J365" s="379">
        <v>39.603931427001953</v>
      </c>
      <c r="K365" s="379">
        <v>1</v>
      </c>
    </row>
    <row r="366" spans="2:11" x14ac:dyDescent="0.2">
      <c r="B366" s="269">
        <f t="shared" si="5"/>
        <v>48092</v>
      </c>
      <c r="C366" s="379"/>
      <c r="D366" s="379">
        <v>39.603931427001953</v>
      </c>
      <c r="E366" s="379">
        <v>1</v>
      </c>
      <c r="F366" s="379"/>
      <c r="G366" s="379">
        <v>39.603931427001953</v>
      </c>
      <c r="H366" s="379">
        <v>0</v>
      </c>
      <c r="I366" s="379"/>
      <c r="J366" s="379">
        <v>39.603931427001953</v>
      </c>
      <c r="K366" s="379">
        <v>1</v>
      </c>
    </row>
    <row r="367" spans="2:11" x14ac:dyDescent="0.2">
      <c r="B367" s="269"/>
    </row>
    <row r="368" spans="2:11" x14ac:dyDescent="0.2">
      <c r="B368" s="269"/>
    </row>
    <row r="369" spans="2:2" x14ac:dyDescent="0.2">
      <c r="B369" s="269"/>
    </row>
    <row r="370" spans="2:2" x14ac:dyDescent="0.2">
      <c r="B370" s="269"/>
    </row>
    <row r="371" spans="2:2" x14ac:dyDescent="0.2">
      <c r="B371" s="269"/>
    </row>
    <row r="372" spans="2:2" x14ac:dyDescent="0.2">
      <c r="B372" s="269"/>
    </row>
    <row r="373" spans="2:2" x14ac:dyDescent="0.2">
      <c r="B373" s="269"/>
    </row>
    <row r="374" spans="2:2" x14ac:dyDescent="0.2">
      <c r="B374" s="269"/>
    </row>
    <row r="375" spans="2:2" x14ac:dyDescent="0.2">
      <c r="B375" s="269"/>
    </row>
    <row r="376" spans="2:2" x14ac:dyDescent="0.2">
      <c r="B376" s="269"/>
    </row>
    <row r="377" spans="2:2" x14ac:dyDescent="0.2">
      <c r="B377" s="269"/>
    </row>
    <row r="378" spans="2:2" x14ac:dyDescent="0.2">
      <c r="B378" s="269"/>
    </row>
    <row r="379" spans="2:2" x14ac:dyDescent="0.2">
      <c r="B379" s="269"/>
    </row>
    <row r="380" spans="2:2" x14ac:dyDescent="0.2">
      <c r="B380" s="269"/>
    </row>
    <row r="381" spans="2:2" x14ac:dyDescent="0.2">
      <c r="B381" s="269"/>
    </row>
    <row r="382" spans="2:2" x14ac:dyDescent="0.2">
      <c r="B382" s="269"/>
    </row>
    <row r="383" spans="2:2" x14ac:dyDescent="0.2">
      <c r="B383" s="269"/>
    </row>
    <row r="384" spans="2:2" x14ac:dyDescent="0.2">
      <c r="B384" s="269"/>
    </row>
    <row r="385" spans="2:2" x14ac:dyDescent="0.2">
      <c r="B385" s="269"/>
    </row>
    <row r="386" spans="2:2" x14ac:dyDescent="0.2">
      <c r="B386" s="269"/>
    </row>
    <row r="387" spans="2:2" x14ac:dyDescent="0.2">
      <c r="B387" s="269"/>
    </row>
    <row r="388" spans="2:2" x14ac:dyDescent="0.2">
      <c r="B388" s="269"/>
    </row>
    <row r="389" spans="2:2" x14ac:dyDescent="0.2">
      <c r="B389" s="269"/>
    </row>
    <row r="390" spans="2:2" x14ac:dyDescent="0.2">
      <c r="B390" s="269"/>
    </row>
    <row r="391" spans="2:2" x14ac:dyDescent="0.2">
      <c r="B391" s="269"/>
    </row>
    <row r="392" spans="2:2" x14ac:dyDescent="0.2">
      <c r="B392" s="269"/>
    </row>
    <row r="393" spans="2:2" x14ac:dyDescent="0.2">
      <c r="B393" s="269"/>
    </row>
    <row r="394" spans="2:2" x14ac:dyDescent="0.2">
      <c r="B394" s="269"/>
    </row>
    <row r="395" spans="2:2" x14ac:dyDescent="0.2">
      <c r="B395" s="269"/>
    </row>
    <row r="396" spans="2:2" x14ac:dyDescent="0.2">
      <c r="B396" s="269"/>
    </row>
    <row r="397" spans="2:2" x14ac:dyDescent="0.2">
      <c r="B397" s="269"/>
    </row>
    <row r="398" spans="2:2" x14ac:dyDescent="0.2">
      <c r="B398" s="269"/>
    </row>
    <row r="399" spans="2:2" x14ac:dyDescent="0.2">
      <c r="B399" s="269"/>
    </row>
    <row r="400" spans="2:2" x14ac:dyDescent="0.2">
      <c r="B400" s="269"/>
    </row>
    <row r="401" spans="2:2" x14ac:dyDescent="0.2">
      <c r="B401" s="269"/>
    </row>
    <row r="402" spans="2:2" x14ac:dyDescent="0.2">
      <c r="B402" s="269"/>
    </row>
    <row r="403" spans="2:2" x14ac:dyDescent="0.2">
      <c r="B403" s="269"/>
    </row>
    <row r="404" spans="2:2" x14ac:dyDescent="0.2">
      <c r="B404" s="269"/>
    </row>
    <row r="405" spans="2:2" x14ac:dyDescent="0.2">
      <c r="B405" s="269"/>
    </row>
    <row r="406" spans="2:2" x14ac:dyDescent="0.2">
      <c r="B406" s="269"/>
    </row>
    <row r="407" spans="2:2" x14ac:dyDescent="0.2">
      <c r="B407" s="269"/>
    </row>
    <row r="408" spans="2:2" x14ac:dyDescent="0.2">
      <c r="B408" s="269"/>
    </row>
    <row r="409" spans="2:2" x14ac:dyDescent="0.2">
      <c r="B409" s="269"/>
    </row>
    <row r="410" spans="2:2" x14ac:dyDescent="0.2">
      <c r="B410" s="269"/>
    </row>
    <row r="411" spans="2:2" x14ac:dyDescent="0.2">
      <c r="B411" s="269"/>
    </row>
    <row r="412" spans="2:2" x14ac:dyDescent="0.2">
      <c r="B412" s="269"/>
    </row>
    <row r="413" spans="2:2" x14ac:dyDescent="0.2">
      <c r="B413" s="269"/>
    </row>
    <row r="414" spans="2:2" x14ac:dyDescent="0.2">
      <c r="B414" s="269"/>
    </row>
    <row r="415" spans="2:2" x14ac:dyDescent="0.2">
      <c r="B415" s="269"/>
    </row>
    <row r="416" spans="2:2" x14ac:dyDescent="0.2">
      <c r="B416" s="269"/>
    </row>
    <row r="417" spans="2:2" x14ac:dyDescent="0.2">
      <c r="B417" s="269"/>
    </row>
    <row r="418" spans="2:2" x14ac:dyDescent="0.2">
      <c r="B418" s="269"/>
    </row>
    <row r="419" spans="2:2" x14ac:dyDescent="0.2">
      <c r="B419" s="269"/>
    </row>
    <row r="420" spans="2:2" x14ac:dyDescent="0.2">
      <c r="B420" s="269"/>
    </row>
    <row r="421" spans="2:2" x14ac:dyDescent="0.2">
      <c r="B421" s="269"/>
    </row>
    <row r="422" spans="2:2" x14ac:dyDescent="0.2">
      <c r="B422" s="269"/>
    </row>
    <row r="423" spans="2:2" x14ac:dyDescent="0.2">
      <c r="B423" s="269"/>
    </row>
    <row r="424" spans="2:2" x14ac:dyDescent="0.2">
      <c r="B424" s="269"/>
    </row>
    <row r="425" spans="2:2" x14ac:dyDescent="0.2">
      <c r="B425" s="269"/>
    </row>
    <row r="426" spans="2:2" x14ac:dyDescent="0.2">
      <c r="B426" s="269"/>
    </row>
    <row r="427" spans="2:2" x14ac:dyDescent="0.2">
      <c r="B427" s="269"/>
    </row>
    <row r="428" spans="2:2" x14ac:dyDescent="0.2">
      <c r="B428" s="269"/>
    </row>
    <row r="429" spans="2:2" x14ac:dyDescent="0.2">
      <c r="B429" s="269"/>
    </row>
    <row r="430" spans="2:2" x14ac:dyDescent="0.2">
      <c r="B430" s="269"/>
    </row>
    <row r="431" spans="2:2" x14ac:dyDescent="0.2">
      <c r="B431" s="269"/>
    </row>
    <row r="432" spans="2:2" x14ac:dyDescent="0.2">
      <c r="B432" s="269"/>
    </row>
    <row r="433" spans="2:2" x14ac:dyDescent="0.2">
      <c r="B433" s="269"/>
    </row>
    <row r="434" spans="2:2" x14ac:dyDescent="0.2">
      <c r="B434" s="269"/>
    </row>
    <row r="435" spans="2:2" x14ac:dyDescent="0.2">
      <c r="B435" s="269"/>
    </row>
    <row r="436" spans="2:2" x14ac:dyDescent="0.2">
      <c r="B436" s="269"/>
    </row>
    <row r="437" spans="2:2" x14ac:dyDescent="0.2">
      <c r="B437" s="269"/>
    </row>
    <row r="438" spans="2:2" x14ac:dyDescent="0.2">
      <c r="B438" s="269"/>
    </row>
    <row r="439" spans="2:2" x14ac:dyDescent="0.2">
      <c r="B439" s="269"/>
    </row>
    <row r="440" spans="2:2" x14ac:dyDescent="0.2">
      <c r="B440" s="269"/>
    </row>
    <row r="441" spans="2:2" x14ac:dyDescent="0.2">
      <c r="B441" s="269"/>
    </row>
    <row r="442" spans="2:2" x14ac:dyDescent="0.2">
      <c r="B442" s="269"/>
    </row>
    <row r="443" spans="2:2" x14ac:dyDescent="0.2">
      <c r="B443" s="269"/>
    </row>
    <row r="444" spans="2:2" x14ac:dyDescent="0.2">
      <c r="B444" s="269"/>
    </row>
    <row r="445" spans="2:2" x14ac:dyDescent="0.2">
      <c r="B445" s="269"/>
    </row>
    <row r="446" spans="2:2" x14ac:dyDescent="0.2">
      <c r="B446" s="269"/>
    </row>
    <row r="447" spans="2:2" x14ac:dyDescent="0.2">
      <c r="B447" s="269"/>
    </row>
    <row r="448" spans="2:2" x14ac:dyDescent="0.2">
      <c r="B448" s="269"/>
    </row>
    <row r="449" spans="2:2" x14ac:dyDescent="0.2">
      <c r="B449" s="269"/>
    </row>
    <row r="450" spans="2:2" x14ac:dyDescent="0.2">
      <c r="B450" s="269"/>
    </row>
    <row r="451" spans="2:2" x14ac:dyDescent="0.2">
      <c r="B451" s="269"/>
    </row>
    <row r="452" spans="2:2" x14ac:dyDescent="0.2">
      <c r="B452" s="269"/>
    </row>
  </sheetData>
  <phoneticPr fontId="13" type="noConversion"/>
  <pageMargins left="0.75" right="0.75" top="1" bottom="1" header="0.5" footer="0.5"/>
  <pageSetup orientation="portrait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B3:K452"/>
  <sheetViews>
    <sheetView workbookViewId="0">
      <selection activeCell="M25" sqref="M25"/>
    </sheetView>
  </sheetViews>
  <sheetFormatPr defaultRowHeight="11.25" x14ac:dyDescent="0.2"/>
  <cols>
    <col min="1" max="4" width="9.140625" style="143"/>
    <col min="5" max="5" width="8.140625" style="143" customWidth="1"/>
    <col min="6" max="7" width="9.140625" style="143"/>
    <col min="8" max="8" width="8.28515625" style="143" customWidth="1"/>
    <col min="9" max="10" width="9.140625" style="143"/>
    <col min="11" max="11" width="8.42578125" style="143" customWidth="1"/>
    <col min="12" max="16384" width="9.140625" style="143"/>
  </cols>
  <sheetData>
    <row r="3" spans="2:11" x14ac:dyDescent="0.2">
      <c r="B3" s="143" t="s">
        <v>818</v>
      </c>
      <c r="D3" s="380">
        <v>2</v>
      </c>
    </row>
    <row r="6" spans="2:11" ht="22.5" x14ac:dyDescent="0.2">
      <c r="B6" s="143" t="s">
        <v>819</v>
      </c>
      <c r="C6" s="143" t="s">
        <v>714</v>
      </c>
      <c r="D6" s="143" t="s">
        <v>95</v>
      </c>
      <c r="E6" s="383" t="s">
        <v>828</v>
      </c>
      <c r="F6" s="143" t="s">
        <v>714</v>
      </c>
      <c r="G6" s="143" t="s">
        <v>95</v>
      </c>
      <c r="H6" s="383" t="s">
        <v>828</v>
      </c>
      <c r="I6" s="143" t="s">
        <v>714</v>
      </c>
      <c r="J6" s="143" t="s">
        <v>95</v>
      </c>
      <c r="K6" s="383" t="s">
        <v>828</v>
      </c>
    </row>
    <row r="7" spans="2:11" x14ac:dyDescent="0.2">
      <c r="B7" s="269">
        <f>dealStart</f>
        <v>37165</v>
      </c>
      <c r="C7" s="381">
        <v>24.267920169805265</v>
      </c>
      <c r="D7" s="379">
        <v>57.500007629394531</v>
      </c>
      <c r="E7" s="379">
        <v>1</v>
      </c>
      <c r="F7" s="378">
        <v>48.53584033961053</v>
      </c>
      <c r="G7" s="379">
        <v>57.500007629394531</v>
      </c>
      <c r="H7" s="379">
        <v>0</v>
      </c>
      <c r="I7" s="378">
        <v>48.53584033961053</v>
      </c>
      <c r="J7" s="379">
        <v>57.500007629394531</v>
      </c>
      <c r="K7" s="379">
        <v>1</v>
      </c>
    </row>
    <row r="8" spans="2:11" x14ac:dyDescent="0.2">
      <c r="B8" s="269">
        <f t="shared" ref="B8:B71" si="0">EOMONTH(B7,0)+1</f>
        <v>37196</v>
      </c>
      <c r="C8" s="381">
        <v>25.788978840190641</v>
      </c>
      <c r="D8" s="379">
        <v>54.5</v>
      </c>
      <c r="E8" s="379">
        <v>1</v>
      </c>
      <c r="F8" s="378">
        <v>51.577957680381282</v>
      </c>
      <c r="G8" s="379">
        <v>54.5</v>
      </c>
      <c r="H8" s="379">
        <v>0</v>
      </c>
      <c r="I8" s="378">
        <v>51.577957680381282</v>
      </c>
      <c r="J8" s="379">
        <v>54.5</v>
      </c>
      <c r="K8" s="379">
        <v>1</v>
      </c>
    </row>
    <row r="9" spans="2:11" x14ac:dyDescent="0.2">
      <c r="B9" s="269">
        <f t="shared" si="0"/>
        <v>37226</v>
      </c>
      <c r="C9" s="381">
        <v>25.362046479819156</v>
      </c>
      <c r="D9" s="379">
        <v>31.200000762939453</v>
      </c>
      <c r="E9" s="379">
        <v>1</v>
      </c>
      <c r="F9" s="378">
        <v>50.724092959638313</v>
      </c>
      <c r="G9" s="379">
        <v>31.200000762939453</v>
      </c>
      <c r="H9" s="379">
        <v>0</v>
      </c>
      <c r="I9" s="378">
        <v>50.724092959638313</v>
      </c>
      <c r="J9" s="379">
        <v>31.200000762939453</v>
      </c>
      <c r="K9" s="379">
        <v>1</v>
      </c>
    </row>
    <row r="10" spans="2:11" x14ac:dyDescent="0.2">
      <c r="B10" s="269">
        <f t="shared" si="0"/>
        <v>37257</v>
      </c>
      <c r="C10" s="381">
        <v>20.875298726915098</v>
      </c>
      <c r="D10" s="379">
        <v>29.499994277954102</v>
      </c>
      <c r="E10" s="379">
        <v>1</v>
      </c>
      <c r="F10" s="378">
        <v>41.750597453830196</v>
      </c>
      <c r="G10" s="379">
        <v>29.499994277954102</v>
      </c>
      <c r="H10" s="379">
        <v>0</v>
      </c>
      <c r="I10" s="378">
        <v>41.750597453830196</v>
      </c>
      <c r="J10" s="379">
        <v>29.499994277954102</v>
      </c>
      <c r="K10" s="379">
        <v>1</v>
      </c>
    </row>
    <row r="11" spans="2:11" x14ac:dyDescent="0.2">
      <c r="B11" s="269">
        <f t="shared" si="0"/>
        <v>37288</v>
      </c>
      <c r="C11" s="381">
        <v>15.642484324586187</v>
      </c>
      <c r="D11" s="379">
        <v>29.499994277954102</v>
      </c>
      <c r="E11" s="379">
        <v>1</v>
      </c>
      <c r="F11" s="378">
        <v>31.284968649172374</v>
      </c>
      <c r="G11" s="379">
        <v>29.499994277954102</v>
      </c>
      <c r="H11" s="379">
        <v>0</v>
      </c>
      <c r="I11" s="378">
        <v>31.284968649172374</v>
      </c>
      <c r="J11" s="379">
        <v>29.499994277954102</v>
      </c>
      <c r="K11" s="379">
        <v>1</v>
      </c>
    </row>
    <row r="12" spans="2:11" x14ac:dyDescent="0.2">
      <c r="B12" s="269">
        <f t="shared" si="0"/>
        <v>37316</v>
      </c>
      <c r="C12" s="381">
        <v>14.002302898280613</v>
      </c>
      <c r="D12" s="379">
        <v>29.499994277954102</v>
      </c>
      <c r="E12" s="379">
        <v>1</v>
      </c>
      <c r="F12" s="378">
        <v>28.004605796561226</v>
      </c>
      <c r="G12" s="379">
        <v>29.499994277954102</v>
      </c>
      <c r="H12" s="379">
        <v>0</v>
      </c>
      <c r="I12" s="378">
        <v>28.004605796561226</v>
      </c>
      <c r="J12" s="379">
        <v>29.499994277954102</v>
      </c>
      <c r="K12" s="379">
        <v>1</v>
      </c>
    </row>
    <row r="13" spans="2:11" x14ac:dyDescent="0.2">
      <c r="B13" s="269">
        <f t="shared" si="0"/>
        <v>37347</v>
      </c>
      <c r="C13" s="381">
        <v>14.551792452827897</v>
      </c>
      <c r="D13" s="379">
        <v>33.5</v>
      </c>
      <c r="E13" s="379">
        <v>1</v>
      </c>
      <c r="F13" s="378">
        <v>29.103584905655794</v>
      </c>
      <c r="G13" s="379">
        <v>33.5</v>
      </c>
      <c r="H13" s="379">
        <v>0</v>
      </c>
      <c r="I13" s="378">
        <v>29.103584905655794</v>
      </c>
      <c r="J13" s="379">
        <v>33.5</v>
      </c>
      <c r="K13" s="379">
        <v>1</v>
      </c>
    </row>
    <row r="14" spans="2:11" x14ac:dyDescent="0.2">
      <c r="B14" s="269">
        <f t="shared" si="0"/>
        <v>37377</v>
      </c>
      <c r="C14" s="381">
        <v>15.173912882376477</v>
      </c>
      <c r="D14" s="379">
        <v>33.5</v>
      </c>
      <c r="E14" s="379">
        <v>1</v>
      </c>
      <c r="F14" s="378">
        <v>30.347825764752955</v>
      </c>
      <c r="G14" s="379">
        <v>33.5</v>
      </c>
      <c r="H14" s="379">
        <v>0</v>
      </c>
      <c r="I14" s="378">
        <v>30.347825764752955</v>
      </c>
      <c r="J14" s="379">
        <v>33.5</v>
      </c>
      <c r="K14" s="379">
        <v>1</v>
      </c>
    </row>
    <row r="15" spans="2:11" x14ac:dyDescent="0.2">
      <c r="B15" s="269">
        <f t="shared" si="0"/>
        <v>37408</v>
      </c>
      <c r="C15" s="381">
        <v>15.191758023086141</v>
      </c>
      <c r="D15" s="379">
        <v>32</v>
      </c>
      <c r="E15" s="379">
        <v>1</v>
      </c>
      <c r="F15" s="378">
        <v>30.383516046172282</v>
      </c>
      <c r="G15" s="379">
        <v>32</v>
      </c>
      <c r="H15" s="379">
        <v>0</v>
      </c>
      <c r="I15" s="378">
        <v>30.383516046172282</v>
      </c>
      <c r="J15" s="379">
        <v>32</v>
      </c>
      <c r="K15" s="379">
        <v>1</v>
      </c>
    </row>
    <row r="16" spans="2:11" x14ac:dyDescent="0.2">
      <c r="B16" s="269">
        <f t="shared" si="0"/>
        <v>37438</v>
      </c>
      <c r="C16" s="381">
        <v>13.999413684881963</v>
      </c>
      <c r="D16" s="379">
        <v>32</v>
      </c>
      <c r="E16" s="379">
        <v>1</v>
      </c>
      <c r="F16" s="378">
        <v>27.998827369763926</v>
      </c>
      <c r="G16" s="379">
        <v>32</v>
      </c>
      <c r="H16" s="379">
        <v>0</v>
      </c>
      <c r="I16" s="378">
        <v>27.998827369763926</v>
      </c>
      <c r="J16" s="379">
        <v>32</v>
      </c>
      <c r="K16" s="379">
        <v>1</v>
      </c>
    </row>
    <row r="17" spans="2:11" x14ac:dyDescent="0.2">
      <c r="B17" s="269">
        <f t="shared" si="0"/>
        <v>37469</v>
      </c>
      <c r="C17" s="381">
        <v>14.960197585292301</v>
      </c>
      <c r="D17" s="379">
        <v>36.5</v>
      </c>
      <c r="E17" s="379">
        <v>1</v>
      </c>
      <c r="F17" s="378">
        <v>29.920395170584602</v>
      </c>
      <c r="G17" s="379">
        <v>36.5</v>
      </c>
      <c r="H17" s="379">
        <v>0</v>
      </c>
      <c r="I17" s="378">
        <v>29.920395170584602</v>
      </c>
      <c r="J17" s="379">
        <v>36.5</v>
      </c>
      <c r="K17" s="379">
        <v>1</v>
      </c>
    </row>
    <row r="18" spans="2:11" x14ac:dyDescent="0.2">
      <c r="B18" s="269">
        <f t="shared" si="0"/>
        <v>37500</v>
      </c>
      <c r="C18" s="381">
        <v>18.47333516468511</v>
      </c>
      <c r="D18" s="379">
        <v>43.5</v>
      </c>
      <c r="E18" s="379">
        <v>1</v>
      </c>
      <c r="F18" s="378">
        <v>36.946670329370221</v>
      </c>
      <c r="G18" s="379">
        <v>43.5</v>
      </c>
      <c r="H18" s="379">
        <v>0</v>
      </c>
      <c r="I18" s="378">
        <v>36.946670329370221</v>
      </c>
      <c r="J18" s="379">
        <v>43.5</v>
      </c>
      <c r="K18" s="379">
        <v>1</v>
      </c>
    </row>
    <row r="19" spans="2:11" x14ac:dyDescent="0.2">
      <c r="B19" s="269">
        <f t="shared" si="0"/>
        <v>37530</v>
      </c>
      <c r="C19" s="381">
        <v>24.680474812691941</v>
      </c>
      <c r="D19" s="379">
        <v>55.754001617431641</v>
      </c>
      <c r="E19" s="379">
        <v>1</v>
      </c>
      <c r="F19" s="378">
        <v>49.360949625383881</v>
      </c>
      <c r="G19" s="379">
        <v>55.754001617431641</v>
      </c>
      <c r="H19" s="379">
        <v>0</v>
      </c>
      <c r="I19" s="378">
        <v>49.360949625383881</v>
      </c>
      <c r="J19" s="379">
        <v>55.754001617431641</v>
      </c>
      <c r="K19" s="379">
        <v>1</v>
      </c>
    </row>
    <row r="20" spans="2:11" x14ac:dyDescent="0.2">
      <c r="B20" s="269">
        <f t="shared" si="0"/>
        <v>37561</v>
      </c>
      <c r="C20" s="381">
        <v>26.227391480473891</v>
      </c>
      <c r="D20" s="379">
        <v>55.75</v>
      </c>
      <c r="E20" s="379">
        <v>1</v>
      </c>
      <c r="F20" s="378">
        <v>52.454782960947782</v>
      </c>
      <c r="G20" s="379">
        <v>55.75</v>
      </c>
      <c r="H20" s="379">
        <v>0</v>
      </c>
      <c r="I20" s="378">
        <v>52.454782960947782</v>
      </c>
      <c r="J20" s="379">
        <v>55.75</v>
      </c>
      <c r="K20" s="379">
        <v>1</v>
      </c>
    </row>
    <row r="21" spans="2:11" x14ac:dyDescent="0.2">
      <c r="B21" s="269">
        <f t="shared" si="0"/>
        <v>37591</v>
      </c>
      <c r="C21" s="381">
        <v>25.793201269976088</v>
      </c>
      <c r="D21" s="379">
        <v>30.5</v>
      </c>
      <c r="E21" s="379">
        <v>1</v>
      </c>
      <c r="F21" s="378">
        <v>51.586402539952175</v>
      </c>
      <c r="G21" s="379">
        <v>30.5</v>
      </c>
      <c r="H21" s="379">
        <v>0</v>
      </c>
      <c r="I21" s="378">
        <v>51.586402539952175</v>
      </c>
      <c r="J21" s="379">
        <v>30.5</v>
      </c>
      <c r="K21" s="379">
        <v>1</v>
      </c>
    </row>
    <row r="22" spans="2:11" x14ac:dyDescent="0.2">
      <c r="B22" s="269">
        <f t="shared" si="0"/>
        <v>37622</v>
      </c>
      <c r="C22" s="381">
        <v>21.230178805272637</v>
      </c>
      <c r="D22" s="379">
        <v>30</v>
      </c>
      <c r="E22" s="379">
        <v>1</v>
      </c>
      <c r="F22" s="378">
        <v>42.460357610545273</v>
      </c>
      <c r="G22" s="379">
        <v>30</v>
      </c>
      <c r="H22" s="379">
        <v>0</v>
      </c>
      <c r="I22" s="378">
        <v>42.460357610545273</v>
      </c>
      <c r="J22" s="379">
        <v>30</v>
      </c>
      <c r="K22" s="379">
        <v>1</v>
      </c>
    </row>
    <row r="23" spans="2:11" x14ac:dyDescent="0.2">
      <c r="B23" s="269">
        <f t="shared" si="0"/>
        <v>37653</v>
      </c>
      <c r="C23" s="381">
        <v>15.908406558104154</v>
      </c>
      <c r="D23" s="379">
        <v>30</v>
      </c>
      <c r="E23" s="379">
        <v>1</v>
      </c>
      <c r="F23" s="378">
        <v>31.816813116208309</v>
      </c>
      <c r="G23" s="379">
        <v>30</v>
      </c>
      <c r="H23" s="379">
        <v>0</v>
      </c>
      <c r="I23" s="378">
        <v>31.816813116208309</v>
      </c>
      <c r="J23" s="379">
        <v>30</v>
      </c>
      <c r="K23" s="379">
        <v>1</v>
      </c>
    </row>
    <row r="24" spans="2:11" x14ac:dyDescent="0.2">
      <c r="B24" s="269">
        <f t="shared" si="0"/>
        <v>37681</v>
      </c>
      <c r="C24" s="381">
        <v>14.240342047551383</v>
      </c>
      <c r="D24" s="379">
        <v>30</v>
      </c>
      <c r="E24" s="379">
        <v>1</v>
      </c>
      <c r="F24" s="378">
        <v>28.480684095102767</v>
      </c>
      <c r="G24" s="379">
        <v>30</v>
      </c>
      <c r="H24" s="379">
        <v>0</v>
      </c>
      <c r="I24" s="378">
        <v>28.480684095102767</v>
      </c>
      <c r="J24" s="379">
        <v>30</v>
      </c>
      <c r="K24" s="379">
        <v>1</v>
      </c>
    </row>
    <row r="25" spans="2:11" x14ac:dyDescent="0.2">
      <c r="B25" s="269">
        <f t="shared" si="0"/>
        <v>37712</v>
      </c>
      <c r="C25" s="381">
        <v>14.799172924525969</v>
      </c>
      <c r="D25" s="379">
        <v>32.750001525878908</v>
      </c>
      <c r="E25" s="379">
        <v>1</v>
      </c>
      <c r="F25" s="378">
        <v>29.598345849051938</v>
      </c>
      <c r="G25" s="379">
        <v>32.750001525878908</v>
      </c>
      <c r="H25" s="379">
        <v>0</v>
      </c>
      <c r="I25" s="378">
        <v>29.598345849051938</v>
      </c>
      <c r="J25" s="379">
        <v>32.750001525878908</v>
      </c>
      <c r="K25" s="379">
        <v>1</v>
      </c>
    </row>
    <row r="26" spans="2:11" x14ac:dyDescent="0.2">
      <c r="B26" s="269">
        <f t="shared" si="0"/>
        <v>37742</v>
      </c>
      <c r="C26" s="381">
        <v>15.431869401376863</v>
      </c>
      <c r="D26" s="379">
        <v>32.750001525878908</v>
      </c>
      <c r="E26" s="379">
        <v>1</v>
      </c>
      <c r="F26" s="378">
        <v>30.863738802753726</v>
      </c>
      <c r="G26" s="379">
        <v>32.750001525878908</v>
      </c>
      <c r="H26" s="379">
        <v>0</v>
      </c>
      <c r="I26" s="378">
        <v>30.863738802753726</v>
      </c>
      <c r="J26" s="379">
        <v>32.750001525878908</v>
      </c>
      <c r="K26" s="379">
        <v>1</v>
      </c>
    </row>
    <row r="27" spans="2:11" x14ac:dyDescent="0.2">
      <c r="B27" s="269">
        <f t="shared" si="0"/>
        <v>37773</v>
      </c>
      <c r="C27" s="381">
        <v>15.450017909478591</v>
      </c>
      <c r="D27" s="379">
        <v>28.900001144409181</v>
      </c>
      <c r="E27" s="379">
        <v>1</v>
      </c>
      <c r="F27" s="378">
        <v>30.900035818957182</v>
      </c>
      <c r="G27" s="379">
        <v>28.900001144409181</v>
      </c>
      <c r="H27" s="379">
        <v>0</v>
      </c>
      <c r="I27" s="378">
        <v>30.900035818957182</v>
      </c>
      <c r="J27" s="379">
        <v>28.900001144409181</v>
      </c>
      <c r="K27" s="379">
        <v>1</v>
      </c>
    </row>
    <row r="28" spans="2:11" x14ac:dyDescent="0.2">
      <c r="B28" s="269">
        <f t="shared" si="0"/>
        <v>37803</v>
      </c>
      <c r="C28" s="381">
        <v>14.237403717524959</v>
      </c>
      <c r="D28" s="379">
        <v>28.900001144409181</v>
      </c>
      <c r="E28" s="379">
        <v>1</v>
      </c>
      <c r="F28" s="378">
        <v>28.474807435049918</v>
      </c>
      <c r="G28" s="379">
        <v>28.900001144409181</v>
      </c>
      <c r="H28" s="379">
        <v>0</v>
      </c>
      <c r="I28" s="378">
        <v>28.474807435049918</v>
      </c>
      <c r="J28" s="379">
        <v>28.900001144409181</v>
      </c>
      <c r="K28" s="379">
        <v>1</v>
      </c>
    </row>
    <row r="29" spans="2:11" x14ac:dyDescent="0.2">
      <c r="B29" s="269">
        <f t="shared" si="0"/>
        <v>37834</v>
      </c>
      <c r="C29" s="381">
        <v>15.214520944242258</v>
      </c>
      <c r="D29" s="379">
        <v>34.750001525878908</v>
      </c>
      <c r="E29" s="379">
        <v>1</v>
      </c>
      <c r="F29" s="378">
        <v>30.429041888484516</v>
      </c>
      <c r="G29" s="379">
        <v>34.750001525878908</v>
      </c>
      <c r="H29" s="379">
        <v>0</v>
      </c>
      <c r="I29" s="378">
        <v>30.429041888484516</v>
      </c>
      <c r="J29" s="379">
        <v>34.750001525878908</v>
      </c>
      <c r="K29" s="379">
        <v>1</v>
      </c>
    </row>
    <row r="30" spans="2:11" x14ac:dyDescent="0.2">
      <c r="B30" s="269">
        <f t="shared" si="0"/>
        <v>37865</v>
      </c>
      <c r="C30" s="381">
        <v>18.787381862484757</v>
      </c>
      <c r="D30" s="379">
        <v>42.6</v>
      </c>
      <c r="E30" s="379">
        <v>1</v>
      </c>
      <c r="F30" s="378">
        <v>37.574763724969515</v>
      </c>
      <c r="G30" s="379">
        <v>42.6</v>
      </c>
      <c r="H30" s="379">
        <v>0</v>
      </c>
      <c r="I30" s="378">
        <v>37.574763724969515</v>
      </c>
      <c r="J30" s="379">
        <v>42.6</v>
      </c>
      <c r="K30" s="379">
        <v>1</v>
      </c>
    </row>
    <row r="31" spans="2:11" x14ac:dyDescent="0.2">
      <c r="B31" s="269">
        <f t="shared" si="0"/>
        <v>37895</v>
      </c>
      <c r="C31" s="381">
        <v>25.098531180914495</v>
      </c>
      <c r="D31" s="379">
        <v>50.85</v>
      </c>
      <c r="E31" s="379">
        <v>1</v>
      </c>
      <c r="F31" s="378">
        <v>50.197062361828991</v>
      </c>
      <c r="G31" s="379">
        <v>50.85</v>
      </c>
      <c r="H31" s="379">
        <v>0</v>
      </c>
      <c r="I31" s="378">
        <v>50.197062361828991</v>
      </c>
      <c r="J31" s="379">
        <v>50.85</v>
      </c>
      <c r="K31" s="379">
        <v>1</v>
      </c>
    </row>
    <row r="32" spans="2:11" x14ac:dyDescent="0.2">
      <c r="B32" s="269">
        <f t="shared" si="0"/>
        <v>37926</v>
      </c>
      <c r="C32" s="381">
        <v>26.673257135641947</v>
      </c>
      <c r="D32" s="379">
        <v>50.85</v>
      </c>
      <c r="E32" s="379">
        <v>1</v>
      </c>
      <c r="F32" s="378">
        <v>53.346514271283894</v>
      </c>
      <c r="G32" s="379">
        <v>50.85</v>
      </c>
      <c r="H32" s="379">
        <v>0</v>
      </c>
      <c r="I32" s="378">
        <v>53.346514271283894</v>
      </c>
      <c r="J32" s="379">
        <v>50.85</v>
      </c>
      <c r="K32" s="379">
        <v>1</v>
      </c>
    </row>
    <row r="33" spans="2:11" x14ac:dyDescent="0.2">
      <c r="B33" s="269">
        <f t="shared" si="0"/>
        <v>37956</v>
      </c>
      <c r="C33" s="381">
        <v>26.231685691565676</v>
      </c>
      <c r="D33" s="379">
        <v>29.85</v>
      </c>
      <c r="E33" s="379">
        <v>1</v>
      </c>
      <c r="F33" s="378">
        <v>52.463371383131353</v>
      </c>
      <c r="G33" s="379">
        <v>29.85</v>
      </c>
      <c r="H33" s="379">
        <v>0</v>
      </c>
      <c r="I33" s="378">
        <v>52.463371383131353</v>
      </c>
      <c r="J33" s="379">
        <v>29.85</v>
      </c>
      <c r="K33" s="379">
        <v>1</v>
      </c>
    </row>
    <row r="34" spans="2:11" x14ac:dyDescent="0.2">
      <c r="B34" s="269">
        <f t="shared" si="0"/>
        <v>37987</v>
      </c>
      <c r="C34" s="381">
        <v>21.591091844962268</v>
      </c>
      <c r="D34" s="379">
        <v>29.499999618530275</v>
      </c>
      <c r="E34" s="379">
        <v>1</v>
      </c>
      <c r="F34" s="378">
        <v>43.182183689924535</v>
      </c>
      <c r="G34" s="379">
        <v>29.499999618530275</v>
      </c>
      <c r="H34" s="379">
        <v>0</v>
      </c>
      <c r="I34" s="378">
        <v>43.182183689924535</v>
      </c>
      <c r="J34" s="379">
        <v>29.499999618530275</v>
      </c>
      <c r="K34" s="379">
        <v>1</v>
      </c>
    </row>
    <row r="35" spans="2:11" x14ac:dyDescent="0.2">
      <c r="B35" s="269">
        <f t="shared" si="0"/>
        <v>38018</v>
      </c>
      <c r="C35" s="379"/>
      <c r="D35" s="379">
        <v>29.749999618530275</v>
      </c>
      <c r="E35" s="379">
        <v>1</v>
      </c>
      <c r="F35" s="379"/>
      <c r="G35" s="379">
        <v>29.749999618530275</v>
      </c>
      <c r="H35" s="379">
        <v>0</v>
      </c>
      <c r="I35" s="379"/>
      <c r="J35" s="379">
        <v>29.749999618530275</v>
      </c>
      <c r="K35" s="379">
        <v>1</v>
      </c>
    </row>
    <row r="36" spans="2:11" x14ac:dyDescent="0.2">
      <c r="B36" s="269">
        <f t="shared" si="0"/>
        <v>38047</v>
      </c>
      <c r="C36" s="379"/>
      <c r="D36" s="379">
        <v>29.749999618530275</v>
      </c>
      <c r="E36" s="379">
        <v>1</v>
      </c>
      <c r="F36" s="379"/>
      <c r="G36" s="379">
        <v>29.749999618530275</v>
      </c>
      <c r="H36" s="379">
        <v>0</v>
      </c>
      <c r="I36" s="379"/>
      <c r="J36" s="379">
        <v>29.749999618530275</v>
      </c>
      <c r="K36" s="379">
        <v>1</v>
      </c>
    </row>
    <row r="37" spans="2:11" x14ac:dyDescent="0.2">
      <c r="B37" s="269">
        <f t="shared" si="0"/>
        <v>38078</v>
      </c>
      <c r="C37" s="379"/>
      <c r="D37" s="379">
        <v>37.200000762939453</v>
      </c>
      <c r="E37" s="379">
        <v>1</v>
      </c>
      <c r="F37" s="379"/>
      <c r="G37" s="379">
        <v>37.200000762939453</v>
      </c>
      <c r="H37" s="379">
        <v>0</v>
      </c>
      <c r="I37" s="379"/>
      <c r="J37" s="379">
        <v>37.200000762939453</v>
      </c>
      <c r="K37" s="379">
        <v>1</v>
      </c>
    </row>
    <row r="38" spans="2:11" x14ac:dyDescent="0.2">
      <c r="B38" s="269">
        <f t="shared" si="0"/>
        <v>38108</v>
      </c>
      <c r="C38" s="379"/>
      <c r="D38" s="379">
        <v>37.200000762939453</v>
      </c>
      <c r="E38" s="379">
        <v>1</v>
      </c>
      <c r="F38" s="379"/>
      <c r="G38" s="379">
        <v>37.200000762939453</v>
      </c>
      <c r="H38" s="379">
        <v>0</v>
      </c>
      <c r="I38" s="379"/>
      <c r="J38" s="379">
        <v>37.200000762939453</v>
      </c>
      <c r="K38" s="379">
        <v>1</v>
      </c>
    </row>
    <row r="39" spans="2:11" x14ac:dyDescent="0.2">
      <c r="B39" s="269">
        <f t="shared" si="0"/>
        <v>38139</v>
      </c>
      <c r="C39" s="379"/>
      <c r="D39" s="379">
        <v>28.950002670288086</v>
      </c>
      <c r="E39" s="379">
        <v>1</v>
      </c>
      <c r="F39" s="379"/>
      <c r="G39" s="379">
        <v>28.950002670288086</v>
      </c>
      <c r="H39" s="379">
        <v>0</v>
      </c>
      <c r="I39" s="379"/>
      <c r="J39" s="379">
        <v>28.950002670288086</v>
      </c>
      <c r="K39" s="379">
        <v>1</v>
      </c>
    </row>
    <row r="40" spans="2:11" x14ac:dyDescent="0.2">
      <c r="B40" s="269">
        <f t="shared" si="0"/>
        <v>38169</v>
      </c>
      <c r="C40" s="379"/>
      <c r="D40" s="379">
        <v>28.950002670288086</v>
      </c>
      <c r="E40" s="379">
        <v>1</v>
      </c>
      <c r="F40" s="379"/>
      <c r="G40" s="379">
        <v>28.950002670288086</v>
      </c>
      <c r="H40" s="379">
        <v>0</v>
      </c>
      <c r="I40" s="379"/>
      <c r="J40" s="379">
        <v>28.950002670288086</v>
      </c>
      <c r="K40" s="379">
        <v>1</v>
      </c>
    </row>
    <row r="41" spans="2:11" x14ac:dyDescent="0.2">
      <c r="B41" s="269">
        <f t="shared" si="0"/>
        <v>38200</v>
      </c>
      <c r="C41" s="379"/>
      <c r="D41" s="379">
        <v>35.950000762939453</v>
      </c>
      <c r="E41" s="379">
        <v>1</v>
      </c>
      <c r="F41" s="379"/>
      <c r="G41" s="379">
        <v>35.950000762939453</v>
      </c>
      <c r="H41" s="379">
        <v>0</v>
      </c>
      <c r="I41" s="379"/>
      <c r="J41" s="379">
        <v>35.950000762939453</v>
      </c>
      <c r="K41" s="379">
        <v>1</v>
      </c>
    </row>
    <row r="42" spans="2:11" x14ac:dyDescent="0.2">
      <c r="B42" s="269">
        <f t="shared" si="0"/>
        <v>38231</v>
      </c>
      <c r="C42" s="379"/>
      <c r="D42" s="379">
        <v>42.700000762939453</v>
      </c>
      <c r="E42" s="379">
        <v>1</v>
      </c>
      <c r="F42" s="379"/>
      <c r="G42" s="379">
        <v>42.700000762939453</v>
      </c>
      <c r="H42" s="379">
        <v>0</v>
      </c>
      <c r="I42" s="379"/>
      <c r="J42" s="379">
        <v>42.700000762939453</v>
      </c>
      <c r="K42" s="379">
        <v>1</v>
      </c>
    </row>
    <row r="43" spans="2:11" x14ac:dyDescent="0.2">
      <c r="B43" s="269">
        <f t="shared" si="0"/>
        <v>38261</v>
      </c>
      <c r="C43" s="379"/>
      <c r="D43" s="379">
        <v>48.700000762939453</v>
      </c>
      <c r="E43" s="379">
        <v>1</v>
      </c>
      <c r="F43" s="379"/>
      <c r="G43" s="379">
        <v>48.700000762939453</v>
      </c>
      <c r="H43" s="379">
        <v>0</v>
      </c>
      <c r="I43" s="379"/>
      <c r="J43" s="379">
        <v>48.700000762939453</v>
      </c>
      <c r="K43" s="379">
        <v>1</v>
      </c>
    </row>
    <row r="44" spans="2:11" x14ac:dyDescent="0.2">
      <c r="B44" s="269">
        <f t="shared" si="0"/>
        <v>38292</v>
      </c>
      <c r="C44" s="379"/>
      <c r="D44" s="379">
        <v>48.700000762939453</v>
      </c>
      <c r="E44" s="379">
        <v>1</v>
      </c>
      <c r="F44" s="379"/>
      <c r="G44" s="379">
        <v>48.700000762939453</v>
      </c>
      <c r="H44" s="379">
        <v>0</v>
      </c>
      <c r="I44" s="379"/>
      <c r="J44" s="379">
        <v>48.700000762939453</v>
      </c>
      <c r="K44" s="379">
        <v>1</v>
      </c>
    </row>
    <row r="45" spans="2:11" x14ac:dyDescent="0.2">
      <c r="B45" s="269">
        <f t="shared" si="0"/>
        <v>38322</v>
      </c>
      <c r="C45" s="379"/>
      <c r="D45" s="379">
        <v>31.600002288818359</v>
      </c>
      <c r="E45" s="379">
        <v>1</v>
      </c>
      <c r="F45" s="379"/>
      <c r="G45" s="379">
        <v>31.600002288818359</v>
      </c>
      <c r="H45" s="379">
        <v>0</v>
      </c>
      <c r="I45" s="379"/>
      <c r="J45" s="379">
        <v>31.600002288818359</v>
      </c>
      <c r="K45" s="379">
        <v>1</v>
      </c>
    </row>
    <row r="46" spans="2:11" x14ac:dyDescent="0.2">
      <c r="B46" s="269">
        <f t="shared" si="0"/>
        <v>38353</v>
      </c>
      <c r="C46" s="379"/>
      <c r="D46" s="379">
        <v>30.94999885559082</v>
      </c>
      <c r="E46" s="379">
        <v>1</v>
      </c>
      <c r="F46" s="379"/>
      <c r="G46" s="379">
        <v>30.94999885559082</v>
      </c>
      <c r="H46" s="379">
        <v>0</v>
      </c>
      <c r="I46" s="379"/>
      <c r="J46" s="379">
        <v>30.94999885559082</v>
      </c>
      <c r="K46" s="379">
        <v>1</v>
      </c>
    </row>
    <row r="47" spans="2:11" x14ac:dyDescent="0.2">
      <c r="B47" s="269">
        <f t="shared" si="0"/>
        <v>38384</v>
      </c>
      <c r="C47" s="379"/>
      <c r="D47" s="379">
        <v>30.94999885559082</v>
      </c>
      <c r="E47" s="379">
        <v>1</v>
      </c>
      <c r="F47" s="379"/>
      <c r="G47" s="379">
        <v>30.94999885559082</v>
      </c>
      <c r="H47" s="379">
        <v>0</v>
      </c>
      <c r="I47" s="379"/>
      <c r="J47" s="379">
        <v>30.94999885559082</v>
      </c>
      <c r="K47" s="379">
        <v>1</v>
      </c>
    </row>
    <row r="48" spans="2:11" x14ac:dyDescent="0.2">
      <c r="B48" s="269">
        <f t="shared" si="0"/>
        <v>38412</v>
      </c>
      <c r="C48" s="379"/>
      <c r="D48" s="379">
        <v>31.19999885559082</v>
      </c>
      <c r="E48" s="379">
        <v>1</v>
      </c>
      <c r="F48" s="379"/>
      <c r="G48" s="379">
        <v>31.19999885559082</v>
      </c>
      <c r="H48" s="379">
        <v>0</v>
      </c>
      <c r="I48" s="379"/>
      <c r="J48" s="379">
        <v>31.19999885559082</v>
      </c>
      <c r="K48" s="379">
        <v>1</v>
      </c>
    </row>
    <row r="49" spans="2:11" x14ac:dyDescent="0.2">
      <c r="B49" s="269">
        <f t="shared" si="0"/>
        <v>38443</v>
      </c>
      <c r="C49" s="379"/>
      <c r="D49" s="379">
        <v>38.450000762939453</v>
      </c>
      <c r="E49" s="379">
        <v>1</v>
      </c>
      <c r="F49" s="379"/>
      <c r="G49" s="379">
        <v>38.450000762939453</v>
      </c>
      <c r="H49" s="379">
        <v>0</v>
      </c>
      <c r="I49" s="379"/>
      <c r="J49" s="379">
        <v>38.450000762939453</v>
      </c>
      <c r="K49" s="379">
        <v>1</v>
      </c>
    </row>
    <row r="50" spans="2:11" x14ac:dyDescent="0.2">
      <c r="B50" s="269">
        <f t="shared" si="0"/>
        <v>38473</v>
      </c>
      <c r="C50" s="379"/>
      <c r="D50" s="379">
        <v>38.447864532470703</v>
      </c>
      <c r="E50" s="379">
        <v>1</v>
      </c>
      <c r="F50" s="379"/>
      <c r="G50" s="379">
        <v>38.447864532470703</v>
      </c>
      <c r="H50" s="379">
        <v>0</v>
      </c>
      <c r="I50" s="379"/>
      <c r="J50" s="379">
        <v>38.447864532470703</v>
      </c>
      <c r="K50" s="379">
        <v>1</v>
      </c>
    </row>
    <row r="51" spans="2:11" x14ac:dyDescent="0.2">
      <c r="B51" s="269">
        <f t="shared" si="0"/>
        <v>38504</v>
      </c>
      <c r="C51" s="379"/>
      <c r="D51" s="379">
        <v>30.948497772216797</v>
      </c>
      <c r="E51" s="379">
        <v>1</v>
      </c>
      <c r="F51" s="379"/>
      <c r="G51" s="379">
        <v>30.948497772216797</v>
      </c>
      <c r="H51" s="379">
        <v>0</v>
      </c>
      <c r="I51" s="379"/>
      <c r="J51" s="379">
        <v>30.948497772216797</v>
      </c>
      <c r="K51" s="379">
        <v>1</v>
      </c>
    </row>
    <row r="52" spans="2:11" x14ac:dyDescent="0.2">
      <c r="B52" s="269">
        <f t="shared" si="0"/>
        <v>38534</v>
      </c>
      <c r="C52" s="379"/>
      <c r="D52" s="379">
        <v>30.948545455932617</v>
      </c>
      <c r="E52" s="379">
        <v>1</v>
      </c>
      <c r="F52" s="379"/>
      <c r="G52" s="379">
        <v>30.948545455932617</v>
      </c>
      <c r="H52" s="379">
        <v>0</v>
      </c>
      <c r="I52" s="379"/>
      <c r="J52" s="379">
        <v>30.948545455932617</v>
      </c>
      <c r="K52" s="379">
        <v>1</v>
      </c>
    </row>
    <row r="53" spans="2:11" x14ac:dyDescent="0.2">
      <c r="B53" s="269">
        <f t="shared" si="0"/>
        <v>38565</v>
      </c>
      <c r="C53" s="379"/>
      <c r="D53" s="379">
        <v>37.903568267822266</v>
      </c>
      <c r="E53" s="379">
        <v>1</v>
      </c>
      <c r="F53" s="379"/>
      <c r="G53" s="379">
        <v>37.903568267822266</v>
      </c>
      <c r="H53" s="379">
        <v>0</v>
      </c>
      <c r="I53" s="379"/>
      <c r="J53" s="379">
        <v>37.903568267822266</v>
      </c>
      <c r="K53" s="379">
        <v>1</v>
      </c>
    </row>
    <row r="54" spans="2:11" x14ac:dyDescent="0.2">
      <c r="B54" s="269">
        <f t="shared" si="0"/>
        <v>38596</v>
      </c>
      <c r="C54" s="379"/>
      <c r="D54" s="379">
        <v>37.902858734130859</v>
      </c>
      <c r="E54" s="379">
        <v>1</v>
      </c>
      <c r="F54" s="379"/>
      <c r="G54" s="379">
        <v>37.902858734130859</v>
      </c>
      <c r="H54" s="379">
        <v>0</v>
      </c>
      <c r="I54" s="379"/>
      <c r="J54" s="379">
        <v>37.902858734130859</v>
      </c>
      <c r="K54" s="379">
        <v>1</v>
      </c>
    </row>
    <row r="55" spans="2:11" x14ac:dyDescent="0.2">
      <c r="B55" s="269">
        <f t="shared" si="0"/>
        <v>38626</v>
      </c>
      <c r="C55" s="379"/>
      <c r="D55" s="379">
        <v>47.047145843505859</v>
      </c>
      <c r="E55" s="379">
        <v>1</v>
      </c>
      <c r="F55" s="379"/>
      <c r="G55" s="379">
        <v>47.047145843505859</v>
      </c>
      <c r="H55" s="379">
        <v>0</v>
      </c>
      <c r="I55" s="379"/>
      <c r="J55" s="379">
        <v>47.047145843505859</v>
      </c>
      <c r="K55" s="379">
        <v>1</v>
      </c>
    </row>
    <row r="56" spans="2:11" x14ac:dyDescent="0.2">
      <c r="B56" s="269">
        <f t="shared" si="0"/>
        <v>38657</v>
      </c>
      <c r="C56" s="379"/>
      <c r="D56" s="379">
        <v>47.297145843505859</v>
      </c>
      <c r="E56" s="379">
        <v>1</v>
      </c>
      <c r="F56" s="379"/>
      <c r="G56" s="379">
        <v>47.297145843505859</v>
      </c>
      <c r="H56" s="379">
        <v>0</v>
      </c>
      <c r="I56" s="379"/>
      <c r="J56" s="379">
        <v>47.297145843505859</v>
      </c>
      <c r="K56" s="379">
        <v>1</v>
      </c>
    </row>
    <row r="57" spans="2:11" x14ac:dyDescent="0.2">
      <c r="B57" s="269">
        <f t="shared" si="0"/>
        <v>38687</v>
      </c>
      <c r="C57" s="379"/>
      <c r="D57" s="379">
        <v>32.052143096923828</v>
      </c>
      <c r="E57" s="379">
        <v>1</v>
      </c>
      <c r="F57" s="379"/>
      <c r="G57" s="379">
        <v>32.052143096923828</v>
      </c>
      <c r="H57" s="379">
        <v>0</v>
      </c>
      <c r="I57" s="379"/>
      <c r="J57" s="379">
        <v>32.052143096923828</v>
      </c>
      <c r="K57" s="379">
        <v>1</v>
      </c>
    </row>
    <row r="58" spans="2:11" x14ac:dyDescent="0.2">
      <c r="B58" s="269">
        <f t="shared" si="0"/>
        <v>38718</v>
      </c>
      <c r="C58" s="379"/>
      <c r="D58" s="379">
        <v>31.053934097290039</v>
      </c>
      <c r="E58" s="379">
        <v>1</v>
      </c>
      <c r="F58" s="379"/>
      <c r="G58" s="379">
        <v>31.053934097290039</v>
      </c>
      <c r="H58" s="379">
        <v>0</v>
      </c>
      <c r="I58" s="379"/>
      <c r="J58" s="379">
        <v>31.053934097290039</v>
      </c>
      <c r="K58" s="379">
        <v>1</v>
      </c>
    </row>
    <row r="59" spans="2:11" x14ac:dyDescent="0.2">
      <c r="B59" s="269">
        <f t="shared" si="0"/>
        <v>38749</v>
      </c>
      <c r="C59" s="379"/>
      <c r="D59" s="379">
        <v>31.153932571411133</v>
      </c>
      <c r="E59" s="379">
        <v>1</v>
      </c>
      <c r="F59" s="379"/>
      <c r="G59" s="379">
        <v>31.153932571411133</v>
      </c>
      <c r="H59" s="379">
        <v>0</v>
      </c>
      <c r="I59" s="379"/>
      <c r="J59" s="379">
        <v>31.153932571411133</v>
      </c>
      <c r="K59" s="379">
        <v>1</v>
      </c>
    </row>
    <row r="60" spans="2:11" x14ac:dyDescent="0.2">
      <c r="B60" s="269">
        <f t="shared" si="0"/>
        <v>38777</v>
      </c>
      <c r="C60" s="379"/>
      <c r="D60" s="379">
        <v>31.253931045532227</v>
      </c>
      <c r="E60" s="379">
        <v>1</v>
      </c>
      <c r="F60" s="379"/>
      <c r="G60" s="379">
        <v>31.253931045532227</v>
      </c>
      <c r="H60" s="379">
        <v>0</v>
      </c>
      <c r="I60" s="379"/>
      <c r="J60" s="379">
        <v>31.253931045532227</v>
      </c>
      <c r="K60" s="379">
        <v>1</v>
      </c>
    </row>
    <row r="61" spans="2:11" x14ac:dyDescent="0.2">
      <c r="B61" s="269">
        <f t="shared" si="0"/>
        <v>38808</v>
      </c>
      <c r="C61" s="379"/>
      <c r="D61" s="379">
        <v>38.632862091064453</v>
      </c>
      <c r="E61" s="379">
        <v>1</v>
      </c>
      <c r="F61" s="379"/>
      <c r="G61" s="379">
        <v>38.632862091064453</v>
      </c>
      <c r="H61" s="379">
        <v>0</v>
      </c>
      <c r="I61" s="379"/>
      <c r="J61" s="379">
        <v>38.632862091064453</v>
      </c>
      <c r="K61" s="379">
        <v>1</v>
      </c>
    </row>
    <row r="62" spans="2:11" x14ac:dyDescent="0.2">
      <c r="B62" s="269">
        <f t="shared" si="0"/>
        <v>38838</v>
      </c>
      <c r="C62" s="379"/>
      <c r="D62" s="379">
        <v>38.282859802246094</v>
      </c>
      <c r="E62" s="379">
        <v>1</v>
      </c>
      <c r="F62" s="379"/>
      <c r="G62" s="379">
        <v>38.282859802246094</v>
      </c>
      <c r="H62" s="379">
        <v>0</v>
      </c>
      <c r="I62" s="379"/>
      <c r="J62" s="379">
        <v>38.282859802246094</v>
      </c>
      <c r="K62" s="379">
        <v>1</v>
      </c>
    </row>
    <row r="63" spans="2:11" x14ac:dyDescent="0.2">
      <c r="B63" s="269">
        <f t="shared" si="0"/>
        <v>38869</v>
      </c>
      <c r="C63" s="379"/>
      <c r="D63" s="379">
        <v>32.998542785644531</v>
      </c>
      <c r="E63" s="379">
        <v>1</v>
      </c>
      <c r="F63" s="379"/>
      <c r="G63" s="379">
        <v>32.998542785644531</v>
      </c>
      <c r="H63" s="379">
        <v>0</v>
      </c>
      <c r="I63" s="379"/>
      <c r="J63" s="379">
        <v>32.998542785644531</v>
      </c>
      <c r="K63" s="379">
        <v>1</v>
      </c>
    </row>
    <row r="64" spans="2:11" x14ac:dyDescent="0.2">
      <c r="B64" s="269">
        <f t="shared" si="0"/>
        <v>38899</v>
      </c>
      <c r="C64" s="379"/>
      <c r="D64" s="379">
        <v>33.448543548583984</v>
      </c>
      <c r="E64" s="379">
        <v>1</v>
      </c>
      <c r="F64" s="379"/>
      <c r="G64" s="379">
        <v>33.448543548583984</v>
      </c>
      <c r="H64" s="379">
        <v>0</v>
      </c>
      <c r="I64" s="379"/>
      <c r="J64" s="379">
        <v>33.448543548583984</v>
      </c>
      <c r="K64" s="379">
        <v>1</v>
      </c>
    </row>
    <row r="65" spans="2:11" x14ac:dyDescent="0.2">
      <c r="B65" s="269">
        <f t="shared" si="0"/>
        <v>38930</v>
      </c>
      <c r="C65" s="379"/>
      <c r="D65" s="379">
        <v>33.853565216064453</v>
      </c>
      <c r="E65" s="379">
        <v>1</v>
      </c>
      <c r="F65" s="379"/>
      <c r="G65" s="379">
        <v>33.853565216064453</v>
      </c>
      <c r="H65" s="379">
        <v>0</v>
      </c>
      <c r="I65" s="379"/>
      <c r="J65" s="379">
        <v>33.853565216064453</v>
      </c>
      <c r="K65" s="379">
        <v>1</v>
      </c>
    </row>
    <row r="66" spans="2:11" x14ac:dyDescent="0.2">
      <c r="B66" s="269">
        <f t="shared" si="0"/>
        <v>38961</v>
      </c>
      <c r="C66" s="379"/>
      <c r="D66" s="379">
        <v>35.102855682373047</v>
      </c>
      <c r="E66" s="379">
        <v>1</v>
      </c>
      <c r="F66" s="379"/>
      <c r="G66" s="379">
        <v>35.102855682373047</v>
      </c>
      <c r="H66" s="379">
        <v>0</v>
      </c>
      <c r="I66" s="379"/>
      <c r="J66" s="379">
        <v>35.102855682373047</v>
      </c>
      <c r="K66" s="379">
        <v>1</v>
      </c>
    </row>
    <row r="67" spans="2:11" x14ac:dyDescent="0.2">
      <c r="B67" s="269">
        <f t="shared" si="0"/>
        <v>38991</v>
      </c>
      <c r="C67" s="379"/>
      <c r="D67" s="379">
        <v>45.747146606445313</v>
      </c>
      <c r="E67" s="379">
        <v>1</v>
      </c>
      <c r="F67" s="379"/>
      <c r="G67" s="379">
        <v>45.747146606445313</v>
      </c>
      <c r="H67" s="379">
        <v>0</v>
      </c>
      <c r="I67" s="379"/>
      <c r="J67" s="379">
        <v>45.747146606445313</v>
      </c>
      <c r="K67" s="379">
        <v>1</v>
      </c>
    </row>
    <row r="68" spans="2:11" x14ac:dyDescent="0.2">
      <c r="B68" s="269">
        <f t="shared" si="0"/>
        <v>39022</v>
      </c>
      <c r="C68" s="379"/>
      <c r="D68" s="379">
        <v>45.747146606445313</v>
      </c>
      <c r="E68" s="379">
        <v>1</v>
      </c>
      <c r="F68" s="379"/>
      <c r="G68" s="379">
        <v>45.747146606445313</v>
      </c>
      <c r="H68" s="379">
        <v>0</v>
      </c>
      <c r="I68" s="379"/>
      <c r="J68" s="379">
        <v>45.747146606445313</v>
      </c>
      <c r="K68" s="379">
        <v>1</v>
      </c>
    </row>
    <row r="69" spans="2:11" x14ac:dyDescent="0.2">
      <c r="B69" s="269">
        <f t="shared" si="0"/>
        <v>39052</v>
      </c>
      <c r="C69" s="379"/>
      <c r="D69" s="379">
        <v>33.252143859863281</v>
      </c>
      <c r="E69" s="379">
        <v>1</v>
      </c>
      <c r="F69" s="379"/>
      <c r="G69" s="379">
        <v>33.252143859863281</v>
      </c>
      <c r="H69" s="379">
        <v>0</v>
      </c>
      <c r="I69" s="379"/>
      <c r="J69" s="379">
        <v>33.252143859863281</v>
      </c>
      <c r="K69" s="379">
        <v>1</v>
      </c>
    </row>
    <row r="70" spans="2:11" x14ac:dyDescent="0.2">
      <c r="B70" s="269">
        <f t="shared" si="0"/>
        <v>39083</v>
      </c>
      <c r="C70" s="379"/>
      <c r="D70" s="379">
        <v>31.253929138183594</v>
      </c>
      <c r="E70" s="379">
        <v>1</v>
      </c>
      <c r="F70" s="379"/>
      <c r="G70" s="379">
        <v>31.253929138183594</v>
      </c>
      <c r="H70" s="379">
        <v>0</v>
      </c>
      <c r="I70" s="379"/>
      <c r="J70" s="379">
        <v>31.253929138183594</v>
      </c>
      <c r="K70" s="379">
        <v>1</v>
      </c>
    </row>
    <row r="71" spans="2:11" x14ac:dyDescent="0.2">
      <c r="B71" s="269">
        <f t="shared" si="0"/>
        <v>39114</v>
      </c>
      <c r="C71" s="379"/>
      <c r="D71" s="379">
        <v>31.353927612304688</v>
      </c>
      <c r="E71" s="379">
        <v>1</v>
      </c>
      <c r="F71" s="379"/>
      <c r="G71" s="379">
        <v>31.353927612304688</v>
      </c>
      <c r="H71" s="379">
        <v>0</v>
      </c>
      <c r="I71" s="379"/>
      <c r="J71" s="379">
        <v>31.353927612304688</v>
      </c>
      <c r="K71" s="379">
        <v>1</v>
      </c>
    </row>
    <row r="72" spans="2:11" x14ac:dyDescent="0.2">
      <c r="B72" s="269">
        <f t="shared" ref="B72:B135" si="1">EOMONTH(B71,0)+1</f>
        <v>39142</v>
      </c>
      <c r="C72" s="379"/>
      <c r="D72" s="379">
        <v>31.453926086425781</v>
      </c>
      <c r="E72" s="379">
        <v>1</v>
      </c>
      <c r="F72" s="379"/>
      <c r="G72" s="379">
        <v>31.453926086425781</v>
      </c>
      <c r="H72" s="379">
        <v>0</v>
      </c>
      <c r="I72" s="379"/>
      <c r="J72" s="379">
        <v>31.453926086425781</v>
      </c>
      <c r="K72" s="379">
        <v>1</v>
      </c>
    </row>
    <row r="73" spans="2:11" x14ac:dyDescent="0.2">
      <c r="B73" s="269">
        <f t="shared" si="1"/>
        <v>39173</v>
      </c>
      <c r="C73" s="379"/>
      <c r="D73" s="379">
        <v>38.882862091064453</v>
      </c>
      <c r="E73" s="379">
        <v>1</v>
      </c>
      <c r="F73" s="379"/>
      <c r="G73" s="379">
        <v>38.882862091064453</v>
      </c>
      <c r="H73" s="379">
        <v>0</v>
      </c>
      <c r="I73" s="379"/>
      <c r="J73" s="379">
        <v>38.882862091064453</v>
      </c>
      <c r="K73" s="379">
        <v>1</v>
      </c>
    </row>
    <row r="74" spans="2:11" x14ac:dyDescent="0.2">
      <c r="B74" s="269">
        <f t="shared" si="1"/>
        <v>39203</v>
      </c>
      <c r="C74" s="379"/>
      <c r="D74" s="379">
        <v>38.532859802246094</v>
      </c>
      <c r="E74" s="379">
        <v>1</v>
      </c>
      <c r="F74" s="379"/>
      <c r="G74" s="379">
        <v>38.532859802246094</v>
      </c>
      <c r="H74" s="379">
        <v>0</v>
      </c>
      <c r="I74" s="379"/>
      <c r="J74" s="379">
        <v>38.532859802246094</v>
      </c>
      <c r="K74" s="379">
        <v>1</v>
      </c>
    </row>
    <row r="75" spans="2:11" x14ac:dyDescent="0.2">
      <c r="B75" s="269">
        <f t="shared" si="1"/>
        <v>39234</v>
      </c>
      <c r="C75" s="379"/>
      <c r="D75" s="379">
        <v>33.248542785644531</v>
      </c>
      <c r="E75" s="379">
        <v>1</v>
      </c>
      <c r="F75" s="379"/>
      <c r="G75" s="379">
        <v>33.248542785644531</v>
      </c>
      <c r="H75" s="379">
        <v>0</v>
      </c>
      <c r="I75" s="379"/>
      <c r="J75" s="379">
        <v>33.248542785644531</v>
      </c>
      <c r="K75" s="379">
        <v>1</v>
      </c>
    </row>
    <row r="76" spans="2:11" x14ac:dyDescent="0.2">
      <c r="B76" s="269">
        <f t="shared" si="1"/>
        <v>39264</v>
      </c>
      <c r="C76" s="379"/>
      <c r="D76" s="379">
        <v>33.698543548583984</v>
      </c>
      <c r="E76" s="379">
        <v>1</v>
      </c>
      <c r="F76" s="379"/>
      <c r="G76" s="379">
        <v>33.698543548583984</v>
      </c>
      <c r="H76" s="379">
        <v>0</v>
      </c>
      <c r="I76" s="379"/>
      <c r="J76" s="379">
        <v>33.698543548583984</v>
      </c>
      <c r="K76" s="379">
        <v>1</v>
      </c>
    </row>
    <row r="77" spans="2:11" x14ac:dyDescent="0.2">
      <c r="B77" s="269">
        <f t="shared" si="1"/>
        <v>39295</v>
      </c>
      <c r="C77" s="379"/>
      <c r="D77" s="379">
        <v>34.103565216064453</v>
      </c>
      <c r="E77" s="379">
        <v>1</v>
      </c>
      <c r="F77" s="379"/>
      <c r="G77" s="379">
        <v>34.103565216064453</v>
      </c>
      <c r="H77" s="379">
        <v>0</v>
      </c>
      <c r="I77" s="379"/>
      <c r="J77" s="379">
        <v>34.103565216064453</v>
      </c>
      <c r="K77" s="379">
        <v>1</v>
      </c>
    </row>
    <row r="78" spans="2:11" x14ac:dyDescent="0.2">
      <c r="B78" s="269">
        <f t="shared" si="1"/>
        <v>39326</v>
      </c>
      <c r="C78" s="379"/>
      <c r="D78" s="379">
        <v>38.602855682373047</v>
      </c>
      <c r="E78" s="379">
        <v>1</v>
      </c>
      <c r="F78" s="379"/>
      <c r="G78" s="379">
        <v>38.602855682373047</v>
      </c>
      <c r="H78" s="379">
        <v>0</v>
      </c>
      <c r="I78" s="379"/>
      <c r="J78" s="379">
        <v>38.602855682373047</v>
      </c>
      <c r="K78" s="379">
        <v>1</v>
      </c>
    </row>
    <row r="79" spans="2:11" x14ac:dyDescent="0.2">
      <c r="B79" s="269">
        <f t="shared" si="1"/>
        <v>39356</v>
      </c>
      <c r="C79" s="379"/>
      <c r="D79" s="379">
        <v>57.372146606445313</v>
      </c>
      <c r="E79" s="379">
        <v>1</v>
      </c>
      <c r="F79" s="379"/>
      <c r="G79" s="379">
        <v>57.372146606445313</v>
      </c>
      <c r="H79" s="379">
        <v>0</v>
      </c>
      <c r="I79" s="379"/>
      <c r="J79" s="379">
        <v>57.372146606445313</v>
      </c>
      <c r="K79" s="379">
        <v>1</v>
      </c>
    </row>
    <row r="80" spans="2:11" x14ac:dyDescent="0.2">
      <c r="B80" s="269">
        <f t="shared" si="1"/>
        <v>39387</v>
      </c>
      <c r="C80" s="379"/>
      <c r="D80" s="379">
        <v>57.372146606445313</v>
      </c>
      <c r="E80" s="379">
        <v>1</v>
      </c>
      <c r="F80" s="379"/>
      <c r="G80" s="379">
        <v>57.372146606445313</v>
      </c>
      <c r="H80" s="379">
        <v>0</v>
      </c>
      <c r="I80" s="379"/>
      <c r="J80" s="379">
        <v>57.372146606445313</v>
      </c>
      <c r="K80" s="379">
        <v>1</v>
      </c>
    </row>
    <row r="81" spans="2:11" x14ac:dyDescent="0.2">
      <c r="B81" s="269">
        <f t="shared" si="1"/>
        <v>39417</v>
      </c>
      <c r="C81" s="379"/>
      <c r="D81" s="379">
        <v>33.502143859863281</v>
      </c>
      <c r="E81" s="379">
        <v>1</v>
      </c>
      <c r="F81" s="379"/>
      <c r="G81" s="379">
        <v>33.502143859863281</v>
      </c>
      <c r="H81" s="379">
        <v>0</v>
      </c>
      <c r="I81" s="379"/>
      <c r="J81" s="379">
        <v>33.502143859863281</v>
      </c>
      <c r="K81" s="379">
        <v>1</v>
      </c>
    </row>
    <row r="82" spans="2:11" x14ac:dyDescent="0.2">
      <c r="B82" s="269">
        <f t="shared" si="1"/>
        <v>39448</v>
      </c>
      <c r="C82" s="379"/>
      <c r="D82" s="379">
        <v>31.503929138183594</v>
      </c>
      <c r="E82" s="379">
        <v>1</v>
      </c>
      <c r="F82" s="379"/>
      <c r="G82" s="379">
        <v>31.503929138183594</v>
      </c>
      <c r="H82" s="379">
        <v>0</v>
      </c>
      <c r="I82" s="379"/>
      <c r="J82" s="379">
        <v>31.503929138183594</v>
      </c>
      <c r="K82" s="379">
        <v>1</v>
      </c>
    </row>
    <row r="83" spans="2:11" x14ac:dyDescent="0.2">
      <c r="B83" s="269">
        <f t="shared" si="1"/>
        <v>39479</v>
      </c>
      <c r="C83" s="379"/>
      <c r="D83" s="379">
        <v>31.603927612304688</v>
      </c>
      <c r="E83" s="379">
        <v>1</v>
      </c>
      <c r="F83" s="379"/>
      <c r="G83" s="379">
        <v>31.603927612304688</v>
      </c>
      <c r="H83" s="379">
        <v>0</v>
      </c>
      <c r="I83" s="379"/>
      <c r="J83" s="379">
        <v>31.603927612304688</v>
      </c>
      <c r="K83" s="379">
        <v>1</v>
      </c>
    </row>
    <row r="84" spans="2:11" x14ac:dyDescent="0.2">
      <c r="B84" s="269">
        <f t="shared" si="1"/>
        <v>39508</v>
      </c>
      <c r="C84" s="379"/>
      <c r="D84" s="379">
        <v>31.703926086425781</v>
      </c>
      <c r="E84" s="379">
        <v>1</v>
      </c>
      <c r="F84" s="379"/>
      <c r="G84" s="379">
        <v>31.703926086425781</v>
      </c>
      <c r="H84" s="379">
        <v>0</v>
      </c>
      <c r="I84" s="379"/>
      <c r="J84" s="379">
        <v>31.703926086425781</v>
      </c>
      <c r="K84" s="379">
        <v>1</v>
      </c>
    </row>
    <row r="85" spans="2:11" x14ac:dyDescent="0.2">
      <c r="B85" s="269">
        <f t="shared" si="1"/>
        <v>39539</v>
      </c>
      <c r="C85" s="379"/>
      <c r="D85" s="379">
        <v>39.132862091064453</v>
      </c>
      <c r="E85" s="379">
        <v>1</v>
      </c>
      <c r="F85" s="379"/>
      <c r="G85" s="379">
        <v>39.132862091064453</v>
      </c>
      <c r="H85" s="379">
        <v>0</v>
      </c>
      <c r="I85" s="379"/>
      <c r="J85" s="379">
        <v>39.132862091064453</v>
      </c>
      <c r="K85" s="379">
        <v>1</v>
      </c>
    </row>
    <row r="86" spans="2:11" x14ac:dyDescent="0.2">
      <c r="B86" s="269">
        <f t="shared" si="1"/>
        <v>39569</v>
      </c>
      <c r="C86" s="379"/>
      <c r="D86" s="379">
        <v>38.782859802246094</v>
      </c>
      <c r="E86" s="379">
        <v>1</v>
      </c>
      <c r="F86" s="379"/>
      <c r="G86" s="379">
        <v>38.782859802246094</v>
      </c>
      <c r="H86" s="379">
        <v>0</v>
      </c>
      <c r="I86" s="379"/>
      <c r="J86" s="379">
        <v>38.782859802246094</v>
      </c>
      <c r="K86" s="379">
        <v>1</v>
      </c>
    </row>
    <row r="87" spans="2:11" x14ac:dyDescent="0.2">
      <c r="B87" s="269">
        <f t="shared" si="1"/>
        <v>39600</v>
      </c>
      <c r="C87" s="379"/>
      <c r="D87" s="379">
        <v>33.498542785644531</v>
      </c>
      <c r="E87" s="379">
        <v>1</v>
      </c>
      <c r="F87" s="379"/>
      <c r="G87" s="379">
        <v>33.498542785644531</v>
      </c>
      <c r="H87" s="379">
        <v>0</v>
      </c>
      <c r="I87" s="379"/>
      <c r="J87" s="379">
        <v>33.498542785644531</v>
      </c>
      <c r="K87" s="379">
        <v>1</v>
      </c>
    </row>
    <row r="88" spans="2:11" x14ac:dyDescent="0.2">
      <c r="B88" s="269">
        <f t="shared" si="1"/>
        <v>39630</v>
      </c>
      <c r="C88" s="379"/>
      <c r="D88" s="379">
        <v>33.948543548583984</v>
      </c>
      <c r="E88" s="379">
        <v>1</v>
      </c>
      <c r="F88" s="379"/>
      <c r="G88" s="379">
        <v>33.948543548583984</v>
      </c>
      <c r="H88" s="379">
        <v>0</v>
      </c>
      <c r="I88" s="379"/>
      <c r="J88" s="379">
        <v>33.948543548583984</v>
      </c>
      <c r="K88" s="379">
        <v>1</v>
      </c>
    </row>
    <row r="89" spans="2:11" x14ac:dyDescent="0.2">
      <c r="B89" s="269">
        <f t="shared" si="1"/>
        <v>39661</v>
      </c>
      <c r="C89" s="379"/>
      <c r="D89" s="379">
        <v>34.353565216064453</v>
      </c>
      <c r="E89" s="379">
        <v>1</v>
      </c>
      <c r="F89" s="379"/>
      <c r="G89" s="379">
        <v>34.353565216064453</v>
      </c>
      <c r="H89" s="379">
        <v>0</v>
      </c>
      <c r="I89" s="379"/>
      <c r="J89" s="379">
        <v>34.353565216064453</v>
      </c>
      <c r="K89" s="379">
        <v>1</v>
      </c>
    </row>
    <row r="90" spans="2:11" x14ac:dyDescent="0.2">
      <c r="B90" s="269">
        <f t="shared" si="1"/>
        <v>39692</v>
      </c>
      <c r="C90" s="379"/>
      <c r="D90" s="379">
        <v>39.102855682373047</v>
      </c>
      <c r="E90" s="379">
        <v>1</v>
      </c>
      <c r="F90" s="379"/>
      <c r="G90" s="379">
        <v>39.102855682373047</v>
      </c>
      <c r="H90" s="379">
        <v>0</v>
      </c>
      <c r="I90" s="379"/>
      <c r="J90" s="379">
        <v>39.102855682373047</v>
      </c>
      <c r="K90" s="379">
        <v>1</v>
      </c>
    </row>
    <row r="91" spans="2:11" x14ac:dyDescent="0.2">
      <c r="B91" s="269">
        <f t="shared" si="1"/>
        <v>39722</v>
      </c>
      <c r="C91" s="379"/>
      <c r="D91" s="379">
        <v>57.872146606445313</v>
      </c>
      <c r="E91" s="379">
        <v>1</v>
      </c>
      <c r="F91" s="379"/>
      <c r="G91" s="379">
        <v>57.872146606445313</v>
      </c>
      <c r="H91" s="379">
        <v>0</v>
      </c>
      <c r="I91" s="379"/>
      <c r="J91" s="379">
        <v>57.872146606445313</v>
      </c>
      <c r="K91" s="379">
        <v>1</v>
      </c>
    </row>
    <row r="92" spans="2:11" x14ac:dyDescent="0.2">
      <c r="B92" s="269">
        <f t="shared" si="1"/>
        <v>39753</v>
      </c>
      <c r="C92" s="379"/>
      <c r="D92" s="379">
        <v>57.872146606445313</v>
      </c>
      <c r="E92" s="379">
        <v>1</v>
      </c>
      <c r="F92" s="379"/>
      <c r="G92" s="379">
        <v>57.872146606445313</v>
      </c>
      <c r="H92" s="379">
        <v>0</v>
      </c>
      <c r="I92" s="379"/>
      <c r="J92" s="379">
        <v>57.872146606445313</v>
      </c>
      <c r="K92" s="379">
        <v>1</v>
      </c>
    </row>
    <row r="93" spans="2:11" x14ac:dyDescent="0.2">
      <c r="B93" s="269">
        <f t="shared" si="1"/>
        <v>39783</v>
      </c>
      <c r="C93" s="379"/>
      <c r="D93" s="379">
        <v>33.752143859863281</v>
      </c>
      <c r="E93" s="379">
        <v>1</v>
      </c>
      <c r="F93" s="379"/>
      <c r="G93" s="379">
        <v>33.752143859863281</v>
      </c>
      <c r="H93" s="379">
        <v>0</v>
      </c>
      <c r="I93" s="379"/>
      <c r="J93" s="379">
        <v>33.752143859863281</v>
      </c>
      <c r="K93" s="379">
        <v>1</v>
      </c>
    </row>
    <row r="94" spans="2:11" x14ac:dyDescent="0.2">
      <c r="B94" s="269">
        <f t="shared" si="1"/>
        <v>39814</v>
      </c>
      <c r="C94" s="379"/>
      <c r="D94" s="379">
        <v>31.753929138183594</v>
      </c>
      <c r="E94" s="379">
        <v>1</v>
      </c>
      <c r="F94" s="379"/>
      <c r="G94" s="379">
        <v>31.753929138183594</v>
      </c>
      <c r="H94" s="379">
        <v>0</v>
      </c>
      <c r="I94" s="379"/>
      <c r="J94" s="379">
        <v>31.753929138183594</v>
      </c>
      <c r="K94" s="379">
        <v>1</v>
      </c>
    </row>
    <row r="95" spans="2:11" x14ac:dyDescent="0.2">
      <c r="B95" s="269">
        <f t="shared" si="1"/>
        <v>39845</v>
      </c>
      <c r="C95" s="379"/>
      <c r="D95" s="379">
        <v>31.853927612304688</v>
      </c>
      <c r="E95" s="379">
        <v>1</v>
      </c>
      <c r="F95" s="379"/>
      <c r="G95" s="379">
        <v>31.853927612304688</v>
      </c>
      <c r="H95" s="379">
        <v>0</v>
      </c>
      <c r="I95" s="379"/>
      <c r="J95" s="379">
        <v>31.853927612304688</v>
      </c>
      <c r="K95" s="379">
        <v>1</v>
      </c>
    </row>
    <row r="96" spans="2:11" x14ac:dyDescent="0.2">
      <c r="B96" s="269">
        <f t="shared" si="1"/>
        <v>39873</v>
      </c>
      <c r="C96" s="379"/>
      <c r="D96" s="379">
        <v>31.953926086425781</v>
      </c>
      <c r="E96" s="379">
        <v>1</v>
      </c>
      <c r="F96" s="379"/>
      <c r="G96" s="379">
        <v>31.953926086425781</v>
      </c>
      <c r="H96" s="379">
        <v>0</v>
      </c>
      <c r="I96" s="379"/>
      <c r="J96" s="379">
        <v>31.953926086425781</v>
      </c>
      <c r="K96" s="379">
        <v>1</v>
      </c>
    </row>
    <row r="97" spans="2:11" x14ac:dyDescent="0.2">
      <c r="B97" s="269">
        <f t="shared" si="1"/>
        <v>39904</v>
      </c>
      <c r="C97" s="379"/>
      <c r="D97" s="379">
        <v>39.632862091064453</v>
      </c>
      <c r="E97" s="379">
        <v>1</v>
      </c>
      <c r="F97" s="379"/>
      <c r="G97" s="379">
        <v>39.632862091064453</v>
      </c>
      <c r="H97" s="379">
        <v>0</v>
      </c>
      <c r="I97" s="379"/>
      <c r="J97" s="379">
        <v>39.632862091064453</v>
      </c>
      <c r="K97" s="379">
        <v>1</v>
      </c>
    </row>
    <row r="98" spans="2:11" x14ac:dyDescent="0.2">
      <c r="B98" s="269">
        <f t="shared" si="1"/>
        <v>39934</v>
      </c>
      <c r="C98" s="379"/>
      <c r="D98" s="379">
        <v>38.782859802246094</v>
      </c>
      <c r="E98" s="379">
        <v>1</v>
      </c>
      <c r="F98" s="379"/>
      <c r="G98" s="379">
        <v>38.782859802246094</v>
      </c>
      <c r="H98" s="379">
        <v>0</v>
      </c>
      <c r="I98" s="379"/>
      <c r="J98" s="379">
        <v>38.782859802246094</v>
      </c>
      <c r="K98" s="379">
        <v>1</v>
      </c>
    </row>
    <row r="99" spans="2:11" x14ac:dyDescent="0.2">
      <c r="B99" s="269">
        <f t="shared" si="1"/>
        <v>39965</v>
      </c>
      <c r="C99" s="379"/>
      <c r="D99" s="379">
        <v>33.498542785644531</v>
      </c>
      <c r="E99" s="379">
        <v>1</v>
      </c>
      <c r="F99" s="379"/>
      <c r="G99" s="379">
        <v>33.498542785644531</v>
      </c>
      <c r="H99" s="379">
        <v>0</v>
      </c>
      <c r="I99" s="379"/>
      <c r="J99" s="379">
        <v>33.498542785644531</v>
      </c>
      <c r="K99" s="379">
        <v>1</v>
      </c>
    </row>
    <row r="100" spans="2:11" x14ac:dyDescent="0.2">
      <c r="B100" s="269">
        <f t="shared" si="1"/>
        <v>39995</v>
      </c>
      <c r="C100" s="379"/>
      <c r="D100" s="379">
        <v>33.948543548583984</v>
      </c>
      <c r="E100" s="379">
        <v>1</v>
      </c>
      <c r="F100" s="379"/>
      <c r="G100" s="379">
        <v>33.948543548583984</v>
      </c>
      <c r="H100" s="379">
        <v>0</v>
      </c>
      <c r="I100" s="379"/>
      <c r="J100" s="379">
        <v>33.948543548583984</v>
      </c>
      <c r="K100" s="379">
        <v>1</v>
      </c>
    </row>
    <row r="101" spans="2:11" x14ac:dyDescent="0.2">
      <c r="B101" s="269">
        <f t="shared" si="1"/>
        <v>40026</v>
      </c>
      <c r="C101" s="379"/>
      <c r="D101" s="379">
        <v>34.853565216064453</v>
      </c>
      <c r="E101" s="379">
        <v>1</v>
      </c>
      <c r="F101" s="379"/>
      <c r="G101" s="379">
        <v>34.853565216064453</v>
      </c>
      <c r="H101" s="379">
        <v>0</v>
      </c>
      <c r="I101" s="379"/>
      <c r="J101" s="379">
        <v>34.853565216064453</v>
      </c>
      <c r="K101" s="379">
        <v>1</v>
      </c>
    </row>
    <row r="102" spans="2:11" x14ac:dyDescent="0.2">
      <c r="B102" s="269">
        <f t="shared" si="1"/>
        <v>40057</v>
      </c>
      <c r="C102" s="379"/>
      <c r="D102" s="379">
        <v>40.352855682373047</v>
      </c>
      <c r="E102" s="379">
        <v>1</v>
      </c>
      <c r="F102" s="379"/>
      <c r="G102" s="379">
        <v>40.352855682373047</v>
      </c>
      <c r="H102" s="379">
        <v>0</v>
      </c>
      <c r="I102" s="379"/>
      <c r="J102" s="379">
        <v>40.352855682373047</v>
      </c>
      <c r="K102" s="379">
        <v>1</v>
      </c>
    </row>
    <row r="103" spans="2:11" x14ac:dyDescent="0.2">
      <c r="B103" s="269">
        <f t="shared" si="1"/>
        <v>40087</v>
      </c>
      <c r="C103" s="379"/>
      <c r="D103" s="379">
        <v>59.372146606445313</v>
      </c>
      <c r="E103" s="379">
        <v>1</v>
      </c>
      <c r="F103" s="379"/>
      <c r="G103" s="379">
        <v>59.372146606445313</v>
      </c>
      <c r="H103" s="379">
        <v>0</v>
      </c>
      <c r="I103" s="379"/>
      <c r="J103" s="379">
        <v>59.372146606445313</v>
      </c>
      <c r="K103" s="379">
        <v>1</v>
      </c>
    </row>
    <row r="104" spans="2:11" x14ac:dyDescent="0.2">
      <c r="B104" s="269">
        <f t="shared" si="1"/>
        <v>40118</v>
      </c>
      <c r="C104" s="379"/>
      <c r="D104" s="379">
        <v>59.372146606445313</v>
      </c>
      <c r="E104" s="379">
        <v>1</v>
      </c>
      <c r="F104" s="379"/>
      <c r="G104" s="379">
        <v>59.372146606445313</v>
      </c>
      <c r="H104" s="379">
        <v>0</v>
      </c>
      <c r="I104" s="379"/>
      <c r="J104" s="379">
        <v>59.372146606445313</v>
      </c>
      <c r="K104" s="379">
        <v>1</v>
      </c>
    </row>
    <row r="105" spans="2:11" x14ac:dyDescent="0.2">
      <c r="B105" s="269">
        <f t="shared" si="1"/>
        <v>40148</v>
      </c>
      <c r="C105" s="379"/>
      <c r="D105" s="379">
        <v>33.252143859863281</v>
      </c>
      <c r="E105" s="379">
        <v>1</v>
      </c>
      <c r="F105" s="379"/>
      <c r="G105" s="379">
        <v>33.252143859863281</v>
      </c>
      <c r="H105" s="379">
        <v>0</v>
      </c>
      <c r="I105" s="379"/>
      <c r="J105" s="379">
        <v>33.252143859863281</v>
      </c>
      <c r="K105" s="379">
        <v>1</v>
      </c>
    </row>
    <row r="106" spans="2:11" x14ac:dyDescent="0.2">
      <c r="B106" s="269">
        <f t="shared" si="1"/>
        <v>40179</v>
      </c>
      <c r="C106" s="379"/>
      <c r="D106" s="379">
        <v>31.253932952880859</v>
      </c>
      <c r="E106" s="379">
        <v>1</v>
      </c>
      <c r="F106" s="379"/>
      <c r="G106" s="379">
        <v>31.253932952880859</v>
      </c>
      <c r="H106" s="379">
        <v>0</v>
      </c>
      <c r="I106" s="379"/>
      <c r="J106" s="379">
        <v>31.253932952880859</v>
      </c>
      <c r="K106" s="379">
        <v>1</v>
      </c>
    </row>
    <row r="107" spans="2:11" x14ac:dyDescent="0.2">
      <c r="B107" s="269">
        <f t="shared" si="1"/>
        <v>40210</v>
      </c>
      <c r="C107" s="379"/>
      <c r="D107" s="379">
        <v>31.353931427001953</v>
      </c>
      <c r="E107" s="379">
        <v>1</v>
      </c>
      <c r="F107" s="379"/>
      <c r="G107" s="379">
        <v>31.353931427001953</v>
      </c>
      <c r="H107" s="379">
        <v>0</v>
      </c>
      <c r="I107" s="379"/>
      <c r="J107" s="379">
        <v>31.353931427001953</v>
      </c>
      <c r="K107" s="379">
        <v>1</v>
      </c>
    </row>
    <row r="108" spans="2:11" x14ac:dyDescent="0.2">
      <c r="B108" s="269">
        <f t="shared" si="1"/>
        <v>40238</v>
      </c>
      <c r="C108" s="379"/>
      <c r="D108" s="379">
        <v>31.453929901123047</v>
      </c>
      <c r="E108" s="379">
        <v>1</v>
      </c>
      <c r="F108" s="379"/>
      <c r="G108" s="379">
        <v>31.453929901123047</v>
      </c>
      <c r="H108" s="379">
        <v>0</v>
      </c>
      <c r="I108" s="379"/>
      <c r="J108" s="379">
        <v>31.453929901123047</v>
      </c>
      <c r="K108" s="379">
        <v>1</v>
      </c>
    </row>
    <row r="109" spans="2:11" x14ac:dyDescent="0.2">
      <c r="B109" s="269">
        <f t="shared" si="1"/>
        <v>40269</v>
      </c>
      <c r="C109" s="379"/>
      <c r="D109" s="379">
        <v>39.132862091064453</v>
      </c>
      <c r="E109" s="379">
        <v>1</v>
      </c>
      <c r="F109" s="379"/>
      <c r="G109" s="379">
        <v>39.132862091064453</v>
      </c>
      <c r="H109" s="379">
        <v>0</v>
      </c>
      <c r="I109" s="379"/>
      <c r="J109" s="379">
        <v>39.132862091064453</v>
      </c>
      <c r="K109" s="379">
        <v>1</v>
      </c>
    </row>
    <row r="110" spans="2:11" x14ac:dyDescent="0.2">
      <c r="B110" s="269">
        <f t="shared" si="1"/>
        <v>40299</v>
      </c>
      <c r="C110" s="379"/>
      <c r="D110" s="379">
        <v>38.782859802246094</v>
      </c>
      <c r="E110" s="379">
        <v>1</v>
      </c>
      <c r="F110" s="379"/>
      <c r="G110" s="379">
        <v>38.782859802246094</v>
      </c>
      <c r="H110" s="379">
        <v>0</v>
      </c>
      <c r="I110" s="379"/>
      <c r="J110" s="379">
        <v>38.782859802246094</v>
      </c>
      <c r="K110" s="379">
        <v>1</v>
      </c>
    </row>
    <row r="111" spans="2:11" x14ac:dyDescent="0.2">
      <c r="B111" s="269">
        <f t="shared" si="1"/>
        <v>40330</v>
      </c>
      <c r="C111" s="379"/>
      <c r="D111" s="379">
        <v>33.498542785644531</v>
      </c>
      <c r="E111" s="379">
        <v>1</v>
      </c>
      <c r="F111" s="379"/>
      <c r="G111" s="379">
        <v>33.498542785644531</v>
      </c>
      <c r="H111" s="379">
        <v>0</v>
      </c>
      <c r="I111" s="379"/>
      <c r="J111" s="379">
        <v>33.498542785644531</v>
      </c>
      <c r="K111" s="379">
        <v>1</v>
      </c>
    </row>
    <row r="112" spans="2:11" x14ac:dyDescent="0.2">
      <c r="B112" s="269">
        <f t="shared" si="1"/>
        <v>40360</v>
      </c>
      <c r="C112" s="379"/>
      <c r="D112" s="379">
        <v>33.948543548583984</v>
      </c>
      <c r="E112" s="379">
        <v>1</v>
      </c>
      <c r="F112" s="379"/>
      <c r="G112" s="379">
        <v>33.948543548583984</v>
      </c>
      <c r="H112" s="379">
        <v>0</v>
      </c>
      <c r="I112" s="379"/>
      <c r="J112" s="379">
        <v>33.948543548583984</v>
      </c>
      <c r="K112" s="379">
        <v>1</v>
      </c>
    </row>
    <row r="113" spans="2:11" x14ac:dyDescent="0.2">
      <c r="B113" s="269">
        <f t="shared" si="1"/>
        <v>40391</v>
      </c>
      <c r="C113" s="379"/>
      <c r="D113" s="379">
        <v>34.853565216064453</v>
      </c>
      <c r="E113" s="379">
        <v>1</v>
      </c>
      <c r="F113" s="379"/>
      <c r="G113" s="379">
        <v>34.853565216064453</v>
      </c>
      <c r="H113" s="379">
        <v>0</v>
      </c>
      <c r="I113" s="379"/>
      <c r="J113" s="379">
        <v>34.853565216064453</v>
      </c>
      <c r="K113" s="379">
        <v>1</v>
      </c>
    </row>
    <row r="114" spans="2:11" x14ac:dyDescent="0.2">
      <c r="B114" s="269">
        <f t="shared" si="1"/>
        <v>40422</v>
      </c>
      <c r="C114" s="379"/>
      <c r="D114" s="379">
        <v>40.852855682373047</v>
      </c>
      <c r="E114" s="379">
        <v>1</v>
      </c>
      <c r="F114" s="379"/>
      <c r="G114" s="379">
        <v>40.852855682373047</v>
      </c>
      <c r="H114" s="379">
        <v>0</v>
      </c>
      <c r="I114" s="379"/>
      <c r="J114" s="379">
        <v>40.852855682373047</v>
      </c>
      <c r="K114" s="379">
        <v>1</v>
      </c>
    </row>
    <row r="115" spans="2:11" x14ac:dyDescent="0.2">
      <c r="B115" s="269">
        <f t="shared" si="1"/>
        <v>40452</v>
      </c>
      <c r="C115" s="379"/>
      <c r="D115" s="379">
        <v>60.872146606445313</v>
      </c>
      <c r="E115" s="379">
        <v>1</v>
      </c>
      <c r="F115" s="379"/>
      <c r="G115" s="379">
        <v>60.872146606445313</v>
      </c>
      <c r="H115" s="379">
        <v>0</v>
      </c>
      <c r="I115" s="379"/>
      <c r="J115" s="379">
        <v>60.872146606445313</v>
      </c>
      <c r="K115" s="379">
        <v>1</v>
      </c>
    </row>
    <row r="116" spans="2:11" x14ac:dyDescent="0.2">
      <c r="B116" s="269">
        <f t="shared" si="1"/>
        <v>40483</v>
      </c>
      <c r="C116" s="379"/>
      <c r="D116" s="379">
        <v>60.872146606445313</v>
      </c>
      <c r="E116" s="379">
        <v>1</v>
      </c>
      <c r="F116" s="379"/>
      <c r="G116" s="379">
        <v>60.872146606445313</v>
      </c>
      <c r="H116" s="379">
        <v>0</v>
      </c>
      <c r="I116" s="379"/>
      <c r="J116" s="379">
        <v>60.872146606445313</v>
      </c>
      <c r="K116" s="379">
        <v>1</v>
      </c>
    </row>
    <row r="117" spans="2:11" x14ac:dyDescent="0.2">
      <c r="B117" s="269">
        <f t="shared" si="1"/>
        <v>40513</v>
      </c>
      <c r="C117" s="379"/>
      <c r="D117" s="379">
        <v>33.252143859863281</v>
      </c>
      <c r="E117" s="379">
        <v>1</v>
      </c>
      <c r="F117" s="379"/>
      <c r="G117" s="379">
        <v>33.252143859863281</v>
      </c>
      <c r="H117" s="379">
        <v>0</v>
      </c>
      <c r="I117" s="379"/>
      <c r="J117" s="379">
        <v>33.252143859863281</v>
      </c>
      <c r="K117" s="379">
        <v>1</v>
      </c>
    </row>
    <row r="118" spans="2:11" x14ac:dyDescent="0.2">
      <c r="B118" s="269">
        <f t="shared" si="1"/>
        <v>40544</v>
      </c>
      <c r="C118" s="379"/>
      <c r="D118" s="379">
        <v>31.253932952880859</v>
      </c>
      <c r="E118" s="379">
        <v>1</v>
      </c>
      <c r="F118" s="379"/>
      <c r="G118" s="379">
        <v>31.253932952880859</v>
      </c>
      <c r="H118" s="379">
        <v>0</v>
      </c>
      <c r="I118" s="379"/>
      <c r="J118" s="379">
        <v>31.253932952880859</v>
      </c>
      <c r="K118" s="379">
        <v>1</v>
      </c>
    </row>
    <row r="119" spans="2:11" x14ac:dyDescent="0.2">
      <c r="B119" s="269">
        <f t="shared" si="1"/>
        <v>40575</v>
      </c>
      <c r="C119" s="379"/>
      <c r="D119" s="379">
        <v>31.353931427001953</v>
      </c>
      <c r="E119" s="379">
        <v>1</v>
      </c>
      <c r="F119" s="379"/>
      <c r="G119" s="379">
        <v>31.353931427001953</v>
      </c>
      <c r="H119" s="379">
        <v>0</v>
      </c>
      <c r="I119" s="379"/>
      <c r="J119" s="379">
        <v>31.353931427001953</v>
      </c>
      <c r="K119" s="379">
        <v>1</v>
      </c>
    </row>
    <row r="120" spans="2:11" x14ac:dyDescent="0.2">
      <c r="B120" s="269">
        <f t="shared" si="1"/>
        <v>40603</v>
      </c>
      <c r="C120" s="379"/>
      <c r="D120" s="379">
        <v>31.453929901123047</v>
      </c>
      <c r="E120" s="379">
        <v>1</v>
      </c>
      <c r="F120" s="379"/>
      <c r="G120" s="379">
        <v>31.453929901123047</v>
      </c>
      <c r="H120" s="379">
        <v>0</v>
      </c>
      <c r="I120" s="379"/>
      <c r="J120" s="379">
        <v>31.453929901123047</v>
      </c>
      <c r="K120" s="379">
        <v>1</v>
      </c>
    </row>
    <row r="121" spans="2:11" x14ac:dyDescent="0.2">
      <c r="B121" s="269">
        <f t="shared" si="1"/>
        <v>40634</v>
      </c>
      <c r="C121" s="379"/>
      <c r="D121" s="379">
        <v>42.882862091064453</v>
      </c>
      <c r="E121" s="379">
        <v>1</v>
      </c>
      <c r="F121" s="379"/>
      <c r="G121" s="379">
        <v>42.882862091064453</v>
      </c>
      <c r="H121" s="379">
        <v>0</v>
      </c>
      <c r="I121" s="379"/>
      <c r="J121" s="379">
        <v>42.882862091064453</v>
      </c>
      <c r="K121" s="379">
        <v>1</v>
      </c>
    </row>
    <row r="122" spans="2:11" x14ac:dyDescent="0.2">
      <c r="B122" s="269">
        <f t="shared" si="1"/>
        <v>40664</v>
      </c>
      <c r="C122" s="379"/>
      <c r="D122" s="379">
        <v>42.532859802246094</v>
      </c>
      <c r="E122" s="379">
        <v>1</v>
      </c>
      <c r="F122" s="379"/>
      <c r="G122" s="379">
        <v>42.532859802246094</v>
      </c>
      <c r="H122" s="379">
        <v>0</v>
      </c>
      <c r="I122" s="379"/>
      <c r="J122" s="379">
        <v>42.532859802246094</v>
      </c>
      <c r="K122" s="379">
        <v>1</v>
      </c>
    </row>
    <row r="123" spans="2:11" x14ac:dyDescent="0.2">
      <c r="B123" s="269">
        <f t="shared" si="1"/>
        <v>40695</v>
      </c>
      <c r="C123" s="379"/>
      <c r="D123" s="379">
        <v>37.248542785644531</v>
      </c>
      <c r="E123" s="379">
        <v>1</v>
      </c>
      <c r="F123" s="379"/>
      <c r="G123" s="379">
        <v>37.248542785644531</v>
      </c>
      <c r="H123" s="379">
        <v>0</v>
      </c>
      <c r="I123" s="379"/>
      <c r="J123" s="379">
        <v>37.248542785644531</v>
      </c>
      <c r="K123" s="379">
        <v>1</v>
      </c>
    </row>
    <row r="124" spans="2:11" x14ac:dyDescent="0.2">
      <c r="B124" s="269">
        <f t="shared" si="1"/>
        <v>40725</v>
      </c>
      <c r="C124" s="379"/>
      <c r="D124" s="379">
        <v>37.698543548583984</v>
      </c>
      <c r="E124" s="379">
        <v>1</v>
      </c>
      <c r="F124" s="379"/>
      <c r="G124" s="379">
        <v>37.698543548583984</v>
      </c>
      <c r="H124" s="379">
        <v>0</v>
      </c>
      <c r="I124" s="379"/>
      <c r="J124" s="379">
        <v>37.698543548583984</v>
      </c>
      <c r="K124" s="379">
        <v>1</v>
      </c>
    </row>
    <row r="125" spans="2:11" x14ac:dyDescent="0.2">
      <c r="B125" s="269">
        <f t="shared" si="1"/>
        <v>40756</v>
      </c>
      <c r="C125" s="379"/>
      <c r="D125" s="379">
        <v>39.353565216064453</v>
      </c>
      <c r="E125" s="379">
        <v>1</v>
      </c>
      <c r="F125" s="379"/>
      <c r="G125" s="379">
        <v>39.353565216064453</v>
      </c>
      <c r="H125" s="379">
        <v>0</v>
      </c>
      <c r="I125" s="379"/>
      <c r="J125" s="379">
        <v>39.353565216064453</v>
      </c>
      <c r="K125" s="379">
        <v>1</v>
      </c>
    </row>
    <row r="126" spans="2:11" x14ac:dyDescent="0.2">
      <c r="B126" s="269">
        <f t="shared" si="1"/>
        <v>40787</v>
      </c>
      <c r="C126" s="379"/>
      <c r="D126" s="379">
        <v>46.352855682373047</v>
      </c>
      <c r="E126" s="379">
        <v>1</v>
      </c>
      <c r="F126" s="379"/>
      <c r="G126" s="379">
        <v>46.352855682373047</v>
      </c>
      <c r="H126" s="379">
        <v>0</v>
      </c>
      <c r="I126" s="379"/>
      <c r="J126" s="379">
        <v>46.352855682373047</v>
      </c>
      <c r="K126" s="379">
        <v>1</v>
      </c>
    </row>
    <row r="127" spans="2:11" x14ac:dyDescent="0.2">
      <c r="B127" s="269">
        <f t="shared" si="1"/>
        <v>40817</v>
      </c>
      <c r="C127" s="379"/>
      <c r="D127" s="379">
        <v>69.747146606445313</v>
      </c>
      <c r="E127" s="379">
        <v>1</v>
      </c>
      <c r="F127" s="379"/>
      <c r="G127" s="379">
        <v>69.747146606445313</v>
      </c>
      <c r="H127" s="379">
        <v>0</v>
      </c>
      <c r="I127" s="379"/>
      <c r="J127" s="379">
        <v>69.747146606445313</v>
      </c>
      <c r="K127" s="379">
        <v>1</v>
      </c>
    </row>
    <row r="128" spans="2:11" x14ac:dyDescent="0.2">
      <c r="B128" s="269">
        <f t="shared" si="1"/>
        <v>40848</v>
      </c>
      <c r="C128" s="379"/>
      <c r="D128" s="379">
        <v>69.747146606445313</v>
      </c>
      <c r="E128" s="379">
        <v>1</v>
      </c>
      <c r="F128" s="379"/>
      <c r="G128" s="379">
        <v>69.747146606445313</v>
      </c>
      <c r="H128" s="379">
        <v>0</v>
      </c>
      <c r="I128" s="379"/>
      <c r="J128" s="379">
        <v>69.747146606445313</v>
      </c>
      <c r="K128" s="379">
        <v>1</v>
      </c>
    </row>
    <row r="129" spans="2:11" x14ac:dyDescent="0.2">
      <c r="B129" s="269">
        <f t="shared" si="1"/>
        <v>40878</v>
      </c>
      <c r="C129" s="379"/>
      <c r="D129" s="379">
        <v>37.752143859863281</v>
      </c>
      <c r="E129" s="379">
        <v>1</v>
      </c>
      <c r="F129" s="379"/>
      <c r="G129" s="379">
        <v>37.752143859863281</v>
      </c>
      <c r="H129" s="379">
        <v>0</v>
      </c>
      <c r="I129" s="379"/>
      <c r="J129" s="379">
        <v>37.752143859863281</v>
      </c>
      <c r="K129" s="379">
        <v>1</v>
      </c>
    </row>
    <row r="130" spans="2:11" x14ac:dyDescent="0.2">
      <c r="B130" s="269">
        <f t="shared" si="1"/>
        <v>40909</v>
      </c>
      <c r="C130" s="379"/>
      <c r="D130" s="379">
        <v>35.503932952880859</v>
      </c>
      <c r="E130" s="379">
        <v>1</v>
      </c>
      <c r="F130" s="379"/>
      <c r="G130" s="379">
        <v>35.503932952880859</v>
      </c>
      <c r="H130" s="379">
        <v>0</v>
      </c>
      <c r="I130" s="379"/>
      <c r="J130" s="379">
        <v>35.503932952880859</v>
      </c>
      <c r="K130" s="379">
        <v>1</v>
      </c>
    </row>
    <row r="131" spans="2:11" x14ac:dyDescent="0.2">
      <c r="B131" s="269">
        <f t="shared" si="1"/>
        <v>40940</v>
      </c>
      <c r="C131" s="379"/>
      <c r="D131" s="379">
        <v>35.603931427001953</v>
      </c>
      <c r="E131" s="379">
        <v>1</v>
      </c>
      <c r="F131" s="379"/>
      <c r="G131" s="379">
        <v>35.603931427001953</v>
      </c>
      <c r="H131" s="379">
        <v>0</v>
      </c>
      <c r="I131" s="379"/>
      <c r="J131" s="379">
        <v>35.603931427001953</v>
      </c>
      <c r="K131" s="379">
        <v>1</v>
      </c>
    </row>
    <row r="132" spans="2:11" x14ac:dyDescent="0.2">
      <c r="B132" s="269">
        <f t="shared" si="1"/>
        <v>40969</v>
      </c>
      <c r="C132" s="379"/>
      <c r="D132" s="379">
        <v>35.703929901123047</v>
      </c>
      <c r="E132" s="379">
        <v>1</v>
      </c>
      <c r="F132" s="379"/>
      <c r="G132" s="379">
        <v>35.703929901123047</v>
      </c>
      <c r="H132" s="379">
        <v>0</v>
      </c>
      <c r="I132" s="379"/>
      <c r="J132" s="379">
        <v>35.703929901123047</v>
      </c>
      <c r="K132" s="379">
        <v>1</v>
      </c>
    </row>
    <row r="133" spans="2:11" x14ac:dyDescent="0.2">
      <c r="B133" s="269">
        <f t="shared" si="1"/>
        <v>41000</v>
      </c>
      <c r="C133" s="379"/>
      <c r="D133" s="379">
        <v>43.382862091064453</v>
      </c>
      <c r="E133" s="379">
        <v>1</v>
      </c>
      <c r="F133" s="379"/>
      <c r="G133" s="379">
        <v>43.382862091064453</v>
      </c>
      <c r="H133" s="379">
        <v>0</v>
      </c>
      <c r="I133" s="379"/>
      <c r="J133" s="379">
        <v>43.382862091064453</v>
      </c>
      <c r="K133" s="379">
        <v>1</v>
      </c>
    </row>
    <row r="134" spans="2:11" x14ac:dyDescent="0.2">
      <c r="B134" s="269">
        <f t="shared" si="1"/>
        <v>41030</v>
      </c>
      <c r="C134" s="379"/>
      <c r="D134" s="379">
        <v>43.032859802246094</v>
      </c>
      <c r="E134" s="379">
        <v>1</v>
      </c>
      <c r="F134" s="379"/>
      <c r="G134" s="379">
        <v>43.032859802246094</v>
      </c>
      <c r="H134" s="379">
        <v>0</v>
      </c>
      <c r="I134" s="379"/>
      <c r="J134" s="379">
        <v>43.032859802246094</v>
      </c>
      <c r="K134" s="379">
        <v>1</v>
      </c>
    </row>
    <row r="135" spans="2:11" x14ac:dyDescent="0.2">
      <c r="B135" s="269">
        <f t="shared" si="1"/>
        <v>41061</v>
      </c>
      <c r="C135" s="379"/>
      <c r="D135" s="379">
        <v>37.748542785644531</v>
      </c>
      <c r="E135" s="379">
        <v>1</v>
      </c>
      <c r="F135" s="379"/>
      <c r="G135" s="379">
        <v>37.748542785644531</v>
      </c>
      <c r="H135" s="379">
        <v>0</v>
      </c>
      <c r="I135" s="379"/>
      <c r="J135" s="379">
        <v>37.748542785644531</v>
      </c>
      <c r="K135" s="379">
        <v>1</v>
      </c>
    </row>
    <row r="136" spans="2:11" x14ac:dyDescent="0.2">
      <c r="B136" s="269">
        <f t="shared" ref="B136:B199" si="2">EOMONTH(B135,0)+1</f>
        <v>41091</v>
      </c>
      <c r="C136" s="379"/>
      <c r="D136" s="379">
        <v>38.198543548583984</v>
      </c>
      <c r="E136" s="379">
        <v>1</v>
      </c>
      <c r="F136" s="379"/>
      <c r="G136" s="379">
        <v>38.198543548583984</v>
      </c>
      <c r="H136" s="379">
        <v>0</v>
      </c>
      <c r="I136" s="379"/>
      <c r="J136" s="379">
        <v>38.198543548583984</v>
      </c>
      <c r="K136" s="379">
        <v>1</v>
      </c>
    </row>
    <row r="137" spans="2:11" x14ac:dyDescent="0.2">
      <c r="B137" s="269">
        <f t="shared" si="2"/>
        <v>41122</v>
      </c>
      <c r="C137" s="379"/>
      <c r="D137" s="379">
        <v>39.853565216064453</v>
      </c>
      <c r="E137" s="379">
        <v>1</v>
      </c>
      <c r="F137" s="379"/>
      <c r="G137" s="379">
        <v>39.853565216064453</v>
      </c>
      <c r="H137" s="379">
        <v>0</v>
      </c>
      <c r="I137" s="379"/>
      <c r="J137" s="379">
        <v>39.853565216064453</v>
      </c>
      <c r="K137" s="379">
        <v>1</v>
      </c>
    </row>
    <row r="138" spans="2:11" x14ac:dyDescent="0.2">
      <c r="B138" s="269">
        <f t="shared" si="2"/>
        <v>41153</v>
      </c>
      <c r="C138" s="379"/>
      <c r="D138" s="379">
        <v>47.352855682373047</v>
      </c>
      <c r="E138" s="379">
        <v>1</v>
      </c>
      <c r="F138" s="379"/>
      <c r="G138" s="379">
        <v>47.352855682373047</v>
      </c>
      <c r="H138" s="379">
        <v>0</v>
      </c>
      <c r="I138" s="379"/>
      <c r="J138" s="379">
        <v>47.352855682373047</v>
      </c>
      <c r="K138" s="379">
        <v>1</v>
      </c>
    </row>
    <row r="139" spans="2:11" x14ac:dyDescent="0.2">
      <c r="B139" s="269">
        <f t="shared" si="2"/>
        <v>41183</v>
      </c>
      <c r="C139" s="379"/>
      <c r="D139" s="379">
        <v>71.747146606445313</v>
      </c>
      <c r="E139" s="379">
        <v>1</v>
      </c>
      <c r="F139" s="379"/>
      <c r="G139" s="379">
        <v>71.747146606445313</v>
      </c>
      <c r="H139" s="379">
        <v>0</v>
      </c>
      <c r="I139" s="379"/>
      <c r="J139" s="379">
        <v>71.747146606445313</v>
      </c>
      <c r="K139" s="379">
        <v>1</v>
      </c>
    </row>
    <row r="140" spans="2:11" x14ac:dyDescent="0.2">
      <c r="B140" s="269">
        <f t="shared" si="2"/>
        <v>41214</v>
      </c>
      <c r="C140" s="379"/>
      <c r="D140" s="379">
        <v>71.747146606445313</v>
      </c>
      <c r="E140" s="379">
        <v>1</v>
      </c>
      <c r="F140" s="379"/>
      <c r="G140" s="379">
        <v>71.747146606445313</v>
      </c>
      <c r="H140" s="379">
        <v>0</v>
      </c>
      <c r="I140" s="379"/>
      <c r="J140" s="379">
        <v>71.747146606445313</v>
      </c>
      <c r="K140" s="379">
        <v>1</v>
      </c>
    </row>
    <row r="141" spans="2:11" x14ac:dyDescent="0.2">
      <c r="B141" s="269">
        <f t="shared" si="2"/>
        <v>41244</v>
      </c>
      <c r="C141" s="379"/>
      <c r="D141" s="379">
        <v>38.252143859863281</v>
      </c>
      <c r="E141" s="379">
        <v>1</v>
      </c>
      <c r="F141" s="379"/>
      <c r="G141" s="379">
        <v>38.252143859863281</v>
      </c>
      <c r="H141" s="379">
        <v>0</v>
      </c>
      <c r="I141" s="379"/>
      <c r="J141" s="379">
        <v>38.252143859863281</v>
      </c>
      <c r="K141" s="379">
        <v>1</v>
      </c>
    </row>
    <row r="142" spans="2:11" x14ac:dyDescent="0.2">
      <c r="B142" s="269">
        <f t="shared" si="2"/>
        <v>41275</v>
      </c>
      <c r="C142" s="379"/>
      <c r="D142" s="379">
        <v>36.003932952880859</v>
      </c>
      <c r="E142" s="379">
        <v>1</v>
      </c>
      <c r="F142" s="379"/>
      <c r="G142" s="379">
        <v>36.003932952880859</v>
      </c>
      <c r="H142" s="379">
        <v>0</v>
      </c>
      <c r="I142" s="379"/>
      <c r="J142" s="379">
        <v>36.003932952880859</v>
      </c>
      <c r="K142" s="379">
        <v>1</v>
      </c>
    </row>
    <row r="143" spans="2:11" x14ac:dyDescent="0.2">
      <c r="B143" s="269">
        <f t="shared" si="2"/>
        <v>41306</v>
      </c>
      <c r="C143" s="379"/>
      <c r="D143" s="379">
        <v>36.103931427001953</v>
      </c>
      <c r="E143" s="379">
        <v>1</v>
      </c>
      <c r="F143" s="379"/>
      <c r="G143" s="379">
        <v>36.103931427001953</v>
      </c>
      <c r="H143" s="379">
        <v>0</v>
      </c>
      <c r="I143" s="379"/>
      <c r="J143" s="379">
        <v>36.103931427001953</v>
      </c>
      <c r="K143" s="379">
        <v>1</v>
      </c>
    </row>
    <row r="144" spans="2:11" x14ac:dyDescent="0.2">
      <c r="B144" s="269">
        <f t="shared" si="2"/>
        <v>41334</v>
      </c>
      <c r="C144" s="379"/>
      <c r="D144" s="379">
        <v>36.203929901123047</v>
      </c>
      <c r="E144" s="379">
        <v>1</v>
      </c>
      <c r="F144" s="379"/>
      <c r="G144" s="379">
        <v>36.203929901123047</v>
      </c>
      <c r="H144" s="379">
        <v>0</v>
      </c>
      <c r="I144" s="379"/>
      <c r="J144" s="379">
        <v>36.203929901123047</v>
      </c>
      <c r="K144" s="379">
        <v>1</v>
      </c>
    </row>
    <row r="145" spans="2:11" x14ac:dyDescent="0.2">
      <c r="B145" s="269">
        <f t="shared" si="2"/>
        <v>41365</v>
      </c>
      <c r="C145" s="379"/>
      <c r="D145" s="379">
        <v>43.882862091064453</v>
      </c>
      <c r="E145" s="379">
        <v>1</v>
      </c>
      <c r="F145" s="379"/>
      <c r="G145" s="379">
        <v>43.882862091064453</v>
      </c>
      <c r="H145" s="379">
        <v>0</v>
      </c>
      <c r="I145" s="379"/>
      <c r="J145" s="379">
        <v>43.882862091064453</v>
      </c>
      <c r="K145" s="379">
        <v>1</v>
      </c>
    </row>
    <row r="146" spans="2:11" x14ac:dyDescent="0.2">
      <c r="B146" s="269">
        <f t="shared" si="2"/>
        <v>41395</v>
      </c>
      <c r="C146" s="379"/>
      <c r="D146" s="379">
        <v>43.532859802246094</v>
      </c>
      <c r="E146" s="379">
        <v>1</v>
      </c>
      <c r="F146" s="379"/>
      <c r="G146" s="379">
        <v>43.532859802246094</v>
      </c>
      <c r="H146" s="379">
        <v>0</v>
      </c>
      <c r="I146" s="379"/>
      <c r="J146" s="379">
        <v>43.532859802246094</v>
      </c>
      <c r="K146" s="379">
        <v>1</v>
      </c>
    </row>
    <row r="147" spans="2:11" x14ac:dyDescent="0.2">
      <c r="B147" s="269">
        <f t="shared" si="2"/>
        <v>41426</v>
      </c>
      <c r="C147" s="379"/>
      <c r="D147" s="379">
        <v>38.248542785644531</v>
      </c>
      <c r="E147" s="379">
        <v>1</v>
      </c>
      <c r="F147" s="379"/>
      <c r="G147" s="379">
        <v>38.248542785644531</v>
      </c>
      <c r="H147" s="379">
        <v>0</v>
      </c>
      <c r="I147" s="379"/>
      <c r="J147" s="379">
        <v>38.248542785644531</v>
      </c>
      <c r="K147" s="379">
        <v>1</v>
      </c>
    </row>
    <row r="148" spans="2:11" x14ac:dyDescent="0.2">
      <c r="B148" s="269">
        <f t="shared" si="2"/>
        <v>41456</v>
      </c>
      <c r="C148" s="379"/>
      <c r="D148" s="379">
        <v>38.698543548583984</v>
      </c>
      <c r="E148" s="379">
        <v>1</v>
      </c>
      <c r="F148" s="379"/>
      <c r="G148" s="379">
        <v>38.698543548583984</v>
      </c>
      <c r="H148" s="379">
        <v>0</v>
      </c>
      <c r="I148" s="379"/>
      <c r="J148" s="379">
        <v>38.698543548583984</v>
      </c>
      <c r="K148" s="379">
        <v>1</v>
      </c>
    </row>
    <row r="149" spans="2:11" x14ac:dyDescent="0.2">
      <c r="B149" s="269">
        <f t="shared" si="2"/>
        <v>41487</v>
      </c>
      <c r="C149" s="379"/>
      <c r="D149" s="379">
        <v>40.353565216064453</v>
      </c>
      <c r="E149" s="379">
        <v>1</v>
      </c>
      <c r="F149" s="379"/>
      <c r="G149" s="379">
        <v>40.353565216064453</v>
      </c>
      <c r="H149" s="379">
        <v>0</v>
      </c>
      <c r="I149" s="379"/>
      <c r="J149" s="379">
        <v>40.353565216064453</v>
      </c>
      <c r="K149" s="379">
        <v>1</v>
      </c>
    </row>
    <row r="150" spans="2:11" x14ac:dyDescent="0.2">
      <c r="B150" s="269">
        <f t="shared" si="2"/>
        <v>41518</v>
      </c>
      <c r="C150" s="379"/>
      <c r="D150" s="379">
        <v>48.352855682373047</v>
      </c>
      <c r="E150" s="379">
        <v>1</v>
      </c>
      <c r="F150" s="379"/>
      <c r="G150" s="379">
        <v>48.352855682373047</v>
      </c>
      <c r="H150" s="379">
        <v>0</v>
      </c>
      <c r="I150" s="379"/>
      <c r="J150" s="379">
        <v>48.352855682373047</v>
      </c>
      <c r="K150" s="379">
        <v>1</v>
      </c>
    </row>
    <row r="151" spans="2:11" x14ac:dyDescent="0.2">
      <c r="B151" s="269">
        <f t="shared" si="2"/>
        <v>41548</v>
      </c>
      <c r="C151" s="379"/>
      <c r="D151" s="379">
        <v>73.747146606445313</v>
      </c>
      <c r="E151" s="379">
        <v>1</v>
      </c>
      <c r="F151" s="379"/>
      <c r="G151" s="379">
        <v>73.747146606445313</v>
      </c>
      <c r="H151" s="379">
        <v>0</v>
      </c>
      <c r="I151" s="379"/>
      <c r="J151" s="379">
        <v>73.747146606445313</v>
      </c>
      <c r="K151" s="379">
        <v>1</v>
      </c>
    </row>
    <row r="152" spans="2:11" x14ac:dyDescent="0.2">
      <c r="B152" s="269">
        <f t="shared" si="2"/>
        <v>41579</v>
      </c>
      <c r="C152" s="379"/>
      <c r="D152" s="379">
        <v>73.747146606445313</v>
      </c>
      <c r="E152" s="379">
        <v>1</v>
      </c>
      <c r="F152" s="379"/>
      <c r="G152" s="379">
        <v>73.747146606445313</v>
      </c>
      <c r="H152" s="379">
        <v>0</v>
      </c>
      <c r="I152" s="379"/>
      <c r="J152" s="379">
        <v>73.747146606445313</v>
      </c>
      <c r="K152" s="379">
        <v>1</v>
      </c>
    </row>
    <row r="153" spans="2:11" x14ac:dyDescent="0.2">
      <c r="B153" s="269">
        <f t="shared" si="2"/>
        <v>41609</v>
      </c>
      <c r="C153" s="379"/>
      <c r="D153" s="379">
        <v>38.752143859863281</v>
      </c>
      <c r="E153" s="379">
        <v>1</v>
      </c>
      <c r="F153" s="379"/>
      <c r="G153" s="379">
        <v>38.752143859863281</v>
      </c>
      <c r="H153" s="379">
        <v>0</v>
      </c>
      <c r="I153" s="379"/>
      <c r="J153" s="379">
        <v>38.752143859863281</v>
      </c>
      <c r="K153" s="379">
        <v>1</v>
      </c>
    </row>
    <row r="154" spans="2:11" x14ac:dyDescent="0.2">
      <c r="B154" s="269">
        <f t="shared" si="2"/>
        <v>41640</v>
      </c>
      <c r="C154" s="379"/>
      <c r="D154" s="379">
        <v>36.503932952880859</v>
      </c>
      <c r="E154" s="379">
        <v>1</v>
      </c>
      <c r="F154" s="379"/>
      <c r="G154" s="379">
        <v>36.503932952880859</v>
      </c>
      <c r="H154" s="379">
        <v>0</v>
      </c>
      <c r="I154" s="379"/>
      <c r="J154" s="379">
        <v>36.503932952880859</v>
      </c>
      <c r="K154" s="379">
        <v>1</v>
      </c>
    </row>
    <row r="155" spans="2:11" x14ac:dyDescent="0.2">
      <c r="B155" s="269">
        <f t="shared" si="2"/>
        <v>41671</v>
      </c>
      <c r="C155" s="379"/>
      <c r="D155" s="379">
        <v>36.603931427001953</v>
      </c>
      <c r="E155" s="379">
        <v>1</v>
      </c>
      <c r="F155" s="379"/>
      <c r="G155" s="379">
        <v>36.603931427001953</v>
      </c>
      <c r="H155" s="379">
        <v>0</v>
      </c>
      <c r="I155" s="379"/>
      <c r="J155" s="379">
        <v>36.603931427001953</v>
      </c>
      <c r="K155" s="379">
        <v>1</v>
      </c>
    </row>
    <row r="156" spans="2:11" x14ac:dyDescent="0.2">
      <c r="B156" s="269">
        <f t="shared" si="2"/>
        <v>41699</v>
      </c>
      <c r="C156" s="379"/>
      <c r="D156" s="379">
        <v>36.703929901123047</v>
      </c>
      <c r="E156" s="379">
        <v>1</v>
      </c>
      <c r="F156" s="379"/>
      <c r="G156" s="379">
        <v>36.703929901123047</v>
      </c>
      <c r="H156" s="379">
        <v>0</v>
      </c>
      <c r="I156" s="379"/>
      <c r="J156" s="379">
        <v>36.703929901123047</v>
      </c>
      <c r="K156" s="379">
        <v>1</v>
      </c>
    </row>
    <row r="157" spans="2:11" x14ac:dyDescent="0.2">
      <c r="B157" s="269">
        <f t="shared" si="2"/>
        <v>41730</v>
      </c>
      <c r="C157" s="379"/>
      <c r="D157" s="379">
        <v>44.382862091064453</v>
      </c>
      <c r="E157" s="379">
        <v>1</v>
      </c>
      <c r="F157" s="379"/>
      <c r="G157" s="379">
        <v>44.382862091064453</v>
      </c>
      <c r="H157" s="379">
        <v>0</v>
      </c>
      <c r="I157" s="379"/>
      <c r="J157" s="379">
        <v>44.382862091064453</v>
      </c>
      <c r="K157" s="379">
        <v>1</v>
      </c>
    </row>
    <row r="158" spans="2:11" x14ac:dyDescent="0.2">
      <c r="B158" s="269">
        <f t="shared" si="2"/>
        <v>41760</v>
      </c>
      <c r="C158" s="379"/>
      <c r="D158" s="379">
        <v>44.032859802246094</v>
      </c>
      <c r="E158" s="379">
        <v>1</v>
      </c>
      <c r="F158" s="379"/>
      <c r="G158" s="379">
        <v>44.032859802246094</v>
      </c>
      <c r="H158" s="379">
        <v>0</v>
      </c>
      <c r="I158" s="379"/>
      <c r="J158" s="379">
        <v>44.032859802246094</v>
      </c>
      <c r="K158" s="379">
        <v>1</v>
      </c>
    </row>
    <row r="159" spans="2:11" x14ac:dyDescent="0.2">
      <c r="B159" s="269">
        <f t="shared" si="2"/>
        <v>41791</v>
      </c>
      <c r="C159" s="379"/>
      <c r="D159" s="379">
        <v>38.748542785644531</v>
      </c>
      <c r="E159" s="379">
        <v>1</v>
      </c>
      <c r="F159" s="379"/>
      <c r="G159" s="379">
        <v>38.748542785644531</v>
      </c>
      <c r="H159" s="379">
        <v>0</v>
      </c>
      <c r="I159" s="379"/>
      <c r="J159" s="379">
        <v>38.748542785644531</v>
      </c>
      <c r="K159" s="379">
        <v>1</v>
      </c>
    </row>
    <row r="160" spans="2:11" x14ac:dyDescent="0.2">
      <c r="B160" s="269">
        <f t="shared" si="2"/>
        <v>41821</v>
      </c>
      <c r="C160" s="379"/>
      <c r="D160" s="379">
        <v>39.198543548583984</v>
      </c>
      <c r="E160" s="379">
        <v>1</v>
      </c>
      <c r="F160" s="379"/>
      <c r="G160" s="379">
        <v>39.198543548583984</v>
      </c>
      <c r="H160" s="379">
        <v>0</v>
      </c>
      <c r="I160" s="379"/>
      <c r="J160" s="379">
        <v>39.198543548583984</v>
      </c>
      <c r="K160" s="379">
        <v>1</v>
      </c>
    </row>
    <row r="161" spans="2:11" x14ac:dyDescent="0.2">
      <c r="B161" s="269">
        <f t="shared" si="2"/>
        <v>41852</v>
      </c>
      <c r="C161" s="379"/>
      <c r="D161" s="379">
        <v>40.853565216064453</v>
      </c>
      <c r="E161" s="379">
        <v>1</v>
      </c>
      <c r="F161" s="379"/>
      <c r="G161" s="379">
        <v>40.853565216064453</v>
      </c>
      <c r="H161" s="379">
        <v>0</v>
      </c>
      <c r="I161" s="379"/>
      <c r="J161" s="379">
        <v>40.853565216064453</v>
      </c>
      <c r="K161" s="379">
        <v>1</v>
      </c>
    </row>
    <row r="162" spans="2:11" x14ac:dyDescent="0.2">
      <c r="B162" s="269">
        <f t="shared" si="2"/>
        <v>41883</v>
      </c>
      <c r="C162" s="379"/>
      <c r="D162" s="379">
        <v>49.352855682373047</v>
      </c>
      <c r="E162" s="379">
        <v>1</v>
      </c>
      <c r="F162" s="379"/>
      <c r="G162" s="379">
        <v>49.352855682373047</v>
      </c>
      <c r="H162" s="379">
        <v>0</v>
      </c>
      <c r="I162" s="379"/>
      <c r="J162" s="379">
        <v>49.352855682373047</v>
      </c>
      <c r="K162" s="379">
        <v>1</v>
      </c>
    </row>
    <row r="163" spans="2:11" x14ac:dyDescent="0.2">
      <c r="B163" s="269">
        <f t="shared" si="2"/>
        <v>41913</v>
      </c>
      <c r="C163" s="379"/>
      <c r="D163" s="379">
        <v>75.747146606445313</v>
      </c>
      <c r="E163" s="379">
        <v>1</v>
      </c>
      <c r="F163" s="379"/>
      <c r="G163" s="379">
        <v>75.747146606445313</v>
      </c>
      <c r="H163" s="379">
        <v>0</v>
      </c>
      <c r="I163" s="379"/>
      <c r="J163" s="379">
        <v>75.747146606445313</v>
      </c>
      <c r="K163" s="379">
        <v>1</v>
      </c>
    </row>
    <row r="164" spans="2:11" x14ac:dyDescent="0.2">
      <c r="B164" s="269">
        <f t="shared" si="2"/>
        <v>41944</v>
      </c>
      <c r="C164" s="379"/>
      <c r="D164" s="379">
        <v>75.747146606445313</v>
      </c>
      <c r="E164" s="379">
        <v>1</v>
      </c>
      <c r="F164" s="379"/>
      <c r="G164" s="379">
        <v>75.747146606445313</v>
      </c>
      <c r="H164" s="379">
        <v>0</v>
      </c>
      <c r="I164" s="379"/>
      <c r="J164" s="379">
        <v>75.747146606445313</v>
      </c>
      <c r="K164" s="379">
        <v>1</v>
      </c>
    </row>
    <row r="165" spans="2:11" x14ac:dyDescent="0.2">
      <c r="B165" s="269">
        <f t="shared" si="2"/>
        <v>41974</v>
      </c>
      <c r="C165" s="379"/>
      <c r="D165" s="379">
        <v>39.252143859863281</v>
      </c>
      <c r="E165" s="379">
        <v>1</v>
      </c>
      <c r="F165" s="379"/>
      <c r="G165" s="379">
        <v>39.252143859863281</v>
      </c>
      <c r="H165" s="379">
        <v>0</v>
      </c>
      <c r="I165" s="379"/>
      <c r="J165" s="379">
        <v>39.252143859863281</v>
      </c>
      <c r="K165" s="379">
        <v>1</v>
      </c>
    </row>
    <row r="166" spans="2:11" x14ac:dyDescent="0.2">
      <c r="B166" s="269">
        <f t="shared" si="2"/>
        <v>42005</v>
      </c>
      <c r="C166" s="379"/>
      <c r="D166" s="379">
        <v>37.003932952880859</v>
      </c>
      <c r="E166" s="379">
        <v>1</v>
      </c>
      <c r="F166" s="379"/>
      <c r="G166" s="379">
        <v>37.003932952880859</v>
      </c>
      <c r="H166" s="379">
        <v>0</v>
      </c>
      <c r="I166" s="379"/>
      <c r="J166" s="379">
        <v>37.003932952880859</v>
      </c>
      <c r="K166" s="379">
        <v>1</v>
      </c>
    </row>
    <row r="167" spans="2:11" x14ac:dyDescent="0.2">
      <c r="B167" s="269">
        <f t="shared" si="2"/>
        <v>42036</v>
      </c>
      <c r="C167" s="379"/>
      <c r="D167" s="379">
        <v>37.103931427001953</v>
      </c>
      <c r="E167" s="379">
        <v>1</v>
      </c>
      <c r="F167" s="379"/>
      <c r="G167" s="379">
        <v>37.103931427001953</v>
      </c>
      <c r="H167" s="379">
        <v>0</v>
      </c>
      <c r="I167" s="379"/>
      <c r="J167" s="379">
        <v>37.103931427001953</v>
      </c>
      <c r="K167" s="379">
        <v>1</v>
      </c>
    </row>
    <row r="168" spans="2:11" x14ac:dyDescent="0.2">
      <c r="B168" s="269">
        <f t="shared" si="2"/>
        <v>42064</v>
      </c>
      <c r="C168" s="379"/>
      <c r="D168" s="379">
        <v>37.203929901123047</v>
      </c>
      <c r="E168" s="379">
        <v>1</v>
      </c>
      <c r="F168" s="379"/>
      <c r="G168" s="379">
        <v>37.203929901123047</v>
      </c>
      <c r="H168" s="379">
        <v>0</v>
      </c>
      <c r="I168" s="379"/>
      <c r="J168" s="379">
        <v>37.203929901123047</v>
      </c>
      <c r="K168" s="379">
        <v>1</v>
      </c>
    </row>
    <row r="169" spans="2:11" x14ac:dyDescent="0.2">
      <c r="B169" s="269">
        <f t="shared" si="2"/>
        <v>42095</v>
      </c>
      <c r="C169" s="379"/>
      <c r="D169" s="379">
        <v>44.882862091064453</v>
      </c>
      <c r="E169" s="379">
        <v>1</v>
      </c>
      <c r="F169" s="379"/>
      <c r="G169" s="379">
        <v>44.882862091064453</v>
      </c>
      <c r="H169" s="379">
        <v>0</v>
      </c>
      <c r="I169" s="379"/>
      <c r="J169" s="379">
        <v>44.882862091064453</v>
      </c>
      <c r="K169" s="379">
        <v>1</v>
      </c>
    </row>
    <row r="170" spans="2:11" x14ac:dyDescent="0.2">
      <c r="B170" s="269">
        <f t="shared" si="2"/>
        <v>42125</v>
      </c>
      <c r="C170" s="379"/>
      <c r="D170" s="379">
        <v>44.532859802246094</v>
      </c>
      <c r="E170" s="379">
        <v>1</v>
      </c>
      <c r="F170" s="379"/>
      <c r="G170" s="379">
        <v>44.532859802246094</v>
      </c>
      <c r="H170" s="379">
        <v>0</v>
      </c>
      <c r="I170" s="379"/>
      <c r="J170" s="379">
        <v>44.532859802246094</v>
      </c>
      <c r="K170" s="379">
        <v>1</v>
      </c>
    </row>
    <row r="171" spans="2:11" x14ac:dyDescent="0.2">
      <c r="B171" s="269">
        <f t="shared" si="2"/>
        <v>42156</v>
      </c>
      <c r="C171" s="379"/>
      <c r="D171" s="379">
        <v>39.248542785644531</v>
      </c>
      <c r="E171" s="379">
        <v>1</v>
      </c>
      <c r="F171" s="379"/>
      <c r="G171" s="379">
        <v>39.248542785644531</v>
      </c>
      <c r="H171" s="379">
        <v>0</v>
      </c>
      <c r="I171" s="379"/>
      <c r="J171" s="379">
        <v>39.248542785644531</v>
      </c>
      <c r="K171" s="379">
        <v>1</v>
      </c>
    </row>
    <row r="172" spans="2:11" x14ac:dyDescent="0.2">
      <c r="B172" s="269">
        <f t="shared" si="2"/>
        <v>42186</v>
      </c>
      <c r="C172" s="379"/>
      <c r="D172" s="379">
        <v>39.698543548583984</v>
      </c>
      <c r="E172" s="379">
        <v>1</v>
      </c>
      <c r="F172" s="379"/>
      <c r="G172" s="379">
        <v>39.698543548583984</v>
      </c>
      <c r="H172" s="379">
        <v>0</v>
      </c>
      <c r="I172" s="379"/>
      <c r="J172" s="379">
        <v>39.698543548583984</v>
      </c>
      <c r="K172" s="379">
        <v>1</v>
      </c>
    </row>
    <row r="173" spans="2:11" x14ac:dyDescent="0.2">
      <c r="B173" s="269">
        <f t="shared" si="2"/>
        <v>42217</v>
      </c>
      <c r="C173" s="379"/>
      <c r="D173" s="379">
        <v>41.353565216064453</v>
      </c>
      <c r="E173" s="379">
        <v>1</v>
      </c>
      <c r="F173" s="379"/>
      <c r="G173" s="379">
        <v>41.353565216064453</v>
      </c>
      <c r="H173" s="379">
        <v>0</v>
      </c>
      <c r="I173" s="379"/>
      <c r="J173" s="379">
        <v>41.353565216064453</v>
      </c>
      <c r="K173" s="379">
        <v>1</v>
      </c>
    </row>
    <row r="174" spans="2:11" x14ac:dyDescent="0.2">
      <c r="B174" s="269">
        <f t="shared" si="2"/>
        <v>42248</v>
      </c>
      <c r="C174" s="379"/>
      <c r="D174" s="379">
        <v>50.352855682373047</v>
      </c>
      <c r="E174" s="379">
        <v>1</v>
      </c>
      <c r="F174" s="379"/>
      <c r="G174" s="379">
        <v>50.352855682373047</v>
      </c>
      <c r="H174" s="379">
        <v>0</v>
      </c>
      <c r="I174" s="379"/>
      <c r="J174" s="379">
        <v>50.352855682373047</v>
      </c>
      <c r="K174" s="379">
        <v>1</v>
      </c>
    </row>
    <row r="175" spans="2:11" x14ac:dyDescent="0.2">
      <c r="B175" s="269">
        <f t="shared" si="2"/>
        <v>42278</v>
      </c>
      <c r="C175" s="379"/>
      <c r="D175" s="379">
        <v>77.747146606445313</v>
      </c>
      <c r="E175" s="379">
        <v>1</v>
      </c>
      <c r="F175" s="379"/>
      <c r="G175" s="379">
        <v>77.747146606445313</v>
      </c>
      <c r="H175" s="379">
        <v>0</v>
      </c>
      <c r="I175" s="379"/>
      <c r="J175" s="379">
        <v>77.747146606445313</v>
      </c>
      <c r="K175" s="379">
        <v>1</v>
      </c>
    </row>
    <row r="176" spans="2:11" x14ac:dyDescent="0.2">
      <c r="B176" s="269">
        <f t="shared" si="2"/>
        <v>42309</v>
      </c>
      <c r="C176" s="379"/>
      <c r="D176" s="379">
        <v>77.747146606445313</v>
      </c>
      <c r="E176" s="379">
        <v>1</v>
      </c>
      <c r="F176" s="379"/>
      <c r="G176" s="379">
        <v>77.747146606445313</v>
      </c>
      <c r="H176" s="379">
        <v>0</v>
      </c>
      <c r="I176" s="379"/>
      <c r="J176" s="379">
        <v>77.747146606445313</v>
      </c>
      <c r="K176" s="379">
        <v>1</v>
      </c>
    </row>
    <row r="177" spans="2:11" x14ac:dyDescent="0.2">
      <c r="B177" s="269">
        <f t="shared" si="2"/>
        <v>42339</v>
      </c>
      <c r="C177" s="379"/>
      <c r="D177" s="379">
        <v>39.752143859863281</v>
      </c>
      <c r="E177" s="379">
        <v>1</v>
      </c>
      <c r="F177" s="379"/>
      <c r="G177" s="379">
        <v>39.752143859863281</v>
      </c>
      <c r="H177" s="379">
        <v>0</v>
      </c>
      <c r="I177" s="379"/>
      <c r="J177" s="379">
        <v>39.752143859863281</v>
      </c>
      <c r="K177" s="379">
        <v>1</v>
      </c>
    </row>
    <row r="178" spans="2:11" x14ac:dyDescent="0.2">
      <c r="B178" s="269">
        <f t="shared" si="2"/>
        <v>42370</v>
      </c>
      <c r="C178" s="379"/>
      <c r="D178" s="379">
        <v>37.503932952880859</v>
      </c>
      <c r="E178" s="379">
        <v>1</v>
      </c>
      <c r="F178" s="379"/>
      <c r="G178" s="379">
        <v>37.503932952880859</v>
      </c>
      <c r="H178" s="379">
        <v>0</v>
      </c>
      <c r="I178" s="379"/>
      <c r="J178" s="379">
        <v>37.503932952880859</v>
      </c>
      <c r="K178" s="379">
        <v>1</v>
      </c>
    </row>
    <row r="179" spans="2:11" x14ac:dyDescent="0.2">
      <c r="B179" s="269">
        <f t="shared" si="2"/>
        <v>42401</v>
      </c>
      <c r="C179" s="379"/>
      <c r="D179" s="379">
        <v>37.603931427001953</v>
      </c>
      <c r="E179" s="379">
        <v>1</v>
      </c>
      <c r="F179" s="379"/>
      <c r="G179" s="379">
        <v>37.603931427001953</v>
      </c>
      <c r="H179" s="379">
        <v>0</v>
      </c>
      <c r="I179" s="379"/>
      <c r="J179" s="379">
        <v>37.603931427001953</v>
      </c>
      <c r="K179" s="379">
        <v>1</v>
      </c>
    </row>
    <row r="180" spans="2:11" x14ac:dyDescent="0.2">
      <c r="B180" s="269">
        <f t="shared" si="2"/>
        <v>42430</v>
      </c>
      <c r="C180" s="379"/>
      <c r="D180" s="379">
        <v>37.703929901123047</v>
      </c>
      <c r="E180" s="379">
        <v>1</v>
      </c>
      <c r="F180" s="379"/>
      <c r="G180" s="379">
        <v>37.703929901123047</v>
      </c>
      <c r="H180" s="379">
        <v>0</v>
      </c>
      <c r="I180" s="379"/>
      <c r="J180" s="379">
        <v>37.703929901123047</v>
      </c>
      <c r="K180" s="379">
        <v>1</v>
      </c>
    </row>
    <row r="181" spans="2:11" x14ac:dyDescent="0.2">
      <c r="B181" s="269">
        <f t="shared" si="2"/>
        <v>42461</v>
      </c>
      <c r="C181" s="379"/>
      <c r="D181" s="379">
        <v>45.382862091064453</v>
      </c>
      <c r="E181" s="379">
        <v>1</v>
      </c>
      <c r="F181" s="379"/>
      <c r="G181" s="379">
        <v>45.382862091064453</v>
      </c>
      <c r="H181" s="379">
        <v>0</v>
      </c>
      <c r="I181" s="379"/>
      <c r="J181" s="379">
        <v>45.382862091064453</v>
      </c>
      <c r="K181" s="379">
        <v>1</v>
      </c>
    </row>
    <row r="182" spans="2:11" x14ac:dyDescent="0.2">
      <c r="B182" s="269">
        <f t="shared" si="2"/>
        <v>42491</v>
      </c>
      <c r="C182" s="379"/>
      <c r="D182" s="379">
        <v>45.032859802246094</v>
      </c>
      <c r="E182" s="379">
        <v>1</v>
      </c>
      <c r="F182" s="379"/>
      <c r="G182" s="379">
        <v>45.032859802246094</v>
      </c>
      <c r="H182" s="379">
        <v>0</v>
      </c>
      <c r="I182" s="379"/>
      <c r="J182" s="379">
        <v>45.032859802246094</v>
      </c>
      <c r="K182" s="379">
        <v>1</v>
      </c>
    </row>
    <row r="183" spans="2:11" x14ac:dyDescent="0.2">
      <c r="B183" s="269">
        <f t="shared" si="2"/>
        <v>42522</v>
      </c>
      <c r="C183" s="379"/>
      <c r="D183" s="379">
        <v>39.748542785644531</v>
      </c>
      <c r="E183" s="379">
        <v>1</v>
      </c>
      <c r="F183" s="379"/>
      <c r="G183" s="379">
        <v>39.748542785644531</v>
      </c>
      <c r="H183" s="379">
        <v>0</v>
      </c>
      <c r="I183" s="379"/>
      <c r="J183" s="379">
        <v>39.748542785644531</v>
      </c>
      <c r="K183" s="379">
        <v>1</v>
      </c>
    </row>
    <row r="184" spans="2:11" x14ac:dyDescent="0.2">
      <c r="B184" s="269">
        <f t="shared" si="2"/>
        <v>42552</v>
      </c>
      <c r="C184" s="379"/>
      <c r="D184" s="379">
        <v>40.198543548583984</v>
      </c>
      <c r="E184" s="379">
        <v>1</v>
      </c>
      <c r="F184" s="379"/>
      <c r="G184" s="379">
        <v>40.198543548583984</v>
      </c>
      <c r="H184" s="379">
        <v>0</v>
      </c>
      <c r="I184" s="379"/>
      <c r="J184" s="379">
        <v>40.198543548583984</v>
      </c>
      <c r="K184" s="379">
        <v>1</v>
      </c>
    </row>
    <row r="185" spans="2:11" x14ac:dyDescent="0.2">
      <c r="B185" s="269">
        <f t="shared" si="2"/>
        <v>42583</v>
      </c>
      <c r="C185" s="379"/>
      <c r="D185" s="379">
        <v>41.853565216064453</v>
      </c>
      <c r="E185" s="379">
        <v>1</v>
      </c>
      <c r="F185" s="379"/>
      <c r="G185" s="379">
        <v>41.853565216064453</v>
      </c>
      <c r="H185" s="379">
        <v>0</v>
      </c>
      <c r="I185" s="379"/>
      <c r="J185" s="379">
        <v>41.853565216064453</v>
      </c>
      <c r="K185" s="379">
        <v>1</v>
      </c>
    </row>
    <row r="186" spans="2:11" x14ac:dyDescent="0.2">
      <c r="B186" s="269">
        <f t="shared" si="2"/>
        <v>42614</v>
      </c>
      <c r="C186" s="379"/>
      <c r="D186" s="379">
        <v>51.352855682373047</v>
      </c>
      <c r="E186" s="379">
        <v>1</v>
      </c>
      <c r="F186" s="379"/>
      <c r="G186" s="379">
        <v>51.352855682373047</v>
      </c>
      <c r="H186" s="379">
        <v>0</v>
      </c>
      <c r="I186" s="379"/>
      <c r="J186" s="379">
        <v>51.352855682373047</v>
      </c>
      <c r="K186" s="379">
        <v>1</v>
      </c>
    </row>
    <row r="187" spans="2:11" x14ac:dyDescent="0.2">
      <c r="B187" s="269">
        <f t="shared" si="2"/>
        <v>42644</v>
      </c>
      <c r="C187" s="379"/>
      <c r="D187" s="379">
        <v>79.747146606445313</v>
      </c>
      <c r="E187" s="379">
        <v>1</v>
      </c>
      <c r="F187" s="379"/>
      <c r="G187" s="379">
        <v>79.747146606445313</v>
      </c>
      <c r="H187" s="379">
        <v>0</v>
      </c>
      <c r="I187" s="379"/>
      <c r="J187" s="379">
        <v>79.747146606445313</v>
      </c>
      <c r="K187" s="379">
        <v>1</v>
      </c>
    </row>
    <row r="188" spans="2:11" x14ac:dyDescent="0.2">
      <c r="B188" s="269">
        <f t="shared" si="2"/>
        <v>42675</v>
      </c>
      <c r="C188" s="379"/>
      <c r="D188" s="379">
        <v>79.747146606445313</v>
      </c>
      <c r="E188" s="379">
        <v>1</v>
      </c>
      <c r="F188" s="379"/>
      <c r="G188" s="379">
        <v>79.747146606445313</v>
      </c>
      <c r="H188" s="379">
        <v>0</v>
      </c>
      <c r="I188" s="379"/>
      <c r="J188" s="379">
        <v>79.747146606445313</v>
      </c>
      <c r="K188" s="379">
        <v>1</v>
      </c>
    </row>
    <row r="189" spans="2:11" x14ac:dyDescent="0.2">
      <c r="B189" s="269">
        <f t="shared" si="2"/>
        <v>42705</v>
      </c>
      <c r="C189" s="379"/>
      <c r="D189" s="379">
        <v>40.252143859863281</v>
      </c>
      <c r="E189" s="379">
        <v>1</v>
      </c>
      <c r="F189" s="379"/>
      <c r="G189" s="379">
        <v>40.252143859863281</v>
      </c>
      <c r="H189" s="379">
        <v>0</v>
      </c>
      <c r="I189" s="379"/>
      <c r="J189" s="379">
        <v>40.252143859863281</v>
      </c>
      <c r="K189" s="379">
        <v>1</v>
      </c>
    </row>
    <row r="190" spans="2:11" x14ac:dyDescent="0.2">
      <c r="B190" s="269">
        <f t="shared" si="2"/>
        <v>42736</v>
      </c>
      <c r="C190" s="379"/>
      <c r="D190" s="379">
        <v>38.003932952880859</v>
      </c>
      <c r="E190" s="379">
        <v>1</v>
      </c>
      <c r="F190" s="379"/>
      <c r="G190" s="379">
        <v>38.003932952880859</v>
      </c>
      <c r="H190" s="379">
        <v>0</v>
      </c>
      <c r="I190" s="379"/>
      <c r="J190" s="379">
        <v>38.003932952880859</v>
      </c>
      <c r="K190" s="379">
        <v>1</v>
      </c>
    </row>
    <row r="191" spans="2:11" x14ac:dyDescent="0.2">
      <c r="B191" s="269">
        <f t="shared" si="2"/>
        <v>42767</v>
      </c>
      <c r="C191" s="379"/>
      <c r="D191" s="379">
        <v>38.103931427001953</v>
      </c>
      <c r="E191" s="379">
        <v>1</v>
      </c>
      <c r="F191" s="379"/>
      <c r="G191" s="379">
        <v>38.103931427001953</v>
      </c>
      <c r="H191" s="379">
        <v>0</v>
      </c>
      <c r="I191" s="379"/>
      <c r="J191" s="379">
        <v>38.103931427001953</v>
      </c>
      <c r="K191" s="379">
        <v>1</v>
      </c>
    </row>
    <row r="192" spans="2:11" x14ac:dyDescent="0.2">
      <c r="B192" s="269">
        <f t="shared" si="2"/>
        <v>42795</v>
      </c>
      <c r="C192" s="379"/>
      <c r="D192" s="379">
        <v>38.203929901123047</v>
      </c>
      <c r="E192" s="379">
        <v>1</v>
      </c>
      <c r="F192" s="379"/>
      <c r="G192" s="379">
        <v>38.203929901123047</v>
      </c>
      <c r="H192" s="379">
        <v>0</v>
      </c>
      <c r="I192" s="379"/>
      <c r="J192" s="379">
        <v>38.203929901123047</v>
      </c>
      <c r="K192" s="379">
        <v>1</v>
      </c>
    </row>
    <row r="193" spans="2:11" x14ac:dyDescent="0.2">
      <c r="B193" s="269">
        <f t="shared" si="2"/>
        <v>42826</v>
      </c>
      <c r="C193" s="379"/>
      <c r="D193" s="379">
        <v>45.882862091064453</v>
      </c>
      <c r="E193" s="379">
        <v>1</v>
      </c>
      <c r="F193" s="379"/>
      <c r="G193" s="379">
        <v>45.882862091064453</v>
      </c>
      <c r="H193" s="379">
        <v>0</v>
      </c>
      <c r="I193" s="379"/>
      <c r="J193" s="379">
        <v>45.882862091064453</v>
      </c>
      <c r="K193" s="379">
        <v>1</v>
      </c>
    </row>
    <row r="194" spans="2:11" x14ac:dyDescent="0.2">
      <c r="B194" s="269">
        <f t="shared" si="2"/>
        <v>42856</v>
      </c>
      <c r="C194" s="379"/>
      <c r="D194" s="379">
        <v>45.532859802246094</v>
      </c>
      <c r="E194" s="379">
        <v>1</v>
      </c>
      <c r="F194" s="379"/>
      <c r="G194" s="379">
        <v>45.532859802246094</v>
      </c>
      <c r="H194" s="379">
        <v>0</v>
      </c>
      <c r="I194" s="379"/>
      <c r="J194" s="379">
        <v>45.532859802246094</v>
      </c>
      <c r="K194" s="379">
        <v>1</v>
      </c>
    </row>
    <row r="195" spans="2:11" x14ac:dyDescent="0.2">
      <c r="B195" s="269">
        <f t="shared" si="2"/>
        <v>42887</v>
      </c>
      <c r="C195" s="379"/>
      <c r="D195" s="379">
        <v>40.248542785644531</v>
      </c>
      <c r="E195" s="379">
        <v>1</v>
      </c>
      <c r="F195" s="379"/>
      <c r="G195" s="379">
        <v>40.248542785644531</v>
      </c>
      <c r="H195" s="379">
        <v>0</v>
      </c>
      <c r="I195" s="379"/>
      <c r="J195" s="379">
        <v>40.248542785644531</v>
      </c>
      <c r="K195" s="379">
        <v>1</v>
      </c>
    </row>
    <row r="196" spans="2:11" x14ac:dyDescent="0.2">
      <c r="B196" s="269">
        <f t="shared" si="2"/>
        <v>42917</v>
      </c>
      <c r="C196" s="379"/>
      <c r="D196" s="379">
        <v>40.698543548583984</v>
      </c>
      <c r="E196" s="379">
        <v>1</v>
      </c>
      <c r="F196" s="379"/>
      <c r="G196" s="379">
        <v>40.698543548583984</v>
      </c>
      <c r="H196" s="379">
        <v>0</v>
      </c>
      <c r="I196" s="379"/>
      <c r="J196" s="379">
        <v>40.698543548583984</v>
      </c>
      <c r="K196" s="379">
        <v>1</v>
      </c>
    </row>
    <row r="197" spans="2:11" x14ac:dyDescent="0.2">
      <c r="B197" s="269">
        <f t="shared" si="2"/>
        <v>42948</v>
      </c>
      <c r="C197" s="379"/>
      <c r="D197" s="379">
        <v>42.353565216064453</v>
      </c>
      <c r="E197" s="379">
        <v>1</v>
      </c>
      <c r="F197" s="379"/>
      <c r="G197" s="379">
        <v>42.353565216064453</v>
      </c>
      <c r="H197" s="379">
        <v>0</v>
      </c>
      <c r="I197" s="379"/>
      <c r="J197" s="379">
        <v>42.353565216064453</v>
      </c>
      <c r="K197" s="379">
        <v>1</v>
      </c>
    </row>
    <row r="198" spans="2:11" x14ac:dyDescent="0.2">
      <c r="B198" s="269">
        <f t="shared" si="2"/>
        <v>42979</v>
      </c>
      <c r="C198" s="379"/>
      <c r="D198" s="379">
        <v>52.352855682373047</v>
      </c>
      <c r="E198" s="379">
        <v>1</v>
      </c>
      <c r="F198" s="379"/>
      <c r="G198" s="379">
        <v>52.352855682373047</v>
      </c>
      <c r="H198" s="379">
        <v>0</v>
      </c>
      <c r="I198" s="379"/>
      <c r="J198" s="379">
        <v>52.352855682373047</v>
      </c>
      <c r="K198" s="379">
        <v>1</v>
      </c>
    </row>
    <row r="199" spans="2:11" x14ac:dyDescent="0.2">
      <c r="B199" s="269">
        <f t="shared" si="2"/>
        <v>43009</v>
      </c>
      <c r="C199" s="379"/>
      <c r="D199" s="379">
        <v>81.747146606445313</v>
      </c>
      <c r="E199" s="379">
        <v>1</v>
      </c>
      <c r="F199" s="379"/>
      <c r="G199" s="379">
        <v>81.747146606445313</v>
      </c>
      <c r="H199" s="379">
        <v>0</v>
      </c>
      <c r="I199" s="379"/>
      <c r="J199" s="379">
        <v>81.747146606445313</v>
      </c>
      <c r="K199" s="379">
        <v>1</v>
      </c>
    </row>
    <row r="200" spans="2:11" x14ac:dyDescent="0.2">
      <c r="B200" s="269">
        <f t="shared" ref="B200:B263" si="3">EOMONTH(B199,0)+1</f>
        <v>43040</v>
      </c>
      <c r="C200" s="379"/>
      <c r="D200" s="379">
        <v>81.747146606445313</v>
      </c>
      <c r="E200" s="379">
        <v>1</v>
      </c>
      <c r="F200" s="379"/>
      <c r="G200" s="379">
        <v>81.747146606445313</v>
      </c>
      <c r="H200" s="379">
        <v>0</v>
      </c>
      <c r="I200" s="379"/>
      <c r="J200" s="379">
        <v>81.747146606445313</v>
      </c>
      <c r="K200" s="379">
        <v>1</v>
      </c>
    </row>
    <row r="201" spans="2:11" x14ac:dyDescent="0.2">
      <c r="B201" s="269">
        <f t="shared" si="3"/>
        <v>43070</v>
      </c>
      <c r="C201" s="379"/>
      <c r="D201" s="379">
        <v>40.752143859863281</v>
      </c>
      <c r="E201" s="379">
        <v>1</v>
      </c>
      <c r="F201" s="379"/>
      <c r="G201" s="379">
        <v>40.752143859863281</v>
      </c>
      <c r="H201" s="379">
        <v>0</v>
      </c>
      <c r="I201" s="379"/>
      <c r="J201" s="379">
        <v>40.752143859863281</v>
      </c>
      <c r="K201" s="379">
        <v>1</v>
      </c>
    </row>
    <row r="202" spans="2:11" x14ac:dyDescent="0.2">
      <c r="B202" s="269">
        <f t="shared" si="3"/>
        <v>43101</v>
      </c>
      <c r="C202" s="379"/>
      <c r="D202" s="379">
        <v>38.503932952880859</v>
      </c>
      <c r="E202" s="379">
        <v>1</v>
      </c>
      <c r="F202" s="379"/>
      <c r="G202" s="379">
        <v>38.503932952880859</v>
      </c>
      <c r="H202" s="379">
        <v>0</v>
      </c>
      <c r="I202" s="379"/>
      <c r="J202" s="379">
        <v>38.503932952880859</v>
      </c>
      <c r="K202" s="379">
        <v>1</v>
      </c>
    </row>
    <row r="203" spans="2:11" x14ac:dyDescent="0.2">
      <c r="B203" s="269">
        <f t="shared" si="3"/>
        <v>43132</v>
      </c>
      <c r="C203" s="379"/>
      <c r="D203" s="379">
        <v>38.603931427001953</v>
      </c>
      <c r="E203" s="379">
        <v>1</v>
      </c>
      <c r="F203" s="379"/>
      <c r="G203" s="379">
        <v>38.603931427001953</v>
      </c>
      <c r="H203" s="379">
        <v>0</v>
      </c>
      <c r="I203" s="379"/>
      <c r="J203" s="379">
        <v>38.603931427001953</v>
      </c>
      <c r="K203" s="379">
        <v>1</v>
      </c>
    </row>
    <row r="204" spans="2:11" x14ac:dyDescent="0.2">
      <c r="B204" s="269">
        <f t="shared" si="3"/>
        <v>43160</v>
      </c>
      <c r="C204" s="379"/>
      <c r="D204" s="379">
        <v>38.703929901123047</v>
      </c>
      <c r="E204" s="379">
        <v>1</v>
      </c>
      <c r="F204" s="379"/>
      <c r="G204" s="379">
        <v>38.703929901123047</v>
      </c>
      <c r="H204" s="379">
        <v>0</v>
      </c>
      <c r="I204" s="379"/>
      <c r="J204" s="379">
        <v>38.703929901123047</v>
      </c>
      <c r="K204" s="379">
        <v>1</v>
      </c>
    </row>
    <row r="205" spans="2:11" x14ac:dyDescent="0.2">
      <c r="B205" s="269">
        <f t="shared" si="3"/>
        <v>43191</v>
      </c>
      <c r="C205" s="379"/>
      <c r="D205" s="379">
        <v>46.382862091064453</v>
      </c>
      <c r="E205" s="379">
        <v>1</v>
      </c>
      <c r="F205" s="379"/>
      <c r="G205" s="379">
        <v>46.382862091064453</v>
      </c>
      <c r="H205" s="379">
        <v>0</v>
      </c>
      <c r="I205" s="379"/>
      <c r="J205" s="379">
        <v>46.382862091064453</v>
      </c>
      <c r="K205" s="379">
        <v>1</v>
      </c>
    </row>
    <row r="206" spans="2:11" x14ac:dyDescent="0.2">
      <c r="B206" s="269">
        <f t="shared" si="3"/>
        <v>43221</v>
      </c>
      <c r="C206" s="379"/>
      <c r="D206" s="379">
        <v>46.032859802246094</v>
      </c>
      <c r="E206" s="379">
        <v>1</v>
      </c>
      <c r="F206" s="379"/>
      <c r="G206" s="379">
        <v>46.032859802246094</v>
      </c>
      <c r="H206" s="379">
        <v>0</v>
      </c>
      <c r="I206" s="379"/>
      <c r="J206" s="379">
        <v>46.032859802246094</v>
      </c>
      <c r="K206" s="379">
        <v>1</v>
      </c>
    </row>
    <row r="207" spans="2:11" x14ac:dyDescent="0.2">
      <c r="B207" s="269">
        <f t="shared" si="3"/>
        <v>43252</v>
      </c>
      <c r="C207" s="379"/>
      <c r="D207" s="379">
        <v>40.748542785644531</v>
      </c>
      <c r="E207" s="379">
        <v>1</v>
      </c>
      <c r="F207" s="379"/>
      <c r="G207" s="379">
        <v>40.748542785644531</v>
      </c>
      <c r="H207" s="379">
        <v>0</v>
      </c>
      <c r="I207" s="379"/>
      <c r="J207" s="379">
        <v>40.748542785644531</v>
      </c>
      <c r="K207" s="379">
        <v>1</v>
      </c>
    </row>
    <row r="208" spans="2:11" x14ac:dyDescent="0.2">
      <c r="B208" s="269">
        <f t="shared" si="3"/>
        <v>43282</v>
      </c>
      <c r="C208" s="379"/>
      <c r="D208" s="379">
        <v>41.198543548583984</v>
      </c>
      <c r="E208" s="379">
        <v>1</v>
      </c>
      <c r="F208" s="379"/>
      <c r="G208" s="379">
        <v>41.198543548583984</v>
      </c>
      <c r="H208" s="379">
        <v>0</v>
      </c>
      <c r="I208" s="379"/>
      <c r="J208" s="379">
        <v>41.198543548583984</v>
      </c>
      <c r="K208" s="379">
        <v>1</v>
      </c>
    </row>
    <row r="209" spans="2:11" x14ac:dyDescent="0.2">
      <c r="B209" s="269">
        <f t="shared" si="3"/>
        <v>43313</v>
      </c>
      <c r="C209" s="379"/>
      <c r="D209" s="379">
        <v>42.853565216064453</v>
      </c>
      <c r="E209" s="379">
        <v>1</v>
      </c>
      <c r="F209" s="379"/>
      <c r="G209" s="379">
        <v>42.853565216064453</v>
      </c>
      <c r="H209" s="379">
        <v>0</v>
      </c>
      <c r="I209" s="379"/>
      <c r="J209" s="379">
        <v>42.853565216064453</v>
      </c>
      <c r="K209" s="379">
        <v>1</v>
      </c>
    </row>
    <row r="210" spans="2:11" x14ac:dyDescent="0.2">
      <c r="B210" s="269">
        <f t="shared" si="3"/>
        <v>43344</v>
      </c>
      <c r="C210" s="379"/>
      <c r="D210" s="379">
        <v>53.352855682373047</v>
      </c>
      <c r="E210" s="379">
        <v>1</v>
      </c>
      <c r="F210" s="379"/>
      <c r="G210" s="379">
        <v>53.352855682373047</v>
      </c>
      <c r="H210" s="379">
        <v>0</v>
      </c>
      <c r="I210" s="379"/>
      <c r="J210" s="379">
        <v>53.352855682373047</v>
      </c>
      <c r="K210" s="379">
        <v>1</v>
      </c>
    </row>
    <row r="211" spans="2:11" x14ac:dyDescent="0.2">
      <c r="B211" s="269">
        <f t="shared" si="3"/>
        <v>43374</v>
      </c>
      <c r="C211" s="379"/>
      <c r="D211" s="379">
        <v>83.747146606445313</v>
      </c>
      <c r="E211" s="379">
        <v>1</v>
      </c>
      <c r="F211" s="379"/>
      <c r="G211" s="379">
        <v>83.747146606445313</v>
      </c>
      <c r="H211" s="379">
        <v>0</v>
      </c>
      <c r="I211" s="379"/>
      <c r="J211" s="379">
        <v>83.747146606445313</v>
      </c>
      <c r="K211" s="379">
        <v>1</v>
      </c>
    </row>
    <row r="212" spans="2:11" x14ac:dyDescent="0.2">
      <c r="B212" s="269">
        <f t="shared" si="3"/>
        <v>43405</v>
      </c>
      <c r="C212" s="379"/>
      <c r="D212" s="379">
        <v>83.747146606445313</v>
      </c>
      <c r="E212" s="379">
        <v>1</v>
      </c>
      <c r="F212" s="379"/>
      <c r="G212" s="379">
        <v>83.747146606445313</v>
      </c>
      <c r="H212" s="379">
        <v>0</v>
      </c>
      <c r="I212" s="379"/>
      <c r="J212" s="379">
        <v>83.747146606445313</v>
      </c>
      <c r="K212" s="379">
        <v>1</v>
      </c>
    </row>
    <row r="213" spans="2:11" x14ac:dyDescent="0.2">
      <c r="B213" s="269">
        <f t="shared" si="3"/>
        <v>43435</v>
      </c>
      <c r="C213" s="379"/>
      <c r="D213" s="379">
        <v>41.252143859863281</v>
      </c>
      <c r="E213" s="379">
        <v>1</v>
      </c>
      <c r="F213" s="379"/>
      <c r="G213" s="379">
        <v>41.252143859863281</v>
      </c>
      <c r="H213" s="379">
        <v>0</v>
      </c>
      <c r="I213" s="379"/>
      <c r="J213" s="379">
        <v>41.252143859863281</v>
      </c>
      <c r="K213" s="379">
        <v>1</v>
      </c>
    </row>
    <row r="214" spans="2:11" x14ac:dyDescent="0.2">
      <c r="B214" s="269">
        <f t="shared" si="3"/>
        <v>43466</v>
      </c>
      <c r="C214" s="379"/>
      <c r="D214" s="379">
        <v>39.003932952880859</v>
      </c>
      <c r="E214" s="379">
        <v>1</v>
      </c>
      <c r="F214" s="379"/>
      <c r="G214" s="379">
        <v>39.003932952880859</v>
      </c>
      <c r="H214" s="379">
        <v>0</v>
      </c>
      <c r="I214" s="379"/>
      <c r="J214" s="379">
        <v>39.003932952880859</v>
      </c>
      <c r="K214" s="379">
        <v>1</v>
      </c>
    </row>
    <row r="215" spans="2:11" x14ac:dyDescent="0.2">
      <c r="B215" s="269">
        <f t="shared" si="3"/>
        <v>43497</v>
      </c>
      <c r="C215" s="379"/>
      <c r="D215" s="379">
        <v>39.103931427001953</v>
      </c>
      <c r="E215" s="379">
        <v>1</v>
      </c>
      <c r="F215" s="379"/>
      <c r="G215" s="379">
        <v>39.103931427001953</v>
      </c>
      <c r="H215" s="379">
        <v>0</v>
      </c>
      <c r="I215" s="379"/>
      <c r="J215" s="379">
        <v>39.103931427001953</v>
      </c>
      <c r="K215" s="379">
        <v>1</v>
      </c>
    </row>
    <row r="216" spans="2:11" x14ac:dyDescent="0.2">
      <c r="B216" s="269">
        <f t="shared" si="3"/>
        <v>43525</v>
      </c>
      <c r="C216" s="379"/>
      <c r="D216" s="379">
        <v>39.203929901123047</v>
      </c>
      <c r="E216" s="379">
        <v>1</v>
      </c>
      <c r="F216" s="379"/>
      <c r="G216" s="379">
        <v>39.203929901123047</v>
      </c>
      <c r="H216" s="379">
        <v>0</v>
      </c>
      <c r="I216" s="379"/>
      <c r="J216" s="379">
        <v>39.203929901123047</v>
      </c>
      <c r="K216" s="379">
        <v>1</v>
      </c>
    </row>
    <row r="217" spans="2:11" x14ac:dyDescent="0.2">
      <c r="B217" s="269">
        <f t="shared" si="3"/>
        <v>43556</v>
      </c>
      <c r="C217" s="379"/>
      <c r="D217" s="379">
        <v>46.882862091064453</v>
      </c>
      <c r="E217" s="379">
        <v>1</v>
      </c>
      <c r="F217" s="379"/>
      <c r="G217" s="379">
        <v>46.882862091064453</v>
      </c>
      <c r="H217" s="379">
        <v>0</v>
      </c>
      <c r="I217" s="379"/>
      <c r="J217" s="379">
        <v>46.882862091064453</v>
      </c>
      <c r="K217" s="379">
        <v>1</v>
      </c>
    </row>
    <row r="218" spans="2:11" x14ac:dyDescent="0.2">
      <c r="B218" s="269">
        <f t="shared" si="3"/>
        <v>43586</v>
      </c>
      <c r="C218" s="379"/>
      <c r="D218" s="379">
        <v>46.532859802246094</v>
      </c>
      <c r="E218" s="379">
        <v>1</v>
      </c>
      <c r="F218" s="379"/>
      <c r="G218" s="379">
        <v>46.532859802246094</v>
      </c>
      <c r="H218" s="379">
        <v>0</v>
      </c>
      <c r="I218" s="379"/>
      <c r="J218" s="379">
        <v>46.532859802246094</v>
      </c>
      <c r="K218" s="379">
        <v>1</v>
      </c>
    </row>
    <row r="219" spans="2:11" x14ac:dyDescent="0.2">
      <c r="B219" s="269">
        <f t="shared" si="3"/>
        <v>43617</v>
      </c>
      <c r="C219" s="379"/>
      <c r="D219" s="379">
        <v>41.248542785644531</v>
      </c>
      <c r="E219" s="379">
        <v>1</v>
      </c>
      <c r="F219" s="379"/>
      <c r="G219" s="379">
        <v>41.248542785644531</v>
      </c>
      <c r="H219" s="379">
        <v>0</v>
      </c>
      <c r="I219" s="379"/>
      <c r="J219" s="379">
        <v>41.248542785644531</v>
      </c>
      <c r="K219" s="379">
        <v>1</v>
      </c>
    </row>
    <row r="220" spans="2:11" x14ac:dyDescent="0.2">
      <c r="B220" s="269">
        <f t="shared" si="3"/>
        <v>43647</v>
      </c>
      <c r="C220" s="379"/>
      <c r="D220" s="379">
        <v>41.698543548583984</v>
      </c>
      <c r="E220" s="379">
        <v>1</v>
      </c>
      <c r="F220" s="379"/>
      <c r="G220" s="379">
        <v>41.698543548583984</v>
      </c>
      <c r="H220" s="379">
        <v>0</v>
      </c>
      <c r="I220" s="379"/>
      <c r="J220" s="379">
        <v>41.698543548583984</v>
      </c>
      <c r="K220" s="379">
        <v>1</v>
      </c>
    </row>
    <row r="221" spans="2:11" x14ac:dyDescent="0.2">
      <c r="B221" s="269">
        <f t="shared" si="3"/>
        <v>43678</v>
      </c>
      <c r="C221" s="379"/>
      <c r="D221" s="379">
        <v>43.353565216064453</v>
      </c>
      <c r="E221" s="379">
        <v>1</v>
      </c>
      <c r="F221" s="379"/>
      <c r="G221" s="379">
        <v>43.353565216064453</v>
      </c>
      <c r="H221" s="379">
        <v>0</v>
      </c>
      <c r="I221" s="379"/>
      <c r="J221" s="379">
        <v>43.353565216064453</v>
      </c>
      <c r="K221" s="379">
        <v>1</v>
      </c>
    </row>
    <row r="222" spans="2:11" x14ac:dyDescent="0.2">
      <c r="B222" s="269">
        <f t="shared" si="3"/>
        <v>43709</v>
      </c>
      <c r="C222" s="379"/>
      <c r="D222" s="379">
        <v>54.352855682373047</v>
      </c>
      <c r="E222" s="379">
        <v>1</v>
      </c>
      <c r="F222" s="379"/>
      <c r="G222" s="379">
        <v>54.352855682373047</v>
      </c>
      <c r="H222" s="379">
        <v>0</v>
      </c>
      <c r="I222" s="379"/>
      <c r="J222" s="379">
        <v>54.352855682373047</v>
      </c>
      <c r="K222" s="379">
        <v>1</v>
      </c>
    </row>
    <row r="223" spans="2:11" x14ac:dyDescent="0.2">
      <c r="B223" s="269">
        <f t="shared" si="3"/>
        <v>43739</v>
      </c>
      <c r="C223" s="379"/>
      <c r="D223" s="379">
        <v>85.747146606445313</v>
      </c>
      <c r="E223" s="379">
        <v>1</v>
      </c>
      <c r="F223" s="379"/>
      <c r="G223" s="379">
        <v>85.747146606445313</v>
      </c>
      <c r="H223" s="379">
        <v>0</v>
      </c>
      <c r="I223" s="379"/>
      <c r="J223" s="379">
        <v>85.747146606445313</v>
      </c>
      <c r="K223" s="379">
        <v>1</v>
      </c>
    </row>
    <row r="224" spans="2:11" x14ac:dyDescent="0.2">
      <c r="B224" s="269">
        <f t="shared" si="3"/>
        <v>43770</v>
      </c>
      <c r="C224" s="379"/>
      <c r="D224" s="379">
        <v>85.747146606445313</v>
      </c>
      <c r="E224" s="379">
        <v>1</v>
      </c>
      <c r="F224" s="379"/>
      <c r="G224" s="379">
        <v>85.747146606445313</v>
      </c>
      <c r="H224" s="379">
        <v>0</v>
      </c>
      <c r="I224" s="379"/>
      <c r="J224" s="379">
        <v>85.747146606445313</v>
      </c>
      <c r="K224" s="379">
        <v>1</v>
      </c>
    </row>
    <row r="225" spans="2:11" x14ac:dyDescent="0.2">
      <c r="B225" s="269">
        <f t="shared" si="3"/>
        <v>43800</v>
      </c>
      <c r="C225" s="379"/>
      <c r="D225" s="379">
        <v>41.752143859863281</v>
      </c>
      <c r="E225" s="379">
        <v>1</v>
      </c>
      <c r="F225" s="379"/>
      <c r="G225" s="379">
        <v>41.752143859863281</v>
      </c>
      <c r="H225" s="379">
        <v>0</v>
      </c>
      <c r="I225" s="379"/>
      <c r="J225" s="379">
        <v>41.752143859863281</v>
      </c>
      <c r="K225" s="379">
        <v>1</v>
      </c>
    </row>
    <row r="226" spans="2:11" x14ac:dyDescent="0.2">
      <c r="B226" s="269">
        <f t="shared" si="3"/>
        <v>43831</v>
      </c>
      <c r="C226" s="379"/>
      <c r="D226" s="379">
        <v>39.503932952880859</v>
      </c>
      <c r="E226" s="379">
        <v>1</v>
      </c>
      <c r="F226" s="379"/>
      <c r="G226" s="379">
        <v>39.503932952880859</v>
      </c>
      <c r="H226" s="379">
        <v>0</v>
      </c>
      <c r="I226" s="379"/>
      <c r="J226" s="379">
        <v>39.503932952880859</v>
      </c>
      <c r="K226" s="379">
        <v>1</v>
      </c>
    </row>
    <row r="227" spans="2:11" x14ac:dyDescent="0.2">
      <c r="B227" s="269">
        <f t="shared" si="3"/>
        <v>43862</v>
      </c>
      <c r="C227" s="379"/>
      <c r="D227" s="379">
        <v>39.603931427001953</v>
      </c>
      <c r="E227" s="379">
        <v>1</v>
      </c>
      <c r="F227" s="379"/>
      <c r="G227" s="379">
        <v>39.603931427001953</v>
      </c>
      <c r="H227" s="379">
        <v>0</v>
      </c>
      <c r="I227" s="379"/>
      <c r="J227" s="379">
        <v>39.603931427001953</v>
      </c>
      <c r="K227" s="379">
        <v>1</v>
      </c>
    </row>
    <row r="228" spans="2:11" x14ac:dyDescent="0.2">
      <c r="B228" s="269">
        <f t="shared" si="3"/>
        <v>43891</v>
      </c>
      <c r="C228" s="379"/>
      <c r="D228" s="379">
        <v>39.603931427001953</v>
      </c>
      <c r="E228" s="379">
        <v>1</v>
      </c>
      <c r="F228" s="379"/>
      <c r="G228" s="379">
        <v>39.603931427001953</v>
      </c>
      <c r="H228" s="379">
        <v>0</v>
      </c>
      <c r="I228" s="379"/>
      <c r="J228" s="379">
        <v>39.603931427001953</v>
      </c>
      <c r="K228" s="379">
        <v>1</v>
      </c>
    </row>
    <row r="229" spans="2:11" x14ac:dyDescent="0.2">
      <c r="B229" s="269">
        <f t="shared" si="3"/>
        <v>43922</v>
      </c>
      <c r="C229" s="379"/>
      <c r="D229" s="379">
        <v>39.603931427001953</v>
      </c>
      <c r="E229" s="379">
        <v>1</v>
      </c>
      <c r="F229" s="379"/>
      <c r="G229" s="379">
        <v>39.603931427001953</v>
      </c>
      <c r="H229" s="379">
        <v>0</v>
      </c>
      <c r="I229" s="379"/>
      <c r="J229" s="379">
        <v>39.603931427001953</v>
      </c>
      <c r="K229" s="379">
        <v>1</v>
      </c>
    </row>
    <row r="230" spans="2:11" x14ac:dyDescent="0.2">
      <c r="B230" s="269">
        <f t="shared" si="3"/>
        <v>43952</v>
      </c>
      <c r="C230" s="379"/>
      <c r="D230" s="379">
        <v>39.603931427001953</v>
      </c>
      <c r="E230" s="379">
        <v>1</v>
      </c>
      <c r="F230" s="379"/>
      <c r="G230" s="379">
        <v>39.603931427001953</v>
      </c>
      <c r="H230" s="379">
        <v>0</v>
      </c>
      <c r="I230" s="379"/>
      <c r="J230" s="379">
        <v>39.603931427001953</v>
      </c>
      <c r="K230" s="379">
        <v>1</v>
      </c>
    </row>
    <row r="231" spans="2:11" x14ac:dyDescent="0.2">
      <c r="B231" s="269">
        <f t="shared" si="3"/>
        <v>43983</v>
      </c>
      <c r="C231" s="379"/>
      <c r="D231" s="379">
        <v>39.603931427001953</v>
      </c>
      <c r="E231" s="379">
        <v>1</v>
      </c>
      <c r="F231" s="379"/>
      <c r="G231" s="379">
        <v>39.603931427001953</v>
      </c>
      <c r="H231" s="379">
        <v>0</v>
      </c>
      <c r="I231" s="379"/>
      <c r="J231" s="379">
        <v>39.603931427001953</v>
      </c>
      <c r="K231" s="379">
        <v>1</v>
      </c>
    </row>
    <row r="232" spans="2:11" x14ac:dyDescent="0.2">
      <c r="B232" s="269">
        <f t="shared" si="3"/>
        <v>44013</v>
      </c>
      <c r="C232" s="379"/>
      <c r="D232" s="379">
        <v>39.603931427001953</v>
      </c>
      <c r="E232" s="379">
        <v>1</v>
      </c>
      <c r="F232" s="379"/>
      <c r="G232" s="379">
        <v>39.603931427001953</v>
      </c>
      <c r="H232" s="379">
        <v>0</v>
      </c>
      <c r="I232" s="379"/>
      <c r="J232" s="379">
        <v>39.603931427001953</v>
      </c>
      <c r="K232" s="379">
        <v>1</v>
      </c>
    </row>
    <row r="233" spans="2:11" x14ac:dyDescent="0.2">
      <c r="B233" s="269">
        <f t="shared" si="3"/>
        <v>44044</v>
      </c>
      <c r="C233" s="379"/>
      <c r="D233" s="379">
        <v>39.603931427001953</v>
      </c>
      <c r="E233" s="379">
        <v>1</v>
      </c>
      <c r="F233" s="379"/>
      <c r="G233" s="379">
        <v>39.603931427001953</v>
      </c>
      <c r="H233" s="379">
        <v>0</v>
      </c>
      <c r="I233" s="379"/>
      <c r="J233" s="379">
        <v>39.603931427001953</v>
      </c>
      <c r="K233" s="379">
        <v>1</v>
      </c>
    </row>
    <row r="234" spans="2:11" x14ac:dyDescent="0.2">
      <c r="B234" s="269">
        <f t="shared" si="3"/>
        <v>44075</v>
      </c>
      <c r="C234" s="379"/>
      <c r="D234" s="379">
        <v>39.603931427001953</v>
      </c>
      <c r="E234" s="379">
        <v>1</v>
      </c>
      <c r="F234" s="379"/>
      <c r="G234" s="379">
        <v>39.603931427001953</v>
      </c>
      <c r="H234" s="379">
        <v>0</v>
      </c>
      <c r="I234" s="379"/>
      <c r="J234" s="379">
        <v>39.603931427001953</v>
      </c>
      <c r="K234" s="379">
        <v>1</v>
      </c>
    </row>
    <row r="235" spans="2:11" x14ac:dyDescent="0.2">
      <c r="B235" s="269">
        <f t="shared" si="3"/>
        <v>44105</v>
      </c>
      <c r="C235" s="379"/>
      <c r="D235" s="379">
        <v>39.603931427001953</v>
      </c>
      <c r="E235" s="379">
        <v>1</v>
      </c>
      <c r="F235" s="379"/>
      <c r="G235" s="379">
        <v>39.603931427001953</v>
      </c>
      <c r="H235" s="379">
        <v>0</v>
      </c>
      <c r="I235" s="379"/>
      <c r="J235" s="379">
        <v>39.603931427001953</v>
      </c>
      <c r="K235" s="379">
        <v>1</v>
      </c>
    </row>
    <row r="236" spans="2:11" x14ac:dyDescent="0.2">
      <c r="B236" s="269">
        <f t="shared" si="3"/>
        <v>44136</v>
      </c>
      <c r="C236" s="379"/>
      <c r="D236" s="379">
        <v>39.603931427001953</v>
      </c>
      <c r="E236" s="379">
        <v>1</v>
      </c>
      <c r="F236" s="379"/>
      <c r="G236" s="379">
        <v>39.603931427001953</v>
      </c>
      <c r="H236" s="379">
        <v>0</v>
      </c>
      <c r="I236" s="379"/>
      <c r="J236" s="379">
        <v>39.603931427001953</v>
      </c>
      <c r="K236" s="379">
        <v>1</v>
      </c>
    </row>
    <row r="237" spans="2:11" x14ac:dyDescent="0.2">
      <c r="B237" s="269">
        <f t="shared" si="3"/>
        <v>44166</v>
      </c>
      <c r="C237" s="379"/>
      <c r="D237" s="379">
        <v>39.603931427001953</v>
      </c>
      <c r="E237" s="379">
        <v>1</v>
      </c>
      <c r="F237" s="379"/>
      <c r="G237" s="379">
        <v>39.603931427001953</v>
      </c>
      <c r="H237" s="379">
        <v>0</v>
      </c>
      <c r="I237" s="379"/>
      <c r="J237" s="379">
        <v>39.603931427001953</v>
      </c>
      <c r="K237" s="379">
        <v>1</v>
      </c>
    </row>
    <row r="238" spans="2:11" x14ac:dyDescent="0.2">
      <c r="B238" s="269">
        <f t="shared" si="3"/>
        <v>44197</v>
      </c>
      <c r="C238" s="379"/>
      <c r="D238" s="379">
        <v>39.603931427001953</v>
      </c>
      <c r="E238" s="379">
        <v>1</v>
      </c>
      <c r="F238" s="379"/>
      <c r="G238" s="379">
        <v>39.603931427001953</v>
      </c>
      <c r="H238" s="379">
        <v>0</v>
      </c>
      <c r="I238" s="379"/>
      <c r="J238" s="379">
        <v>39.603931427001953</v>
      </c>
      <c r="K238" s="379">
        <v>1</v>
      </c>
    </row>
    <row r="239" spans="2:11" x14ac:dyDescent="0.2">
      <c r="B239" s="269">
        <f t="shared" si="3"/>
        <v>44228</v>
      </c>
      <c r="C239" s="379"/>
      <c r="D239" s="379">
        <v>39.603931427001953</v>
      </c>
      <c r="E239" s="379">
        <v>1</v>
      </c>
      <c r="F239" s="379"/>
      <c r="G239" s="379">
        <v>39.603931427001953</v>
      </c>
      <c r="H239" s="379">
        <v>0</v>
      </c>
      <c r="I239" s="379"/>
      <c r="J239" s="379">
        <v>39.603931427001953</v>
      </c>
      <c r="K239" s="379">
        <v>1</v>
      </c>
    </row>
    <row r="240" spans="2:11" x14ac:dyDescent="0.2">
      <c r="B240" s="269">
        <f t="shared" si="3"/>
        <v>44256</v>
      </c>
      <c r="C240" s="379"/>
      <c r="D240" s="379">
        <v>39.603931427001953</v>
      </c>
      <c r="E240" s="379">
        <v>1</v>
      </c>
      <c r="F240" s="379"/>
      <c r="G240" s="379">
        <v>39.603931427001953</v>
      </c>
      <c r="H240" s="379">
        <v>0</v>
      </c>
      <c r="I240" s="379"/>
      <c r="J240" s="379">
        <v>39.603931427001953</v>
      </c>
      <c r="K240" s="379">
        <v>1</v>
      </c>
    </row>
    <row r="241" spans="2:11" x14ac:dyDescent="0.2">
      <c r="B241" s="269">
        <f t="shared" si="3"/>
        <v>44287</v>
      </c>
      <c r="C241" s="379"/>
      <c r="D241" s="379">
        <v>39.603931427001953</v>
      </c>
      <c r="E241" s="379">
        <v>1</v>
      </c>
      <c r="F241" s="379"/>
      <c r="G241" s="379">
        <v>39.603931427001953</v>
      </c>
      <c r="H241" s="379">
        <v>0</v>
      </c>
      <c r="I241" s="379"/>
      <c r="J241" s="379">
        <v>39.603931427001953</v>
      </c>
      <c r="K241" s="379">
        <v>1</v>
      </c>
    </row>
    <row r="242" spans="2:11" x14ac:dyDescent="0.2">
      <c r="B242" s="269">
        <f t="shared" si="3"/>
        <v>44317</v>
      </c>
      <c r="C242" s="379"/>
      <c r="D242" s="379">
        <v>39.603931427001953</v>
      </c>
      <c r="E242" s="379">
        <v>1</v>
      </c>
      <c r="F242" s="379"/>
      <c r="G242" s="379">
        <v>39.603931427001953</v>
      </c>
      <c r="H242" s="379">
        <v>0</v>
      </c>
      <c r="I242" s="379"/>
      <c r="J242" s="379">
        <v>39.603931427001953</v>
      </c>
      <c r="K242" s="379">
        <v>1</v>
      </c>
    </row>
    <row r="243" spans="2:11" x14ac:dyDescent="0.2">
      <c r="B243" s="269">
        <f t="shared" si="3"/>
        <v>44348</v>
      </c>
      <c r="C243" s="379"/>
      <c r="D243" s="379">
        <v>39.603931427001953</v>
      </c>
      <c r="E243" s="379">
        <v>1</v>
      </c>
      <c r="F243" s="379"/>
      <c r="G243" s="379">
        <v>39.603931427001953</v>
      </c>
      <c r="H243" s="379">
        <v>0</v>
      </c>
      <c r="I243" s="379"/>
      <c r="J243" s="379">
        <v>39.603931427001953</v>
      </c>
      <c r="K243" s="379">
        <v>1</v>
      </c>
    </row>
    <row r="244" spans="2:11" x14ac:dyDescent="0.2">
      <c r="B244" s="269">
        <f t="shared" si="3"/>
        <v>44378</v>
      </c>
      <c r="C244" s="379"/>
      <c r="D244" s="379">
        <v>39.603931427001953</v>
      </c>
      <c r="E244" s="379">
        <v>1</v>
      </c>
      <c r="F244" s="379"/>
      <c r="G244" s="379">
        <v>39.603931427001953</v>
      </c>
      <c r="H244" s="379">
        <v>0</v>
      </c>
      <c r="I244" s="379"/>
      <c r="J244" s="379">
        <v>39.603931427001953</v>
      </c>
      <c r="K244" s="379">
        <v>1</v>
      </c>
    </row>
    <row r="245" spans="2:11" x14ac:dyDescent="0.2">
      <c r="B245" s="269">
        <f t="shared" si="3"/>
        <v>44409</v>
      </c>
      <c r="C245" s="379"/>
      <c r="D245" s="379">
        <v>39.603931427001953</v>
      </c>
      <c r="E245" s="379">
        <v>1</v>
      </c>
      <c r="F245" s="379"/>
      <c r="G245" s="379">
        <v>39.603931427001953</v>
      </c>
      <c r="H245" s="379">
        <v>0</v>
      </c>
      <c r="I245" s="379"/>
      <c r="J245" s="379">
        <v>39.603931427001953</v>
      </c>
      <c r="K245" s="379">
        <v>1</v>
      </c>
    </row>
    <row r="246" spans="2:11" x14ac:dyDescent="0.2">
      <c r="B246" s="269">
        <f t="shared" si="3"/>
        <v>44440</v>
      </c>
      <c r="C246" s="379"/>
      <c r="D246" s="379">
        <v>39.603931427001953</v>
      </c>
      <c r="E246" s="379">
        <v>1</v>
      </c>
      <c r="F246" s="379"/>
      <c r="G246" s="379">
        <v>39.603931427001953</v>
      </c>
      <c r="H246" s="379">
        <v>0</v>
      </c>
      <c r="I246" s="379"/>
      <c r="J246" s="379">
        <v>39.603931427001953</v>
      </c>
      <c r="K246" s="379">
        <v>1</v>
      </c>
    </row>
    <row r="247" spans="2:11" x14ac:dyDescent="0.2">
      <c r="B247" s="269">
        <f t="shared" si="3"/>
        <v>44470</v>
      </c>
      <c r="C247" s="379"/>
      <c r="D247" s="379">
        <v>39.603931427001953</v>
      </c>
      <c r="E247" s="379">
        <v>1</v>
      </c>
      <c r="F247" s="379"/>
      <c r="G247" s="379">
        <v>39.603931427001953</v>
      </c>
      <c r="H247" s="379">
        <v>0</v>
      </c>
      <c r="I247" s="379"/>
      <c r="J247" s="379">
        <v>39.603931427001953</v>
      </c>
      <c r="K247" s="379">
        <v>1</v>
      </c>
    </row>
    <row r="248" spans="2:11" x14ac:dyDescent="0.2">
      <c r="B248" s="269">
        <f t="shared" si="3"/>
        <v>44501</v>
      </c>
      <c r="C248" s="379"/>
      <c r="D248" s="379">
        <v>39.603931427001953</v>
      </c>
      <c r="E248" s="379">
        <v>1</v>
      </c>
      <c r="F248" s="379"/>
      <c r="G248" s="379">
        <v>39.603931427001953</v>
      </c>
      <c r="H248" s="379">
        <v>0</v>
      </c>
      <c r="I248" s="379"/>
      <c r="J248" s="379">
        <v>39.603931427001953</v>
      </c>
      <c r="K248" s="379">
        <v>1</v>
      </c>
    </row>
    <row r="249" spans="2:11" x14ac:dyDescent="0.2">
      <c r="B249" s="269">
        <f t="shared" si="3"/>
        <v>44531</v>
      </c>
      <c r="C249" s="379"/>
      <c r="D249" s="379">
        <v>39.603931427001953</v>
      </c>
      <c r="E249" s="379">
        <v>1</v>
      </c>
      <c r="F249" s="379"/>
      <c r="G249" s="379">
        <v>39.603931427001953</v>
      </c>
      <c r="H249" s="379">
        <v>0</v>
      </c>
      <c r="I249" s="379"/>
      <c r="J249" s="379">
        <v>39.603931427001953</v>
      </c>
      <c r="K249" s="379">
        <v>1</v>
      </c>
    </row>
    <row r="250" spans="2:11" x14ac:dyDescent="0.2">
      <c r="B250" s="269">
        <f t="shared" si="3"/>
        <v>44562</v>
      </c>
      <c r="C250" s="379"/>
      <c r="D250" s="379">
        <v>39.603931427001953</v>
      </c>
      <c r="E250" s="379">
        <v>1</v>
      </c>
      <c r="F250" s="379"/>
      <c r="G250" s="379">
        <v>39.603931427001953</v>
      </c>
      <c r="H250" s="379">
        <v>0</v>
      </c>
      <c r="I250" s="379"/>
      <c r="J250" s="379">
        <v>39.603931427001953</v>
      </c>
      <c r="K250" s="379">
        <v>1</v>
      </c>
    </row>
    <row r="251" spans="2:11" x14ac:dyDescent="0.2">
      <c r="B251" s="269">
        <f t="shared" si="3"/>
        <v>44593</v>
      </c>
      <c r="C251" s="379"/>
      <c r="D251" s="379">
        <v>39.603931427001953</v>
      </c>
      <c r="E251" s="379">
        <v>1</v>
      </c>
      <c r="F251" s="379"/>
      <c r="G251" s="379">
        <v>39.603931427001953</v>
      </c>
      <c r="H251" s="379">
        <v>0</v>
      </c>
      <c r="I251" s="379"/>
      <c r="J251" s="379">
        <v>39.603931427001953</v>
      </c>
      <c r="K251" s="379">
        <v>1</v>
      </c>
    </row>
    <row r="252" spans="2:11" x14ac:dyDescent="0.2">
      <c r="B252" s="269">
        <f t="shared" si="3"/>
        <v>44621</v>
      </c>
      <c r="C252" s="379"/>
      <c r="D252" s="379">
        <v>39.603931427001953</v>
      </c>
      <c r="E252" s="379">
        <v>1</v>
      </c>
      <c r="F252" s="379"/>
      <c r="G252" s="379">
        <v>39.603931427001953</v>
      </c>
      <c r="H252" s="379">
        <v>0</v>
      </c>
      <c r="I252" s="379"/>
      <c r="J252" s="379">
        <v>39.603931427001953</v>
      </c>
      <c r="K252" s="379">
        <v>1</v>
      </c>
    </row>
    <row r="253" spans="2:11" x14ac:dyDescent="0.2">
      <c r="B253" s="269">
        <f t="shared" si="3"/>
        <v>44652</v>
      </c>
      <c r="C253" s="379"/>
      <c r="D253" s="379">
        <v>39.603931427001953</v>
      </c>
      <c r="E253" s="379">
        <v>1</v>
      </c>
      <c r="F253" s="379"/>
      <c r="G253" s="379">
        <v>39.603931427001953</v>
      </c>
      <c r="H253" s="379">
        <v>0</v>
      </c>
      <c r="I253" s="379"/>
      <c r="J253" s="379">
        <v>39.603931427001953</v>
      </c>
      <c r="K253" s="379">
        <v>1</v>
      </c>
    </row>
    <row r="254" spans="2:11" x14ac:dyDescent="0.2">
      <c r="B254" s="269">
        <f t="shared" si="3"/>
        <v>44682</v>
      </c>
      <c r="C254" s="379"/>
      <c r="D254" s="379">
        <v>39.603931427001953</v>
      </c>
      <c r="E254" s="379">
        <v>1</v>
      </c>
      <c r="F254" s="379"/>
      <c r="G254" s="379">
        <v>39.603931427001953</v>
      </c>
      <c r="H254" s="379">
        <v>0</v>
      </c>
      <c r="I254" s="379"/>
      <c r="J254" s="379">
        <v>39.603931427001953</v>
      </c>
      <c r="K254" s="379">
        <v>1</v>
      </c>
    </row>
    <row r="255" spans="2:11" x14ac:dyDescent="0.2">
      <c r="B255" s="269">
        <f t="shared" si="3"/>
        <v>44713</v>
      </c>
      <c r="C255" s="379"/>
      <c r="D255" s="379">
        <v>39.603931427001953</v>
      </c>
      <c r="E255" s="379">
        <v>1</v>
      </c>
      <c r="F255" s="379"/>
      <c r="G255" s="379">
        <v>39.603931427001953</v>
      </c>
      <c r="H255" s="379">
        <v>0</v>
      </c>
      <c r="I255" s="379"/>
      <c r="J255" s="379">
        <v>39.603931427001953</v>
      </c>
      <c r="K255" s="379">
        <v>1</v>
      </c>
    </row>
    <row r="256" spans="2:11" x14ac:dyDescent="0.2">
      <c r="B256" s="269">
        <f t="shared" si="3"/>
        <v>44743</v>
      </c>
      <c r="C256" s="379"/>
      <c r="D256" s="379">
        <v>39.603931427001953</v>
      </c>
      <c r="E256" s="379">
        <v>1</v>
      </c>
      <c r="F256" s="379"/>
      <c r="G256" s="379">
        <v>39.603931427001953</v>
      </c>
      <c r="H256" s="379">
        <v>0</v>
      </c>
      <c r="I256" s="379"/>
      <c r="J256" s="379">
        <v>39.603931427001953</v>
      </c>
      <c r="K256" s="379">
        <v>1</v>
      </c>
    </row>
    <row r="257" spans="2:11" x14ac:dyDescent="0.2">
      <c r="B257" s="269">
        <f t="shared" si="3"/>
        <v>44774</v>
      </c>
      <c r="C257" s="379"/>
      <c r="D257" s="379">
        <v>39.603931427001953</v>
      </c>
      <c r="E257" s="379">
        <v>1</v>
      </c>
      <c r="F257" s="379"/>
      <c r="G257" s="379">
        <v>39.603931427001953</v>
      </c>
      <c r="H257" s="379">
        <v>0</v>
      </c>
      <c r="I257" s="379"/>
      <c r="J257" s="379">
        <v>39.603931427001953</v>
      </c>
      <c r="K257" s="379">
        <v>1</v>
      </c>
    </row>
    <row r="258" spans="2:11" x14ac:dyDescent="0.2">
      <c r="B258" s="269">
        <f t="shared" si="3"/>
        <v>44805</v>
      </c>
      <c r="C258" s="379"/>
      <c r="D258" s="379">
        <v>39.603931427001953</v>
      </c>
      <c r="E258" s="379">
        <v>1</v>
      </c>
      <c r="F258" s="379"/>
      <c r="G258" s="379">
        <v>39.603931427001953</v>
      </c>
      <c r="H258" s="379">
        <v>0</v>
      </c>
      <c r="I258" s="379"/>
      <c r="J258" s="379">
        <v>39.603931427001953</v>
      </c>
      <c r="K258" s="379">
        <v>1</v>
      </c>
    </row>
    <row r="259" spans="2:11" x14ac:dyDescent="0.2">
      <c r="B259" s="269">
        <f t="shared" si="3"/>
        <v>44835</v>
      </c>
      <c r="C259" s="379"/>
      <c r="D259" s="379">
        <v>39.603931427001953</v>
      </c>
      <c r="E259" s="379">
        <v>1</v>
      </c>
      <c r="F259" s="379"/>
      <c r="G259" s="379">
        <v>39.603931427001953</v>
      </c>
      <c r="H259" s="379">
        <v>0</v>
      </c>
      <c r="I259" s="379"/>
      <c r="J259" s="379">
        <v>39.603931427001953</v>
      </c>
      <c r="K259" s="379">
        <v>1</v>
      </c>
    </row>
    <row r="260" spans="2:11" x14ac:dyDescent="0.2">
      <c r="B260" s="269">
        <f t="shared" si="3"/>
        <v>44866</v>
      </c>
      <c r="C260" s="379"/>
      <c r="D260" s="379">
        <v>39.603931427001953</v>
      </c>
      <c r="E260" s="379">
        <v>1</v>
      </c>
      <c r="F260" s="379"/>
      <c r="G260" s="379">
        <v>39.603931427001953</v>
      </c>
      <c r="H260" s="379">
        <v>0</v>
      </c>
      <c r="I260" s="379"/>
      <c r="J260" s="379">
        <v>39.603931427001953</v>
      </c>
      <c r="K260" s="379">
        <v>1</v>
      </c>
    </row>
    <row r="261" spans="2:11" x14ac:dyDescent="0.2">
      <c r="B261" s="269">
        <f t="shared" si="3"/>
        <v>44896</v>
      </c>
      <c r="C261" s="379"/>
      <c r="D261" s="379">
        <v>39.603931427001953</v>
      </c>
      <c r="E261" s="379">
        <v>1</v>
      </c>
      <c r="F261" s="379"/>
      <c r="G261" s="379">
        <v>39.603931427001953</v>
      </c>
      <c r="H261" s="379">
        <v>0</v>
      </c>
      <c r="I261" s="379"/>
      <c r="J261" s="379">
        <v>39.603931427001953</v>
      </c>
      <c r="K261" s="379">
        <v>1</v>
      </c>
    </row>
    <row r="262" spans="2:11" x14ac:dyDescent="0.2">
      <c r="B262" s="269">
        <f t="shared" si="3"/>
        <v>44927</v>
      </c>
      <c r="C262" s="379"/>
      <c r="D262" s="379">
        <v>39.603931427001953</v>
      </c>
      <c r="E262" s="379">
        <v>1</v>
      </c>
      <c r="F262" s="379"/>
      <c r="G262" s="379">
        <v>39.603931427001953</v>
      </c>
      <c r="H262" s="379">
        <v>0</v>
      </c>
      <c r="I262" s="379"/>
      <c r="J262" s="379">
        <v>39.603931427001953</v>
      </c>
      <c r="K262" s="379">
        <v>1</v>
      </c>
    </row>
    <row r="263" spans="2:11" x14ac:dyDescent="0.2">
      <c r="B263" s="269">
        <f t="shared" si="3"/>
        <v>44958</v>
      </c>
      <c r="C263" s="379"/>
      <c r="D263" s="379">
        <v>39.603931427001953</v>
      </c>
      <c r="E263" s="379">
        <v>1</v>
      </c>
      <c r="F263" s="379"/>
      <c r="G263" s="379">
        <v>39.603931427001953</v>
      </c>
      <c r="H263" s="379">
        <v>0</v>
      </c>
      <c r="I263" s="379"/>
      <c r="J263" s="379">
        <v>39.603931427001953</v>
      </c>
      <c r="K263" s="379">
        <v>1</v>
      </c>
    </row>
    <row r="264" spans="2:11" x14ac:dyDescent="0.2">
      <c r="B264" s="269">
        <f t="shared" ref="B264:B327" si="4">EOMONTH(B263,0)+1</f>
        <v>44986</v>
      </c>
      <c r="C264" s="379"/>
      <c r="D264" s="379">
        <v>39.603931427001953</v>
      </c>
      <c r="E264" s="379">
        <v>1</v>
      </c>
      <c r="F264" s="379"/>
      <c r="G264" s="379">
        <v>39.603931427001953</v>
      </c>
      <c r="H264" s="379">
        <v>0</v>
      </c>
      <c r="I264" s="379"/>
      <c r="J264" s="379">
        <v>39.603931427001953</v>
      </c>
      <c r="K264" s="379">
        <v>1</v>
      </c>
    </row>
    <row r="265" spans="2:11" x14ac:dyDescent="0.2">
      <c r="B265" s="269">
        <f t="shared" si="4"/>
        <v>45017</v>
      </c>
      <c r="C265" s="379"/>
      <c r="D265" s="379">
        <v>39.603931427001953</v>
      </c>
      <c r="E265" s="379">
        <v>1</v>
      </c>
      <c r="F265" s="379"/>
      <c r="G265" s="379">
        <v>39.603931427001953</v>
      </c>
      <c r="H265" s="379">
        <v>0</v>
      </c>
      <c r="I265" s="379"/>
      <c r="J265" s="379">
        <v>39.603931427001953</v>
      </c>
      <c r="K265" s="379">
        <v>1</v>
      </c>
    </row>
    <row r="266" spans="2:11" x14ac:dyDescent="0.2">
      <c r="B266" s="269">
        <f t="shared" si="4"/>
        <v>45047</v>
      </c>
      <c r="C266" s="379"/>
      <c r="D266" s="379">
        <v>39.603931427001953</v>
      </c>
      <c r="E266" s="379">
        <v>1</v>
      </c>
      <c r="F266" s="379"/>
      <c r="G266" s="379">
        <v>39.603931427001953</v>
      </c>
      <c r="H266" s="379">
        <v>0</v>
      </c>
      <c r="I266" s="379"/>
      <c r="J266" s="379">
        <v>39.603931427001953</v>
      </c>
      <c r="K266" s="379">
        <v>1</v>
      </c>
    </row>
    <row r="267" spans="2:11" x14ac:dyDescent="0.2">
      <c r="B267" s="269">
        <f t="shared" si="4"/>
        <v>45078</v>
      </c>
      <c r="C267" s="379"/>
      <c r="D267" s="379">
        <v>39.603931427001953</v>
      </c>
      <c r="E267" s="379">
        <v>1</v>
      </c>
      <c r="F267" s="379"/>
      <c r="G267" s="379">
        <v>39.603931427001953</v>
      </c>
      <c r="H267" s="379">
        <v>0</v>
      </c>
      <c r="I267" s="379"/>
      <c r="J267" s="379">
        <v>39.603931427001953</v>
      </c>
      <c r="K267" s="379">
        <v>1</v>
      </c>
    </row>
    <row r="268" spans="2:11" x14ac:dyDescent="0.2">
      <c r="B268" s="269">
        <f t="shared" si="4"/>
        <v>45108</v>
      </c>
      <c r="C268" s="379"/>
      <c r="D268" s="379">
        <v>39.603931427001953</v>
      </c>
      <c r="E268" s="379">
        <v>1</v>
      </c>
      <c r="F268" s="379"/>
      <c r="G268" s="379">
        <v>39.603931427001953</v>
      </c>
      <c r="H268" s="379">
        <v>0</v>
      </c>
      <c r="I268" s="379"/>
      <c r="J268" s="379">
        <v>39.603931427001953</v>
      </c>
      <c r="K268" s="379">
        <v>1</v>
      </c>
    </row>
    <row r="269" spans="2:11" x14ac:dyDescent="0.2">
      <c r="B269" s="269">
        <f t="shared" si="4"/>
        <v>45139</v>
      </c>
      <c r="C269" s="379"/>
      <c r="D269" s="379">
        <v>39.603931427001953</v>
      </c>
      <c r="E269" s="379">
        <v>1</v>
      </c>
      <c r="F269" s="379"/>
      <c r="G269" s="379">
        <v>39.603931427001953</v>
      </c>
      <c r="H269" s="379">
        <v>0</v>
      </c>
      <c r="I269" s="379"/>
      <c r="J269" s="379">
        <v>39.603931427001953</v>
      </c>
      <c r="K269" s="379">
        <v>1</v>
      </c>
    </row>
    <row r="270" spans="2:11" x14ac:dyDescent="0.2">
      <c r="B270" s="269">
        <f t="shared" si="4"/>
        <v>45170</v>
      </c>
      <c r="C270" s="379"/>
      <c r="D270" s="379">
        <v>39.603931427001953</v>
      </c>
      <c r="E270" s="379">
        <v>1</v>
      </c>
      <c r="F270" s="379"/>
      <c r="G270" s="379">
        <v>39.603931427001953</v>
      </c>
      <c r="H270" s="379">
        <v>0</v>
      </c>
      <c r="I270" s="379"/>
      <c r="J270" s="379">
        <v>39.603931427001953</v>
      </c>
      <c r="K270" s="379">
        <v>1</v>
      </c>
    </row>
    <row r="271" spans="2:11" x14ac:dyDescent="0.2">
      <c r="B271" s="269">
        <f t="shared" si="4"/>
        <v>45200</v>
      </c>
      <c r="C271" s="379"/>
      <c r="D271" s="379">
        <v>39.603931427001953</v>
      </c>
      <c r="E271" s="379">
        <v>1</v>
      </c>
      <c r="F271" s="379"/>
      <c r="G271" s="379">
        <v>39.603931427001953</v>
      </c>
      <c r="H271" s="379">
        <v>0</v>
      </c>
      <c r="I271" s="379"/>
      <c r="J271" s="379">
        <v>39.603931427001953</v>
      </c>
      <c r="K271" s="379">
        <v>1</v>
      </c>
    </row>
    <row r="272" spans="2:11" x14ac:dyDescent="0.2">
      <c r="B272" s="269">
        <f t="shared" si="4"/>
        <v>45231</v>
      </c>
      <c r="C272" s="379"/>
      <c r="D272" s="379">
        <v>39.603931427001953</v>
      </c>
      <c r="E272" s="379">
        <v>1</v>
      </c>
      <c r="F272" s="379"/>
      <c r="G272" s="379">
        <v>39.603931427001953</v>
      </c>
      <c r="H272" s="379">
        <v>0</v>
      </c>
      <c r="I272" s="379"/>
      <c r="J272" s="379">
        <v>39.603931427001953</v>
      </c>
      <c r="K272" s="379">
        <v>1</v>
      </c>
    </row>
    <row r="273" spans="2:11" x14ac:dyDescent="0.2">
      <c r="B273" s="269">
        <f t="shared" si="4"/>
        <v>45261</v>
      </c>
      <c r="C273" s="379"/>
      <c r="D273" s="379">
        <v>39.603931427001953</v>
      </c>
      <c r="E273" s="379">
        <v>1</v>
      </c>
      <c r="F273" s="379"/>
      <c r="G273" s="379">
        <v>39.603931427001953</v>
      </c>
      <c r="H273" s="379">
        <v>0</v>
      </c>
      <c r="I273" s="379"/>
      <c r="J273" s="379">
        <v>39.603931427001953</v>
      </c>
      <c r="K273" s="379">
        <v>1</v>
      </c>
    </row>
    <row r="274" spans="2:11" x14ac:dyDescent="0.2">
      <c r="B274" s="269">
        <f t="shared" si="4"/>
        <v>45292</v>
      </c>
      <c r="C274" s="379"/>
      <c r="D274" s="379">
        <v>39.603931427001953</v>
      </c>
      <c r="E274" s="379">
        <v>1</v>
      </c>
      <c r="F274" s="379"/>
      <c r="G274" s="379">
        <v>39.603931427001953</v>
      </c>
      <c r="H274" s="379">
        <v>0</v>
      </c>
      <c r="I274" s="379"/>
      <c r="J274" s="379">
        <v>39.603931427001953</v>
      </c>
      <c r="K274" s="379">
        <v>1</v>
      </c>
    </row>
    <row r="275" spans="2:11" x14ac:dyDescent="0.2">
      <c r="B275" s="269">
        <f t="shared" si="4"/>
        <v>45323</v>
      </c>
      <c r="C275" s="379"/>
      <c r="D275" s="379">
        <v>39.603931427001953</v>
      </c>
      <c r="E275" s="379">
        <v>1</v>
      </c>
      <c r="F275" s="379"/>
      <c r="G275" s="379">
        <v>39.603931427001953</v>
      </c>
      <c r="H275" s="379">
        <v>0</v>
      </c>
      <c r="I275" s="379"/>
      <c r="J275" s="379">
        <v>39.603931427001953</v>
      </c>
      <c r="K275" s="379">
        <v>1</v>
      </c>
    </row>
    <row r="276" spans="2:11" x14ac:dyDescent="0.2">
      <c r="B276" s="269">
        <f t="shared" si="4"/>
        <v>45352</v>
      </c>
      <c r="C276" s="379"/>
      <c r="D276" s="379">
        <v>39.603931427001953</v>
      </c>
      <c r="E276" s="379">
        <v>1</v>
      </c>
      <c r="F276" s="379"/>
      <c r="G276" s="379">
        <v>39.603931427001953</v>
      </c>
      <c r="H276" s="379">
        <v>0</v>
      </c>
      <c r="I276" s="379"/>
      <c r="J276" s="379">
        <v>39.603931427001953</v>
      </c>
      <c r="K276" s="379">
        <v>1</v>
      </c>
    </row>
    <row r="277" spans="2:11" x14ac:dyDescent="0.2">
      <c r="B277" s="269">
        <f t="shared" si="4"/>
        <v>45383</v>
      </c>
      <c r="C277" s="379"/>
      <c r="D277" s="379">
        <v>39.603931427001953</v>
      </c>
      <c r="E277" s="379">
        <v>1</v>
      </c>
      <c r="F277" s="379"/>
      <c r="G277" s="379">
        <v>39.603931427001953</v>
      </c>
      <c r="H277" s="379">
        <v>0</v>
      </c>
      <c r="I277" s="379"/>
      <c r="J277" s="379">
        <v>39.603931427001953</v>
      </c>
      <c r="K277" s="379">
        <v>1</v>
      </c>
    </row>
    <row r="278" spans="2:11" x14ac:dyDescent="0.2">
      <c r="B278" s="269">
        <f t="shared" si="4"/>
        <v>45413</v>
      </c>
      <c r="C278" s="379"/>
      <c r="D278" s="379">
        <v>39.603931427001953</v>
      </c>
      <c r="E278" s="379">
        <v>1</v>
      </c>
      <c r="F278" s="379"/>
      <c r="G278" s="379">
        <v>39.603931427001953</v>
      </c>
      <c r="H278" s="379">
        <v>0</v>
      </c>
      <c r="I278" s="379"/>
      <c r="J278" s="379">
        <v>39.603931427001953</v>
      </c>
      <c r="K278" s="379">
        <v>1</v>
      </c>
    </row>
    <row r="279" spans="2:11" x14ac:dyDescent="0.2">
      <c r="B279" s="269">
        <f t="shared" si="4"/>
        <v>45444</v>
      </c>
      <c r="C279" s="379"/>
      <c r="D279" s="379">
        <v>39.603931427001953</v>
      </c>
      <c r="E279" s="379">
        <v>1</v>
      </c>
      <c r="F279" s="379"/>
      <c r="G279" s="379">
        <v>39.603931427001953</v>
      </c>
      <c r="H279" s="379">
        <v>0</v>
      </c>
      <c r="I279" s="379"/>
      <c r="J279" s="379">
        <v>39.603931427001953</v>
      </c>
      <c r="K279" s="379">
        <v>1</v>
      </c>
    </row>
    <row r="280" spans="2:11" x14ac:dyDescent="0.2">
      <c r="B280" s="269">
        <f t="shared" si="4"/>
        <v>45474</v>
      </c>
      <c r="C280" s="379"/>
      <c r="D280" s="379">
        <v>39.603931427001953</v>
      </c>
      <c r="E280" s="379">
        <v>1</v>
      </c>
      <c r="F280" s="379"/>
      <c r="G280" s="379">
        <v>39.603931427001953</v>
      </c>
      <c r="H280" s="379">
        <v>0</v>
      </c>
      <c r="I280" s="379"/>
      <c r="J280" s="379">
        <v>39.603931427001953</v>
      </c>
      <c r="K280" s="379">
        <v>1</v>
      </c>
    </row>
    <row r="281" spans="2:11" x14ac:dyDescent="0.2">
      <c r="B281" s="269">
        <f t="shared" si="4"/>
        <v>45505</v>
      </c>
      <c r="C281" s="379"/>
      <c r="D281" s="379">
        <v>39.603931427001953</v>
      </c>
      <c r="E281" s="379">
        <v>1</v>
      </c>
      <c r="F281" s="379"/>
      <c r="G281" s="379">
        <v>39.603931427001953</v>
      </c>
      <c r="H281" s="379">
        <v>0</v>
      </c>
      <c r="I281" s="379"/>
      <c r="J281" s="379">
        <v>39.603931427001953</v>
      </c>
      <c r="K281" s="379">
        <v>1</v>
      </c>
    </row>
    <row r="282" spans="2:11" x14ac:dyDescent="0.2">
      <c r="B282" s="269">
        <f t="shared" si="4"/>
        <v>45536</v>
      </c>
      <c r="C282" s="379"/>
      <c r="D282" s="379">
        <v>39.603931427001953</v>
      </c>
      <c r="E282" s="379">
        <v>1</v>
      </c>
      <c r="F282" s="379"/>
      <c r="G282" s="379">
        <v>39.603931427001953</v>
      </c>
      <c r="H282" s="379">
        <v>0</v>
      </c>
      <c r="I282" s="379"/>
      <c r="J282" s="379">
        <v>39.603931427001953</v>
      </c>
      <c r="K282" s="379">
        <v>1</v>
      </c>
    </row>
    <row r="283" spans="2:11" x14ac:dyDescent="0.2">
      <c r="B283" s="269">
        <f t="shared" si="4"/>
        <v>45566</v>
      </c>
      <c r="C283" s="379"/>
      <c r="D283" s="379">
        <v>39.603931427001953</v>
      </c>
      <c r="E283" s="379">
        <v>1</v>
      </c>
      <c r="F283" s="379"/>
      <c r="G283" s="379">
        <v>39.603931427001953</v>
      </c>
      <c r="H283" s="379">
        <v>0</v>
      </c>
      <c r="I283" s="379"/>
      <c r="J283" s="379">
        <v>39.603931427001953</v>
      </c>
      <c r="K283" s="379">
        <v>1</v>
      </c>
    </row>
    <row r="284" spans="2:11" x14ac:dyDescent="0.2">
      <c r="B284" s="269">
        <f t="shared" si="4"/>
        <v>45597</v>
      </c>
      <c r="C284" s="379"/>
      <c r="D284" s="379">
        <v>39.603931427001953</v>
      </c>
      <c r="E284" s="379">
        <v>1</v>
      </c>
      <c r="F284" s="379"/>
      <c r="G284" s="379">
        <v>39.603931427001953</v>
      </c>
      <c r="H284" s="379">
        <v>0</v>
      </c>
      <c r="I284" s="379"/>
      <c r="J284" s="379">
        <v>39.603931427001953</v>
      </c>
      <c r="K284" s="379">
        <v>1</v>
      </c>
    </row>
    <row r="285" spans="2:11" x14ac:dyDescent="0.2">
      <c r="B285" s="269">
        <f t="shared" si="4"/>
        <v>45627</v>
      </c>
      <c r="C285" s="379"/>
      <c r="D285" s="379">
        <v>39.603931427001953</v>
      </c>
      <c r="E285" s="379">
        <v>1</v>
      </c>
      <c r="F285" s="379"/>
      <c r="G285" s="379">
        <v>39.603931427001953</v>
      </c>
      <c r="H285" s="379">
        <v>0</v>
      </c>
      <c r="I285" s="379"/>
      <c r="J285" s="379">
        <v>39.603931427001953</v>
      </c>
      <c r="K285" s="379">
        <v>1</v>
      </c>
    </row>
    <row r="286" spans="2:11" x14ac:dyDescent="0.2">
      <c r="B286" s="269">
        <f t="shared" si="4"/>
        <v>45658</v>
      </c>
      <c r="C286" s="379"/>
      <c r="D286" s="379">
        <v>39.603931427001953</v>
      </c>
      <c r="E286" s="379">
        <v>1</v>
      </c>
      <c r="F286" s="379"/>
      <c r="G286" s="379">
        <v>39.603931427001953</v>
      </c>
      <c r="H286" s="379">
        <v>0</v>
      </c>
      <c r="I286" s="379"/>
      <c r="J286" s="379">
        <v>39.603931427001953</v>
      </c>
      <c r="K286" s="379">
        <v>1</v>
      </c>
    </row>
    <row r="287" spans="2:11" x14ac:dyDescent="0.2">
      <c r="B287" s="269">
        <f t="shared" si="4"/>
        <v>45689</v>
      </c>
      <c r="C287" s="379"/>
      <c r="D287" s="379">
        <v>39.603931427001953</v>
      </c>
      <c r="E287" s="379">
        <v>1</v>
      </c>
      <c r="F287" s="379"/>
      <c r="G287" s="379">
        <v>39.603931427001953</v>
      </c>
      <c r="H287" s="379">
        <v>0</v>
      </c>
      <c r="I287" s="379"/>
      <c r="J287" s="379">
        <v>39.603931427001953</v>
      </c>
      <c r="K287" s="379">
        <v>1</v>
      </c>
    </row>
    <row r="288" spans="2:11" x14ac:dyDescent="0.2">
      <c r="B288" s="269">
        <f t="shared" si="4"/>
        <v>45717</v>
      </c>
      <c r="C288" s="379"/>
      <c r="D288" s="379">
        <v>39.603931427001953</v>
      </c>
      <c r="E288" s="379">
        <v>1</v>
      </c>
      <c r="F288" s="379"/>
      <c r="G288" s="379">
        <v>39.603931427001953</v>
      </c>
      <c r="H288" s="379">
        <v>0</v>
      </c>
      <c r="I288" s="379"/>
      <c r="J288" s="379">
        <v>39.603931427001953</v>
      </c>
      <c r="K288" s="379">
        <v>1</v>
      </c>
    </row>
    <row r="289" spans="2:11" x14ac:dyDescent="0.2">
      <c r="B289" s="269">
        <f t="shared" si="4"/>
        <v>45748</v>
      </c>
      <c r="C289" s="379"/>
      <c r="D289" s="379">
        <v>39.603931427001953</v>
      </c>
      <c r="E289" s="379">
        <v>1</v>
      </c>
      <c r="F289" s="379"/>
      <c r="G289" s="379">
        <v>39.603931427001953</v>
      </c>
      <c r="H289" s="379">
        <v>0</v>
      </c>
      <c r="I289" s="379"/>
      <c r="J289" s="379">
        <v>39.603931427001953</v>
      </c>
      <c r="K289" s="379">
        <v>1</v>
      </c>
    </row>
    <row r="290" spans="2:11" x14ac:dyDescent="0.2">
      <c r="B290" s="269">
        <f t="shared" si="4"/>
        <v>45778</v>
      </c>
      <c r="C290" s="379"/>
      <c r="D290" s="379">
        <v>39.603931427001953</v>
      </c>
      <c r="E290" s="379">
        <v>1</v>
      </c>
      <c r="F290" s="379"/>
      <c r="G290" s="379">
        <v>39.603931427001953</v>
      </c>
      <c r="H290" s="379">
        <v>0</v>
      </c>
      <c r="I290" s="379"/>
      <c r="J290" s="379">
        <v>39.603931427001953</v>
      </c>
      <c r="K290" s="379">
        <v>1</v>
      </c>
    </row>
    <row r="291" spans="2:11" x14ac:dyDescent="0.2">
      <c r="B291" s="269">
        <f t="shared" si="4"/>
        <v>45809</v>
      </c>
      <c r="C291" s="379"/>
      <c r="D291" s="379">
        <v>39.603931427001953</v>
      </c>
      <c r="E291" s="379">
        <v>1</v>
      </c>
      <c r="F291" s="379"/>
      <c r="G291" s="379">
        <v>39.603931427001953</v>
      </c>
      <c r="H291" s="379">
        <v>0</v>
      </c>
      <c r="I291" s="379"/>
      <c r="J291" s="379">
        <v>39.603931427001953</v>
      </c>
      <c r="K291" s="379">
        <v>1</v>
      </c>
    </row>
    <row r="292" spans="2:11" x14ac:dyDescent="0.2">
      <c r="B292" s="269">
        <f t="shared" si="4"/>
        <v>45839</v>
      </c>
      <c r="C292" s="379"/>
      <c r="D292" s="379">
        <v>39.603931427001953</v>
      </c>
      <c r="E292" s="379">
        <v>1</v>
      </c>
      <c r="F292" s="379"/>
      <c r="G292" s="379">
        <v>39.603931427001953</v>
      </c>
      <c r="H292" s="379">
        <v>0</v>
      </c>
      <c r="I292" s="379"/>
      <c r="J292" s="379">
        <v>39.603931427001953</v>
      </c>
      <c r="K292" s="379">
        <v>1</v>
      </c>
    </row>
    <row r="293" spans="2:11" x14ac:dyDescent="0.2">
      <c r="B293" s="269">
        <f t="shared" si="4"/>
        <v>45870</v>
      </c>
      <c r="C293" s="379"/>
      <c r="D293" s="379">
        <v>39.603931427001953</v>
      </c>
      <c r="E293" s="379">
        <v>1</v>
      </c>
      <c r="F293" s="379"/>
      <c r="G293" s="379">
        <v>39.603931427001953</v>
      </c>
      <c r="H293" s="379">
        <v>0</v>
      </c>
      <c r="I293" s="379"/>
      <c r="J293" s="379">
        <v>39.603931427001953</v>
      </c>
      <c r="K293" s="379">
        <v>1</v>
      </c>
    </row>
    <row r="294" spans="2:11" x14ac:dyDescent="0.2">
      <c r="B294" s="269">
        <f t="shared" si="4"/>
        <v>45901</v>
      </c>
      <c r="C294" s="379"/>
      <c r="D294" s="379">
        <v>39.603931427001953</v>
      </c>
      <c r="E294" s="379">
        <v>1</v>
      </c>
      <c r="F294" s="379"/>
      <c r="G294" s="379">
        <v>39.603931427001953</v>
      </c>
      <c r="H294" s="379">
        <v>0</v>
      </c>
      <c r="I294" s="379"/>
      <c r="J294" s="379">
        <v>39.603931427001953</v>
      </c>
      <c r="K294" s="379">
        <v>1</v>
      </c>
    </row>
    <row r="295" spans="2:11" x14ac:dyDescent="0.2">
      <c r="B295" s="269">
        <f t="shared" si="4"/>
        <v>45931</v>
      </c>
      <c r="C295" s="379"/>
      <c r="D295" s="379">
        <v>39.603931427001953</v>
      </c>
      <c r="E295" s="379">
        <v>1</v>
      </c>
      <c r="F295" s="379"/>
      <c r="G295" s="379">
        <v>39.603931427001953</v>
      </c>
      <c r="H295" s="379">
        <v>0</v>
      </c>
      <c r="I295" s="379"/>
      <c r="J295" s="379">
        <v>39.603931427001953</v>
      </c>
      <c r="K295" s="379">
        <v>1</v>
      </c>
    </row>
    <row r="296" spans="2:11" x14ac:dyDescent="0.2">
      <c r="B296" s="269">
        <f t="shared" si="4"/>
        <v>45962</v>
      </c>
      <c r="C296" s="379"/>
      <c r="D296" s="379">
        <v>39.603931427001953</v>
      </c>
      <c r="E296" s="379">
        <v>1</v>
      </c>
      <c r="F296" s="379"/>
      <c r="G296" s="379">
        <v>39.603931427001953</v>
      </c>
      <c r="H296" s="379">
        <v>0</v>
      </c>
      <c r="I296" s="379"/>
      <c r="J296" s="379">
        <v>39.603931427001953</v>
      </c>
      <c r="K296" s="379">
        <v>1</v>
      </c>
    </row>
    <row r="297" spans="2:11" x14ac:dyDescent="0.2">
      <c r="B297" s="269">
        <f t="shared" si="4"/>
        <v>45992</v>
      </c>
      <c r="C297" s="379"/>
      <c r="D297" s="379">
        <v>39.603931427001953</v>
      </c>
      <c r="E297" s="379">
        <v>1</v>
      </c>
      <c r="F297" s="379"/>
      <c r="G297" s="379">
        <v>39.603931427001953</v>
      </c>
      <c r="H297" s="379">
        <v>0</v>
      </c>
      <c r="I297" s="379"/>
      <c r="J297" s="379">
        <v>39.603931427001953</v>
      </c>
      <c r="K297" s="379">
        <v>1</v>
      </c>
    </row>
    <row r="298" spans="2:11" x14ac:dyDescent="0.2">
      <c r="B298" s="269">
        <f t="shared" si="4"/>
        <v>46023</v>
      </c>
      <c r="C298" s="379"/>
      <c r="D298" s="379">
        <v>39.603931427001953</v>
      </c>
      <c r="E298" s="379">
        <v>1</v>
      </c>
      <c r="F298" s="379"/>
      <c r="G298" s="379">
        <v>39.603931427001953</v>
      </c>
      <c r="H298" s="379">
        <v>0</v>
      </c>
      <c r="I298" s="379"/>
      <c r="J298" s="379">
        <v>39.603931427001953</v>
      </c>
      <c r="K298" s="379">
        <v>1</v>
      </c>
    </row>
    <row r="299" spans="2:11" x14ac:dyDescent="0.2">
      <c r="B299" s="269">
        <f t="shared" si="4"/>
        <v>46054</v>
      </c>
      <c r="C299" s="379"/>
      <c r="D299" s="379">
        <v>39.603931427001953</v>
      </c>
      <c r="E299" s="379">
        <v>1</v>
      </c>
      <c r="F299" s="379"/>
      <c r="G299" s="379">
        <v>39.603931427001953</v>
      </c>
      <c r="H299" s="379">
        <v>0</v>
      </c>
      <c r="I299" s="379"/>
      <c r="J299" s="379">
        <v>39.603931427001953</v>
      </c>
      <c r="K299" s="379">
        <v>1</v>
      </c>
    </row>
    <row r="300" spans="2:11" x14ac:dyDescent="0.2">
      <c r="B300" s="269">
        <f t="shared" si="4"/>
        <v>46082</v>
      </c>
      <c r="C300" s="379"/>
      <c r="D300" s="379">
        <v>39.603931427001953</v>
      </c>
      <c r="E300" s="379">
        <v>1</v>
      </c>
      <c r="F300" s="379"/>
      <c r="G300" s="379">
        <v>39.603931427001953</v>
      </c>
      <c r="H300" s="379">
        <v>0</v>
      </c>
      <c r="I300" s="379"/>
      <c r="J300" s="379">
        <v>39.603931427001953</v>
      </c>
      <c r="K300" s="379">
        <v>1</v>
      </c>
    </row>
    <row r="301" spans="2:11" x14ac:dyDescent="0.2">
      <c r="B301" s="269">
        <f t="shared" si="4"/>
        <v>46113</v>
      </c>
      <c r="C301" s="379"/>
      <c r="D301" s="379">
        <v>39.603931427001953</v>
      </c>
      <c r="E301" s="379">
        <v>1</v>
      </c>
      <c r="F301" s="379"/>
      <c r="G301" s="379">
        <v>39.603931427001953</v>
      </c>
      <c r="H301" s="379">
        <v>0</v>
      </c>
      <c r="I301" s="379"/>
      <c r="J301" s="379">
        <v>39.603931427001953</v>
      </c>
      <c r="K301" s="379">
        <v>1</v>
      </c>
    </row>
    <row r="302" spans="2:11" x14ac:dyDescent="0.2">
      <c r="B302" s="269">
        <f t="shared" si="4"/>
        <v>46143</v>
      </c>
      <c r="C302" s="379"/>
      <c r="D302" s="379">
        <v>39.603931427001953</v>
      </c>
      <c r="E302" s="379">
        <v>1</v>
      </c>
      <c r="F302" s="379"/>
      <c r="G302" s="379">
        <v>39.603931427001953</v>
      </c>
      <c r="H302" s="379">
        <v>0</v>
      </c>
      <c r="I302" s="379"/>
      <c r="J302" s="379">
        <v>39.603931427001953</v>
      </c>
      <c r="K302" s="379">
        <v>1</v>
      </c>
    </row>
    <row r="303" spans="2:11" x14ac:dyDescent="0.2">
      <c r="B303" s="269">
        <f t="shared" si="4"/>
        <v>46174</v>
      </c>
      <c r="C303" s="379"/>
      <c r="D303" s="379">
        <v>39.603931427001953</v>
      </c>
      <c r="E303" s="379">
        <v>1</v>
      </c>
      <c r="F303" s="379"/>
      <c r="G303" s="379">
        <v>39.603931427001953</v>
      </c>
      <c r="H303" s="379">
        <v>0</v>
      </c>
      <c r="I303" s="379"/>
      <c r="J303" s="379">
        <v>39.603931427001953</v>
      </c>
      <c r="K303" s="379">
        <v>1</v>
      </c>
    </row>
    <row r="304" spans="2:11" x14ac:dyDescent="0.2">
      <c r="B304" s="269">
        <f t="shared" si="4"/>
        <v>46204</v>
      </c>
      <c r="C304" s="379"/>
      <c r="D304" s="379">
        <v>39.603931427001953</v>
      </c>
      <c r="E304" s="379">
        <v>1</v>
      </c>
      <c r="F304" s="379"/>
      <c r="G304" s="379">
        <v>39.603931427001953</v>
      </c>
      <c r="H304" s="379">
        <v>0</v>
      </c>
      <c r="I304" s="379"/>
      <c r="J304" s="379">
        <v>39.603931427001953</v>
      </c>
      <c r="K304" s="379">
        <v>1</v>
      </c>
    </row>
    <row r="305" spans="2:11" x14ac:dyDescent="0.2">
      <c r="B305" s="269">
        <f t="shared" si="4"/>
        <v>46235</v>
      </c>
      <c r="C305" s="379"/>
      <c r="D305" s="379">
        <v>39.603931427001953</v>
      </c>
      <c r="E305" s="379">
        <v>1</v>
      </c>
      <c r="F305" s="379"/>
      <c r="G305" s="379">
        <v>39.603931427001953</v>
      </c>
      <c r="H305" s="379">
        <v>0</v>
      </c>
      <c r="I305" s="379"/>
      <c r="J305" s="379">
        <v>39.603931427001953</v>
      </c>
      <c r="K305" s="379">
        <v>1</v>
      </c>
    </row>
    <row r="306" spans="2:11" x14ac:dyDescent="0.2">
      <c r="B306" s="269">
        <f t="shared" si="4"/>
        <v>46266</v>
      </c>
      <c r="C306" s="379"/>
      <c r="D306" s="379">
        <v>39.603931427001953</v>
      </c>
      <c r="E306" s="379">
        <v>1</v>
      </c>
      <c r="F306" s="379"/>
      <c r="G306" s="379">
        <v>39.603931427001953</v>
      </c>
      <c r="H306" s="379">
        <v>0</v>
      </c>
      <c r="I306" s="379"/>
      <c r="J306" s="379">
        <v>39.603931427001953</v>
      </c>
      <c r="K306" s="379">
        <v>1</v>
      </c>
    </row>
    <row r="307" spans="2:11" x14ac:dyDescent="0.2">
      <c r="B307" s="269">
        <f t="shared" si="4"/>
        <v>46296</v>
      </c>
      <c r="C307" s="379"/>
      <c r="D307" s="379">
        <v>39.603931427001953</v>
      </c>
      <c r="E307" s="379">
        <v>1</v>
      </c>
      <c r="F307" s="379"/>
      <c r="G307" s="379">
        <v>39.603931427001953</v>
      </c>
      <c r="H307" s="379">
        <v>0</v>
      </c>
      <c r="I307" s="379"/>
      <c r="J307" s="379">
        <v>39.603931427001953</v>
      </c>
      <c r="K307" s="379">
        <v>1</v>
      </c>
    </row>
    <row r="308" spans="2:11" x14ac:dyDescent="0.2">
      <c r="B308" s="269">
        <f t="shared" si="4"/>
        <v>46327</v>
      </c>
      <c r="C308" s="379"/>
      <c r="D308" s="379">
        <v>39.603931427001953</v>
      </c>
      <c r="E308" s="379">
        <v>1</v>
      </c>
      <c r="F308" s="379"/>
      <c r="G308" s="379">
        <v>39.603931427001953</v>
      </c>
      <c r="H308" s="379">
        <v>0</v>
      </c>
      <c r="I308" s="379"/>
      <c r="J308" s="379">
        <v>39.603931427001953</v>
      </c>
      <c r="K308" s="379">
        <v>1</v>
      </c>
    </row>
    <row r="309" spans="2:11" x14ac:dyDescent="0.2">
      <c r="B309" s="269">
        <f t="shared" si="4"/>
        <v>46357</v>
      </c>
      <c r="C309" s="379"/>
      <c r="D309" s="379">
        <v>39.603931427001953</v>
      </c>
      <c r="E309" s="379">
        <v>1</v>
      </c>
      <c r="F309" s="379"/>
      <c r="G309" s="379">
        <v>39.603931427001953</v>
      </c>
      <c r="H309" s="379">
        <v>0</v>
      </c>
      <c r="I309" s="379"/>
      <c r="J309" s="379">
        <v>39.603931427001953</v>
      </c>
      <c r="K309" s="379">
        <v>1</v>
      </c>
    </row>
    <row r="310" spans="2:11" x14ac:dyDescent="0.2">
      <c r="B310" s="269">
        <f t="shared" si="4"/>
        <v>46388</v>
      </c>
      <c r="C310" s="379"/>
      <c r="D310" s="379">
        <v>39.603931427001953</v>
      </c>
      <c r="E310" s="379">
        <v>1</v>
      </c>
      <c r="F310" s="379"/>
      <c r="G310" s="379">
        <v>39.603931427001953</v>
      </c>
      <c r="H310" s="379">
        <v>0</v>
      </c>
      <c r="I310" s="379"/>
      <c r="J310" s="379">
        <v>39.603931427001953</v>
      </c>
      <c r="K310" s="379">
        <v>1</v>
      </c>
    </row>
    <row r="311" spans="2:11" x14ac:dyDescent="0.2">
      <c r="B311" s="269">
        <f t="shared" si="4"/>
        <v>46419</v>
      </c>
      <c r="C311" s="379"/>
      <c r="D311" s="379">
        <v>39.603931427001953</v>
      </c>
      <c r="E311" s="379">
        <v>1</v>
      </c>
      <c r="F311" s="379"/>
      <c r="G311" s="379">
        <v>39.603931427001953</v>
      </c>
      <c r="H311" s="379">
        <v>0</v>
      </c>
      <c r="I311" s="379"/>
      <c r="J311" s="379">
        <v>39.603931427001953</v>
      </c>
      <c r="K311" s="379">
        <v>1</v>
      </c>
    </row>
    <row r="312" spans="2:11" x14ac:dyDescent="0.2">
      <c r="B312" s="269">
        <f t="shared" si="4"/>
        <v>46447</v>
      </c>
      <c r="C312" s="379"/>
      <c r="D312" s="379">
        <v>39.603931427001953</v>
      </c>
      <c r="E312" s="379">
        <v>1</v>
      </c>
      <c r="F312" s="379"/>
      <c r="G312" s="379">
        <v>39.603931427001953</v>
      </c>
      <c r="H312" s="379">
        <v>0</v>
      </c>
      <c r="I312" s="379"/>
      <c r="J312" s="379">
        <v>39.603931427001953</v>
      </c>
      <c r="K312" s="379">
        <v>1</v>
      </c>
    </row>
    <row r="313" spans="2:11" x14ac:dyDescent="0.2">
      <c r="B313" s="269">
        <f t="shared" si="4"/>
        <v>46478</v>
      </c>
      <c r="C313" s="379"/>
      <c r="D313" s="379">
        <v>39.603931427001953</v>
      </c>
      <c r="E313" s="379">
        <v>1</v>
      </c>
      <c r="F313" s="379"/>
      <c r="G313" s="379">
        <v>39.603931427001953</v>
      </c>
      <c r="H313" s="379">
        <v>0</v>
      </c>
      <c r="I313" s="379"/>
      <c r="J313" s="379">
        <v>39.603931427001953</v>
      </c>
      <c r="K313" s="379">
        <v>1</v>
      </c>
    </row>
    <row r="314" spans="2:11" x14ac:dyDescent="0.2">
      <c r="B314" s="269">
        <f t="shared" si="4"/>
        <v>46508</v>
      </c>
      <c r="C314" s="379"/>
      <c r="D314" s="379">
        <v>39.603931427001953</v>
      </c>
      <c r="E314" s="379">
        <v>1</v>
      </c>
      <c r="F314" s="379"/>
      <c r="G314" s="379">
        <v>39.603931427001953</v>
      </c>
      <c r="H314" s="379">
        <v>0</v>
      </c>
      <c r="I314" s="379"/>
      <c r="J314" s="379">
        <v>39.603931427001953</v>
      </c>
      <c r="K314" s="379">
        <v>1</v>
      </c>
    </row>
    <row r="315" spans="2:11" x14ac:dyDescent="0.2">
      <c r="B315" s="269">
        <f t="shared" si="4"/>
        <v>46539</v>
      </c>
      <c r="C315" s="379"/>
      <c r="D315" s="379">
        <v>39.603931427001953</v>
      </c>
      <c r="E315" s="379">
        <v>1</v>
      </c>
      <c r="F315" s="379"/>
      <c r="G315" s="379">
        <v>39.603931427001953</v>
      </c>
      <c r="H315" s="379">
        <v>0</v>
      </c>
      <c r="I315" s="379"/>
      <c r="J315" s="379">
        <v>39.603931427001953</v>
      </c>
      <c r="K315" s="379">
        <v>1</v>
      </c>
    </row>
    <row r="316" spans="2:11" x14ac:dyDescent="0.2">
      <c r="B316" s="269">
        <f t="shared" si="4"/>
        <v>46569</v>
      </c>
      <c r="C316" s="379"/>
      <c r="D316" s="379">
        <v>39.603931427001953</v>
      </c>
      <c r="E316" s="379">
        <v>1</v>
      </c>
      <c r="F316" s="379"/>
      <c r="G316" s="379">
        <v>39.603931427001953</v>
      </c>
      <c r="H316" s="379">
        <v>0</v>
      </c>
      <c r="I316" s="379"/>
      <c r="J316" s="379">
        <v>39.603931427001953</v>
      </c>
      <c r="K316" s="379">
        <v>1</v>
      </c>
    </row>
    <row r="317" spans="2:11" x14ac:dyDescent="0.2">
      <c r="B317" s="269">
        <f t="shared" si="4"/>
        <v>46600</v>
      </c>
      <c r="C317" s="379"/>
      <c r="D317" s="379">
        <v>39.603931427001953</v>
      </c>
      <c r="E317" s="379">
        <v>1</v>
      </c>
      <c r="F317" s="379"/>
      <c r="G317" s="379">
        <v>39.603931427001953</v>
      </c>
      <c r="H317" s="379">
        <v>0</v>
      </c>
      <c r="I317" s="379"/>
      <c r="J317" s="379">
        <v>39.603931427001953</v>
      </c>
      <c r="K317" s="379">
        <v>1</v>
      </c>
    </row>
    <row r="318" spans="2:11" x14ac:dyDescent="0.2">
      <c r="B318" s="269">
        <f t="shared" si="4"/>
        <v>46631</v>
      </c>
      <c r="C318" s="379"/>
      <c r="D318" s="379">
        <v>39.603931427001953</v>
      </c>
      <c r="E318" s="379">
        <v>1</v>
      </c>
      <c r="F318" s="379"/>
      <c r="G318" s="379">
        <v>39.603931427001953</v>
      </c>
      <c r="H318" s="379">
        <v>0</v>
      </c>
      <c r="I318" s="379"/>
      <c r="J318" s="379">
        <v>39.603931427001953</v>
      </c>
      <c r="K318" s="379">
        <v>1</v>
      </c>
    </row>
    <row r="319" spans="2:11" x14ac:dyDescent="0.2">
      <c r="B319" s="269">
        <f t="shared" si="4"/>
        <v>46661</v>
      </c>
      <c r="C319" s="379"/>
      <c r="D319" s="379">
        <v>39.603931427001953</v>
      </c>
      <c r="E319" s="379">
        <v>1</v>
      </c>
      <c r="F319" s="379"/>
      <c r="G319" s="379">
        <v>39.603931427001953</v>
      </c>
      <c r="H319" s="379">
        <v>0</v>
      </c>
      <c r="I319" s="379"/>
      <c r="J319" s="379">
        <v>39.603931427001953</v>
      </c>
      <c r="K319" s="379">
        <v>1</v>
      </c>
    </row>
    <row r="320" spans="2:11" x14ac:dyDescent="0.2">
      <c r="B320" s="269">
        <f t="shared" si="4"/>
        <v>46692</v>
      </c>
      <c r="C320" s="379"/>
      <c r="D320" s="379">
        <v>39.603931427001953</v>
      </c>
      <c r="E320" s="379">
        <v>1</v>
      </c>
      <c r="F320" s="379"/>
      <c r="G320" s="379">
        <v>39.603931427001953</v>
      </c>
      <c r="H320" s="379">
        <v>0</v>
      </c>
      <c r="I320" s="379"/>
      <c r="J320" s="379">
        <v>39.603931427001953</v>
      </c>
      <c r="K320" s="379">
        <v>1</v>
      </c>
    </row>
    <row r="321" spans="2:11" x14ac:dyDescent="0.2">
      <c r="B321" s="269">
        <f t="shared" si="4"/>
        <v>46722</v>
      </c>
      <c r="C321" s="379"/>
      <c r="D321" s="379">
        <v>39.603931427001953</v>
      </c>
      <c r="E321" s="379">
        <v>1</v>
      </c>
      <c r="F321" s="379"/>
      <c r="G321" s="379">
        <v>39.603931427001953</v>
      </c>
      <c r="H321" s="379">
        <v>0</v>
      </c>
      <c r="I321" s="379"/>
      <c r="J321" s="379">
        <v>39.603931427001953</v>
      </c>
      <c r="K321" s="379">
        <v>1</v>
      </c>
    </row>
    <row r="322" spans="2:11" x14ac:dyDescent="0.2">
      <c r="B322" s="269">
        <f t="shared" si="4"/>
        <v>46753</v>
      </c>
      <c r="C322" s="379"/>
      <c r="D322" s="379">
        <v>39.603931427001953</v>
      </c>
      <c r="E322" s="379">
        <v>1</v>
      </c>
      <c r="F322" s="379"/>
      <c r="G322" s="379">
        <v>39.603931427001953</v>
      </c>
      <c r="H322" s="379">
        <v>0</v>
      </c>
      <c r="I322" s="379"/>
      <c r="J322" s="379">
        <v>39.603931427001953</v>
      </c>
      <c r="K322" s="379">
        <v>1</v>
      </c>
    </row>
    <row r="323" spans="2:11" x14ac:dyDescent="0.2">
      <c r="B323" s="269">
        <f t="shared" si="4"/>
        <v>46784</v>
      </c>
      <c r="C323" s="379"/>
      <c r="D323" s="379">
        <v>39.603931427001953</v>
      </c>
      <c r="E323" s="379">
        <v>1</v>
      </c>
      <c r="F323" s="379"/>
      <c r="G323" s="379">
        <v>39.603931427001953</v>
      </c>
      <c r="H323" s="379">
        <v>0</v>
      </c>
      <c r="I323" s="379"/>
      <c r="J323" s="379">
        <v>39.603931427001953</v>
      </c>
      <c r="K323" s="379">
        <v>1</v>
      </c>
    </row>
    <row r="324" spans="2:11" x14ac:dyDescent="0.2">
      <c r="B324" s="269">
        <f t="shared" si="4"/>
        <v>46813</v>
      </c>
      <c r="C324" s="379"/>
      <c r="D324" s="379">
        <v>39.603931427001953</v>
      </c>
      <c r="E324" s="379">
        <v>1</v>
      </c>
      <c r="F324" s="379"/>
      <c r="G324" s="379">
        <v>39.603931427001953</v>
      </c>
      <c r="H324" s="379">
        <v>0</v>
      </c>
      <c r="I324" s="379"/>
      <c r="J324" s="379">
        <v>39.603931427001953</v>
      </c>
      <c r="K324" s="379">
        <v>1</v>
      </c>
    </row>
    <row r="325" spans="2:11" x14ac:dyDescent="0.2">
      <c r="B325" s="269">
        <f t="shared" si="4"/>
        <v>46844</v>
      </c>
      <c r="C325" s="379"/>
      <c r="D325" s="379">
        <v>39.603931427001953</v>
      </c>
      <c r="E325" s="379">
        <v>1</v>
      </c>
      <c r="F325" s="379"/>
      <c r="G325" s="379">
        <v>39.603931427001953</v>
      </c>
      <c r="H325" s="379">
        <v>0</v>
      </c>
      <c r="I325" s="379"/>
      <c r="J325" s="379">
        <v>39.603931427001953</v>
      </c>
      <c r="K325" s="379">
        <v>1</v>
      </c>
    </row>
    <row r="326" spans="2:11" x14ac:dyDescent="0.2">
      <c r="B326" s="269">
        <f t="shared" si="4"/>
        <v>46874</v>
      </c>
      <c r="C326" s="379"/>
      <c r="D326" s="379">
        <v>39.603931427001953</v>
      </c>
      <c r="E326" s="379">
        <v>1</v>
      </c>
      <c r="F326" s="379"/>
      <c r="G326" s="379">
        <v>39.603931427001953</v>
      </c>
      <c r="H326" s="379">
        <v>0</v>
      </c>
      <c r="I326" s="379"/>
      <c r="J326" s="379">
        <v>39.603931427001953</v>
      </c>
      <c r="K326" s="379">
        <v>1</v>
      </c>
    </row>
    <row r="327" spans="2:11" x14ac:dyDescent="0.2">
      <c r="B327" s="269">
        <f t="shared" si="4"/>
        <v>46905</v>
      </c>
      <c r="C327" s="379"/>
      <c r="D327" s="379">
        <v>39.603931427001953</v>
      </c>
      <c r="E327" s="379">
        <v>1</v>
      </c>
      <c r="F327" s="379"/>
      <c r="G327" s="379">
        <v>39.603931427001953</v>
      </c>
      <c r="H327" s="379">
        <v>0</v>
      </c>
      <c r="I327" s="379"/>
      <c r="J327" s="379">
        <v>39.603931427001953</v>
      </c>
      <c r="K327" s="379">
        <v>1</v>
      </c>
    </row>
    <row r="328" spans="2:11" x14ac:dyDescent="0.2">
      <c r="B328" s="269">
        <f t="shared" ref="B328:B366" si="5">EOMONTH(B327,0)+1</f>
        <v>46935</v>
      </c>
      <c r="C328" s="379"/>
      <c r="D328" s="379">
        <v>39.603931427001953</v>
      </c>
      <c r="E328" s="379">
        <v>1</v>
      </c>
      <c r="F328" s="379"/>
      <c r="G328" s="379">
        <v>39.603931427001953</v>
      </c>
      <c r="H328" s="379">
        <v>0</v>
      </c>
      <c r="I328" s="379"/>
      <c r="J328" s="379">
        <v>39.603931427001953</v>
      </c>
      <c r="K328" s="379">
        <v>1</v>
      </c>
    </row>
    <row r="329" spans="2:11" x14ac:dyDescent="0.2">
      <c r="B329" s="269">
        <f t="shared" si="5"/>
        <v>46966</v>
      </c>
      <c r="C329" s="379"/>
      <c r="D329" s="379">
        <v>39.603931427001953</v>
      </c>
      <c r="E329" s="379">
        <v>1</v>
      </c>
      <c r="F329" s="379"/>
      <c r="G329" s="379">
        <v>39.603931427001953</v>
      </c>
      <c r="H329" s="379">
        <v>0</v>
      </c>
      <c r="I329" s="379"/>
      <c r="J329" s="379">
        <v>39.603931427001953</v>
      </c>
      <c r="K329" s="379">
        <v>1</v>
      </c>
    </row>
    <row r="330" spans="2:11" x14ac:dyDescent="0.2">
      <c r="B330" s="269">
        <f t="shared" si="5"/>
        <v>46997</v>
      </c>
      <c r="C330" s="379"/>
      <c r="D330" s="379">
        <v>39.603931427001953</v>
      </c>
      <c r="E330" s="379">
        <v>1</v>
      </c>
      <c r="F330" s="379"/>
      <c r="G330" s="379">
        <v>39.603931427001953</v>
      </c>
      <c r="H330" s="379">
        <v>0</v>
      </c>
      <c r="I330" s="379"/>
      <c r="J330" s="379">
        <v>39.603931427001953</v>
      </c>
      <c r="K330" s="379">
        <v>1</v>
      </c>
    </row>
    <row r="331" spans="2:11" x14ac:dyDescent="0.2">
      <c r="B331" s="269">
        <f t="shared" si="5"/>
        <v>47027</v>
      </c>
      <c r="C331" s="379"/>
      <c r="D331" s="379">
        <v>39.603931427001953</v>
      </c>
      <c r="E331" s="379">
        <v>1</v>
      </c>
      <c r="F331" s="379"/>
      <c r="G331" s="379">
        <v>39.603931427001953</v>
      </c>
      <c r="H331" s="379">
        <v>0</v>
      </c>
      <c r="I331" s="379"/>
      <c r="J331" s="379">
        <v>39.603931427001953</v>
      </c>
      <c r="K331" s="379">
        <v>1</v>
      </c>
    </row>
    <row r="332" spans="2:11" x14ac:dyDescent="0.2">
      <c r="B332" s="269">
        <f t="shared" si="5"/>
        <v>47058</v>
      </c>
      <c r="C332" s="379"/>
      <c r="D332" s="379">
        <v>39.603931427001953</v>
      </c>
      <c r="E332" s="379">
        <v>1</v>
      </c>
      <c r="F332" s="379"/>
      <c r="G332" s="379">
        <v>39.603931427001953</v>
      </c>
      <c r="H332" s="379">
        <v>0</v>
      </c>
      <c r="I332" s="379"/>
      <c r="J332" s="379">
        <v>39.603931427001953</v>
      </c>
      <c r="K332" s="379">
        <v>1</v>
      </c>
    </row>
    <row r="333" spans="2:11" x14ac:dyDescent="0.2">
      <c r="B333" s="269">
        <f t="shared" si="5"/>
        <v>47088</v>
      </c>
      <c r="C333" s="379"/>
      <c r="D333" s="379">
        <v>39.603931427001953</v>
      </c>
      <c r="E333" s="379">
        <v>1</v>
      </c>
      <c r="F333" s="379"/>
      <c r="G333" s="379">
        <v>39.603931427001953</v>
      </c>
      <c r="H333" s="379">
        <v>0</v>
      </c>
      <c r="I333" s="379"/>
      <c r="J333" s="379">
        <v>39.603931427001953</v>
      </c>
      <c r="K333" s="379">
        <v>1</v>
      </c>
    </row>
    <row r="334" spans="2:11" x14ac:dyDescent="0.2">
      <c r="B334" s="269">
        <f t="shared" si="5"/>
        <v>47119</v>
      </c>
      <c r="C334" s="379"/>
      <c r="D334" s="379">
        <v>39.603931427001953</v>
      </c>
      <c r="E334" s="379">
        <v>1</v>
      </c>
      <c r="F334" s="379"/>
      <c r="G334" s="379">
        <v>39.603931427001953</v>
      </c>
      <c r="H334" s="379">
        <v>0</v>
      </c>
      <c r="I334" s="379"/>
      <c r="J334" s="379">
        <v>39.603931427001953</v>
      </c>
      <c r="K334" s="379">
        <v>1</v>
      </c>
    </row>
    <row r="335" spans="2:11" x14ac:dyDescent="0.2">
      <c r="B335" s="269">
        <f t="shared" si="5"/>
        <v>47150</v>
      </c>
      <c r="C335" s="379"/>
      <c r="D335" s="379">
        <v>39.603931427001953</v>
      </c>
      <c r="E335" s="379">
        <v>1</v>
      </c>
      <c r="F335" s="379"/>
      <c r="G335" s="379">
        <v>39.603931427001953</v>
      </c>
      <c r="H335" s="379">
        <v>0</v>
      </c>
      <c r="I335" s="379"/>
      <c r="J335" s="379">
        <v>39.603931427001953</v>
      </c>
      <c r="K335" s="379">
        <v>1</v>
      </c>
    </row>
    <row r="336" spans="2:11" x14ac:dyDescent="0.2">
      <c r="B336" s="269">
        <f t="shared" si="5"/>
        <v>47178</v>
      </c>
      <c r="C336" s="379"/>
      <c r="D336" s="379">
        <v>39.603931427001953</v>
      </c>
      <c r="E336" s="379">
        <v>1</v>
      </c>
      <c r="F336" s="379"/>
      <c r="G336" s="379">
        <v>39.603931427001953</v>
      </c>
      <c r="H336" s="379">
        <v>0</v>
      </c>
      <c r="I336" s="379"/>
      <c r="J336" s="379">
        <v>39.603931427001953</v>
      </c>
      <c r="K336" s="379">
        <v>1</v>
      </c>
    </row>
    <row r="337" spans="2:11" x14ac:dyDescent="0.2">
      <c r="B337" s="269">
        <f t="shared" si="5"/>
        <v>47209</v>
      </c>
      <c r="C337" s="379"/>
      <c r="D337" s="379">
        <v>39.603931427001953</v>
      </c>
      <c r="E337" s="379">
        <v>1</v>
      </c>
      <c r="F337" s="379"/>
      <c r="G337" s="379">
        <v>39.603931427001953</v>
      </c>
      <c r="H337" s="379">
        <v>0</v>
      </c>
      <c r="I337" s="379"/>
      <c r="J337" s="379">
        <v>39.603931427001953</v>
      </c>
      <c r="K337" s="379">
        <v>1</v>
      </c>
    </row>
    <row r="338" spans="2:11" x14ac:dyDescent="0.2">
      <c r="B338" s="269">
        <f t="shared" si="5"/>
        <v>47239</v>
      </c>
      <c r="C338" s="379"/>
      <c r="D338" s="379">
        <v>39.603931427001953</v>
      </c>
      <c r="E338" s="379">
        <v>1</v>
      </c>
      <c r="F338" s="379"/>
      <c r="G338" s="379">
        <v>39.603931427001953</v>
      </c>
      <c r="H338" s="379">
        <v>0</v>
      </c>
      <c r="I338" s="379"/>
      <c r="J338" s="379">
        <v>39.603931427001953</v>
      </c>
      <c r="K338" s="379">
        <v>1</v>
      </c>
    </row>
    <row r="339" spans="2:11" x14ac:dyDescent="0.2">
      <c r="B339" s="269">
        <f t="shared" si="5"/>
        <v>47270</v>
      </c>
      <c r="C339" s="379"/>
      <c r="D339" s="379">
        <v>39.603931427001953</v>
      </c>
      <c r="E339" s="379">
        <v>1</v>
      </c>
      <c r="F339" s="379"/>
      <c r="G339" s="379">
        <v>39.603931427001953</v>
      </c>
      <c r="H339" s="379">
        <v>0</v>
      </c>
      <c r="I339" s="379"/>
      <c r="J339" s="379">
        <v>39.603931427001953</v>
      </c>
      <c r="K339" s="379">
        <v>1</v>
      </c>
    </row>
    <row r="340" spans="2:11" x14ac:dyDescent="0.2">
      <c r="B340" s="269">
        <f t="shared" si="5"/>
        <v>47300</v>
      </c>
      <c r="C340" s="379"/>
      <c r="D340" s="379">
        <v>39.603931427001953</v>
      </c>
      <c r="E340" s="379">
        <v>1</v>
      </c>
      <c r="F340" s="379"/>
      <c r="G340" s="379">
        <v>39.603931427001953</v>
      </c>
      <c r="H340" s="379">
        <v>0</v>
      </c>
      <c r="I340" s="379"/>
      <c r="J340" s="379">
        <v>39.603931427001953</v>
      </c>
      <c r="K340" s="379">
        <v>1</v>
      </c>
    </row>
    <row r="341" spans="2:11" x14ac:dyDescent="0.2">
      <c r="B341" s="269">
        <f t="shared" si="5"/>
        <v>47331</v>
      </c>
      <c r="C341" s="379"/>
      <c r="D341" s="379">
        <v>39.603931427001953</v>
      </c>
      <c r="E341" s="379">
        <v>1</v>
      </c>
      <c r="F341" s="379"/>
      <c r="G341" s="379">
        <v>39.603931427001953</v>
      </c>
      <c r="H341" s="379">
        <v>0</v>
      </c>
      <c r="I341" s="379"/>
      <c r="J341" s="379">
        <v>39.603931427001953</v>
      </c>
      <c r="K341" s="379">
        <v>1</v>
      </c>
    </row>
    <row r="342" spans="2:11" x14ac:dyDescent="0.2">
      <c r="B342" s="269">
        <f t="shared" si="5"/>
        <v>47362</v>
      </c>
      <c r="C342" s="379"/>
      <c r="D342" s="379">
        <v>39.603931427001953</v>
      </c>
      <c r="E342" s="379">
        <v>1</v>
      </c>
      <c r="F342" s="379"/>
      <c r="G342" s="379">
        <v>39.603931427001953</v>
      </c>
      <c r="H342" s="379">
        <v>0</v>
      </c>
      <c r="I342" s="379"/>
      <c r="J342" s="379">
        <v>39.603931427001953</v>
      </c>
      <c r="K342" s="379">
        <v>1</v>
      </c>
    </row>
    <row r="343" spans="2:11" x14ac:dyDescent="0.2">
      <c r="B343" s="269">
        <f t="shared" si="5"/>
        <v>47392</v>
      </c>
      <c r="C343" s="379"/>
      <c r="D343" s="379">
        <v>39.603931427001953</v>
      </c>
      <c r="E343" s="379">
        <v>1</v>
      </c>
      <c r="F343" s="379"/>
      <c r="G343" s="379">
        <v>39.603931427001953</v>
      </c>
      <c r="H343" s="379">
        <v>0</v>
      </c>
      <c r="I343" s="379"/>
      <c r="J343" s="379">
        <v>39.603931427001953</v>
      </c>
      <c r="K343" s="379">
        <v>1</v>
      </c>
    </row>
    <row r="344" spans="2:11" x14ac:dyDescent="0.2">
      <c r="B344" s="269">
        <f t="shared" si="5"/>
        <v>47423</v>
      </c>
      <c r="C344" s="379"/>
      <c r="D344" s="379">
        <v>39.603931427001953</v>
      </c>
      <c r="E344" s="379">
        <v>1</v>
      </c>
      <c r="F344" s="379"/>
      <c r="G344" s="379">
        <v>39.603931427001953</v>
      </c>
      <c r="H344" s="379">
        <v>0</v>
      </c>
      <c r="I344" s="379"/>
      <c r="J344" s="379">
        <v>39.603931427001953</v>
      </c>
      <c r="K344" s="379">
        <v>1</v>
      </c>
    </row>
    <row r="345" spans="2:11" x14ac:dyDescent="0.2">
      <c r="B345" s="269">
        <f t="shared" si="5"/>
        <v>47453</v>
      </c>
      <c r="C345" s="379"/>
      <c r="D345" s="379">
        <v>39.603931427001953</v>
      </c>
      <c r="E345" s="379">
        <v>1</v>
      </c>
      <c r="F345" s="379"/>
      <c r="G345" s="379">
        <v>39.603931427001953</v>
      </c>
      <c r="H345" s="379">
        <v>0</v>
      </c>
      <c r="I345" s="379"/>
      <c r="J345" s="379">
        <v>39.603931427001953</v>
      </c>
      <c r="K345" s="379">
        <v>1</v>
      </c>
    </row>
    <row r="346" spans="2:11" x14ac:dyDescent="0.2">
      <c r="B346" s="269">
        <f t="shared" si="5"/>
        <v>47484</v>
      </c>
      <c r="C346" s="379"/>
      <c r="D346" s="379">
        <v>39.603931427001953</v>
      </c>
      <c r="E346" s="379">
        <v>1</v>
      </c>
      <c r="F346" s="379"/>
      <c r="G346" s="379">
        <v>39.603931427001953</v>
      </c>
      <c r="H346" s="379">
        <v>0</v>
      </c>
      <c r="I346" s="379"/>
      <c r="J346" s="379">
        <v>39.603931427001953</v>
      </c>
      <c r="K346" s="379">
        <v>1</v>
      </c>
    </row>
    <row r="347" spans="2:11" x14ac:dyDescent="0.2">
      <c r="B347" s="269">
        <f t="shared" si="5"/>
        <v>47515</v>
      </c>
      <c r="C347" s="379"/>
      <c r="D347" s="379">
        <v>39.603931427001953</v>
      </c>
      <c r="E347" s="379">
        <v>1</v>
      </c>
      <c r="F347" s="379"/>
      <c r="G347" s="379">
        <v>39.603931427001953</v>
      </c>
      <c r="H347" s="379">
        <v>0</v>
      </c>
      <c r="I347" s="379"/>
      <c r="J347" s="379">
        <v>39.603931427001953</v>
      </c>
      <c r="K347" s="379">
        <v>1</v>
      </c>
    </row>
    <row r="348" spans="2:11" x14ac:dyDescent="0.2">
      <c r="B348" s="269">
        <f t="shared" si="5"/>
        <v>47543</v>
      </c>
      <c r="C348" s="379"/>
      <c r="D348" s="379">
        <v>39.603931427001953</v>
      </c>
      <c r="E348" s="379">
        <v>1</v>
      </c>
      <c r="F348" s="379"/>
      <c r="G348" s="379">
        <v>39.603931427001953</v>
      </c>
      <c r="H348" s="379">
        <v>0</v>
      </c>
      <c r="I348" s="379"/>
      <c r="J348" s="379">
        <v>39.603931427001953</v>
      </c>
      <c r="K348" s="379">
        <v>1</v>
      </c>
    </row>
    <row r="349" spans="2:11" x14ac:dyDescent="0.2">
      <c r="B349" s="269">
        <f t="shared" si="5"/>
        <v>47574</v>
      </c>
      <c r="C349" s="379"/>
      <c r="D349" s="379">
        <v>39.603931427001953</v>
      </c>
      <c r="E349" s="379">
        <v>1</v>
      </c>
      <c r="F349" s="379"/>
      <c r="G349" s="379">
        <v>39.603931427001953</v>
      </c>
      <c r="H349" s="379">
        <v>0</v>
      </c>
      <c r="I349" s="379"/>
      <c r="J349" s="379">
        <v>39.603931427001953</v>
      </c>
      <c r="K349" s="379">
        <v>1</v>
      </c>
    </row>
    <row r="350" spans="2:11" x14ac:dyDescent="0.2">
      <c r="B350" s="269">
        <f t="shared" si="5"/>
        <v>47604</v>
      </c>
      <c r="C350" s="379"/>
      <c r="D350" s="379">
        <v>39.603931427001953</v>
      </c>
      <c r="E350" s="379">
        <v>1</v>
      </c>
      <c r="F350" s="379"/>
      <c r="G350" s="379">
        <v>39.603931427001953</v>
      </c>
      <c r="H350" s="379">
        <v>0</v>
      </c>
      <c r="I350" s="379"/>
      <c r="J350" s="379">
        <v>39.603931427001953</v>
      </c>
      <c r="K350" s="379">
        <v>1</v>
      </c>
    </row>
    <row r="351" spans="2:11" x14ac:dyDescent="0.2">
      <c r="B351" s="269">
        <f t="shared" si="5"/>
        <v>47635</v>
      </c>
      <c r="C351" s="379"/>
      <c r="D351" s="379">
        <v>39.603931427001953</v>
      </c>
      <c r="E351" s="379">
        <v>1</v>
      </c>
      <c r="F351" s="379"/>
      <c r="G351" s="379">
        <v>39.603931427001953</v>
      </c>
      <c r="H351" s="379">
        <v>0</v>
      </c>
      <c r="I351" s="379"/>
      <c r="J351" s="379">
        <v>39.603931427001953</v>
      </c>
      <c r="K351" s="379">
        <v>1</v>
      </c>
    </row>
    <row r="352" spans="2:11" x14ac:dyDescent="0.2">
      <c r="B352" s="269">
        <f t="shared" si="5"/>
        <v>47665</v>
      </c>
      <c r="C352" s="379"/>
      <c r="D352" s="379">
        <v>39.603931427001953</v>
      </c>
      <c r="E352" s="379">
        <v>1</v>
      </c>
      <c r="F352" s="379"/>
      <c r="G352" s="379">
        <v>39.603931427001953</v>
      </c>
      <c r="H352" s="379">
        <v>0</v>
      </c>
      <c r="I352" s="379"/>
      <c r="J352" s="379">
        <v>39.603931427001953</v>
      </c>
      <c r="K352" s="379">
        <v>1</v>
      </c>
    </row>
    <row r="353" spans="2:11" x14ac:dyDescent="0.2">
      <c r="B353" s="269">
        <f t="shared" si="5"/>
        <v>47696</v>
      </c>
      <c r="C353" s="379"/>
      <c r="D353" s="379">
        <v>39.603931427001953</v>
      </c>
      <c r="E353" s="379">
        <v>1</v>
      </c>
      <c r="F353" s="379"/>
      <c r="G353" s="379">
        <v>39.603931427001953</v>
      </c>
      <c r="H353" s="379">
        <v>0</v>
      </c>
      <c r="I353" s="379"/>
      <c r="J353" s="379">
        <v>39.603931427001953</v>
      </c>
      <c r="K353" s="379">
        <v>1</v>
      </c>
    </row>
    <row r="354" spans="2:11" x14ac:dyDescent="0.2">
      <c r="B354" s="269">
        <f t="shared" si="5"/>
        <v>47727</v>
      </c>
      <c r="C354" s="379"/>
      <c r="D354" s="379">
        <v>39.603931427001953</v>
      </c>
      <c r="E354" s="379">
        <v>1</v>
      </c>
      <c r="F354" s="379"/>
      <c r="G354" s="379">
        <v>39.603931427001953</v>
      </c>
      <c r="H354" s="379">
        <v>0</v>
      </c>
      <c r="I354" s="379"/>
      <c r="J354" s="379">
        <v>39.603931427001953</v>
      </c>
      <c r="K354" s="379">
        <v>1</v>
      </c>
    </row>
    <row r="355" spans="2:11" x14ac:dyDescent="0.2">
      <c r="B355" s="269">
        <f t="shared" si="5"/>
        <v>47757</v>
      </c>
      <c r="C355" s="379"/>
      <c r="D355" s="379">
        <v>39.603931427001953</v>
      </c>
      <c r="E355" s="379">
        <v>1</v>
      </c>
      <c r="F355" s="379"/>
      <c r="G355" s="379">
        <v>39.603931427001953</v>
      </c>
      <c r="H355" s="379">
        <v>0</v>
      </c>
      <c r="I355" s="379"/>
      <c r="J355" s="379">
        <v>39.603931427001953</v>
      </c>
      <c r="K355" s="379">
        <v>1</v>
      </c>
    </row>
    <row r="356" spans="2:11" x14ac:dyDescent="0.2">
      <c r="B356" s="269">
        <f t="shared" si="5"/>
        <v>47788</v>
      </c>
      <c r="C356" s="379"/>
      <c r="D356" s="379">
        <v>39.603931427001953</v>
      </c>
      <c r="E356" s="379">
        <v>1</v>
      </c>
      <c r="F356" s="379"/>
      <c r="G356" s="379">
        <v>39.603931427001953</v>
      </c>
      <c r="H356" s="379">
        <v>0</v>
      </c>
      <c r="I356" s="379"/>
      <c r="J356" s="379">
        <v>39.603931427001953</v>
      </c>
      <c r="K356" s="379">
        <v>1</v>
      </c>
    </row>
    <row r="357" spans="2:11" x14ac:dyDescent="0.2">
      <c r="B357" s="269">
        <f t="shared" si="5"/>
        <v>47818</v>
      </c>
      <c r="C357" s="379"/>
      <c r="D357" s="379">
        <v>39.603931427001953</v>
      </c>
      <c r="E357" s="379">
        <v>1</v>
      </c>
      <c r="F357" s="379"/>
      <c r="G357" s="379">
        <v>39.603931427001953</v>
      </c>
      <c r="H357" s="379">
        <v>0</v>
      </c>
      <c r="I357" s="379"/>
      <c r="J357" s="379">
        <v>39.603931427001953</v>
      </c>
      <c r="K357" s="379">
        <v>1</v>
      </c>
    </row>
    <row r="358" spans="2:11" x14ac:dyDescent="0.2">
      <c r="B358" s="269">
        <f t="shared" si="5"/>
        <v>47849</v>
      </c>
      <c r="C358" s="379"/>
      <c r="D358" s="379">
        <v>39.603931427001953</v>
      </c>
      <c r="E358" s="379">
        <v>1</v>
      </c>
      <c r="F358" s="379"/>
      <c r="G358" s="379">
        <v>39.603931427001953</v>
      </c>
      <c r="H358" s="379">
        <v>0</v>
      </c>
      <c r="I358" s="379"/>
      <c r="J358" s="379">
        <v>39.603931427001953</v>
      </c>
      <c r="K358" s="379">
        <v>1</v>
      </c>
    </row>
    <row r="359" spans="2:11" x14ac:dyDescent="0.2">
      <c r="B359" s="269">
        <f t="shared" si="5"/>
        <v>47880</v>
      </c>
      <c r="C359" s="379"/>
      <c r="D359" s="379">
        <v>39.603931427001953</v>
      </c>
      <c r="E359" s="379">
        <v>1</v>
      </c>
      <c r="F359" s="379"/>
      <c r="G359" s="379">
        <v>39.603931427001953</v>
      </c>
      <c r="H359" s="379">
        <v>0</v>
      </c>
      <c r="I359" s="379"/>
      <c r="J359" s="379">
        <v>39.603931427001953</v>
      </c>
      <c r="K359" s="379">
        <v>1</v>
      </c>
    </row>
    <row r="360" spans="2:11" x14ac:dyDescent="0.2">
      <c r="B360" s="269">
        <f t="shared" si="5"/>
        <v>47908</v>
      </c>
      <c r="C360" s="379"/>
      <c r="D360" s="379">
        <v>39.603931427001953</v>
      </c>
      <c r="E360" s="379">
        <v>1</v>
      </c>
      <c r="F360" s="379"/>
      <c r="G360" s="379">
        <v>39.603931427001953</v>
      </c>
      <c r="H360" s="379">
        <v>0</v>
      </c>
      <c r="I360" s="379"/>
      <c r="J360" s="379">
        <v>39.603931427001953</v>
      </c>
      <c r="K360" s="379">
        <v>1</v>
      </c>
    </row>
    <row r="361" spans="2:11" x14ac:dyDescent="0.2">
      <c r="B361" s="269">
        <f t="shared" si="5"/>
        <v>47939</v>
      </c>
      <c r="C361" s="379"/>
      <c r="D361" s="379">
        <v>39.603931427001953</v>
      </c>
      <c r="E361" s="379">
        <v>1</v>
      </c>
      <c r="F361" s="379"/>
      <c r="G361" s="379">
        <v>39.603931427001953</v>
      </c>
      <c r="H361" s="379">
        <v>0</v>
      </c>
      <c r="I361" s="379"/>
      <c r="J361" s="379">
        <v>39.603931427001953</v>
      </c>
      <c r="K361" s="379">
        <v>1</v>
      </c>
    </row>
    <row r="362" spans="2:11" x14ac:dyDescent="0.2">
      <c r="B362" s="269">
        <f t="shared" si="5"/>
        <v>47969</v>
      </c>
      <c r="C362" s="379"/>
      <c r="D362" s="379">
        <v>39.603931427001953</v>
      </c>
      <c r="E362" s="379">
        <v>1</v>
      </c>
      <c r="F362" s="379"/>
      <c r="G362" s="379">
        <v>39.603931427001953</v>
      </c>
      <c r="H362" s="379">
        <v>0</v>
      </c>
      <c r="I362" s="379"/>
      <c r="J362" s="379">
        <v>39.603931427001953</v>
      </c>
      <c r="K362" s="379">
        <v>1</v>
      </c>
    </row>
    <row r="363" spans="2:11" x14ac:dyDescent="0.2">
      <c r="B363" s="269">
        <f t="shared" si="5"/>
        <v>48000</v>
      </c>
      <c r="C363" s="379"/>
      <c r="D363" s="379">
        <v>39.603931427001953</v>
      </c>
      <c r="E363" s="379">
        <v>1</v>
      </c>
      <c r="F363" s="379"/>
      <c r="G363" s="379">
        <v>39.603931427001953</v>
      </c>
      <c r="H363" s="379">
        <v>0</v>
      </c>
      <c r="I363" s="379"/>
      <c r="J363" s="379">
        <v>39.603931427001953</v>
      </c>
      <c r="K363" s="379">
        <v>1</v>
      </c>
    </row>
    <row r="364" spans="2:11" x14ac:dyDescent="0.2">
      <c r="B364" s="269">
        <f t="shared" si="5"/>
        <v>48030</v>
      </c>
      <c r="C364" s="379"/>
      <c r="D364" s="379">
        <v>39.603931427001953</v>
      </c>
      <c r="E364" s="379">
        <v>1</v>
      </c>
      <c r="F364" s="379"/>
      <c r="G364" s="379">
        <v>39.603931427001953</v>
      </c>
      <c r="H364" s="379">
        <v>0</v>
      </c>
      <c r="I364" s="379"/>
      <c r="J364" s="379">
        <v>39.603931427001953</v>
      </c>
      <c r="K364" s="379">
        <v>1</v>
      </c>
    </row>
    <row r="365" spans="2:11" x14ac:dyDescent="0.2">
      <c r="B365" s="269">
        <f t="shared" si="5"/>
        <v>48061</v>
      </c>
      <c r="C365" s="379"/>
      <c r="D365" s="379">
        <v>39.603931427001953</v>
      </c>
      <c r="E365" s="379">
        <v>1</v>
      </c>
      <c r="F365" s="379"/>
      <c r="G365" s="379">
        <v>39.603931427001953</v>
      </c>
      <c r="H365" s="379">
        <v>0</v>
      </c>
      <c r="I365" s="379"/>
      <c r="J365" s="379">
        <v>39.603931427001953</v>
      </c>
      <c r="K365" s="379">
        <v>1</v>
      </c>
    </row>
    <row r="366" spans="2:11" x14ac:dyDescent="0.2">
      <c r="B366" s="269">
        <f t="shared" si="5"/>
        <v>48092</v>
      </c>
      <c r="C366" s="379"/>
      <c r="D366" s="379">
        <v>39.603931427001953</v>
      </c>
      <c r="E366" s="379">
        <v>1</v>
      </c>
      <c r="F366" s="379"/>
      <c r="G366" s="379">
        <v>39.603931427001953</v>
      </c>
      <c r="H366" s="379">
        <v>0</v>
      </c>
      <c r="I366" s="379"/>
      <c r="J366" s="379">
        <v>39.603931427001953</v>
      </c>
      <c r="K366" s="379">
        <v>1</v>
      </c>
    </row>
    <row r="367" spans="2:11" x14ac:dyDescent="0.2">
      <c r="B367" s="269"/>
    </row>
    <row r="368" spans="2:11" x14ac:dyDescent="0.2">
      <c r="B368" s="269"/>
    </row>
    <row r="369" spans="2:2" x14ac:dyDescent="0.2">
      <c r="B369" s="269"/>
    </row>
    <row r="370" spans="2:2" x14ac:dyDescent="0.2">
      <c r="B370" s="269"/>
    </row>
    <row r="371" spans="2:2" x14ac:dyDescent="0.2">
      <c r="B371" s="269"/>
    </row>
    <row r="372" spans="2:2" x14ac:dyDescent="0.2">
      <c r="B372" s="269"/>
    </row>
    <row r="373" spans="2:2" x14ac:dyDescent="0.2">
      <c r="B373" s="269"/>
    </row>
    <row r="374" spans="2:2" x14ac:dyDescent="0.2">
      <c r="B374" s="269"/>
    </row>
    <row r="375" spans="2:2" x14ac:dyDescent="0.2">
      <c r="B375" s="269"/>
    </row>
    <row r="376" spans="2:2" x14ac:dyDescent="0.2">
      <c r="B376" s="269"/>
    </row>
    <row r="377" spans="2:2" x14ac:dyDescent="0.2">
      <c r="B377" s="269"/>
    </row>
    <row r="378" spans="2:2" x14ac:dyDescent="0.2">
      <c r="B378" s="269"/>
    </row>
    <row r="379" spans="2:2" x14ac:dyDescent="0.2">
      <c r="B379" s="269"/>
    </row>
    <row r="380" spans="2:2" x14ac:dyDescent="0.2">
      <c r="B380" s="269"/>
    </row>
    <row r="381" spans="2:2" x14ac:dyDescent="0.2">
      <c r="B381" s="269"/>
    </row>
    <row r="382" spans="2:2" x14ac:dyDescent="0.2">
      <c r="B382" s="269"/>
    </row>
    <row r="383" spans="2:2" x14ac:dyDescent="0.2">
      <c r="B383" s="269"/>
    </row>
    <row r="384" spans="2:2" x14ac:dyDescent="0.2">
      <c r="B384" s="269"/>
    </row>
    <row r="385" spans="2:2" x14ac:dyDescent="0.2">
      <c r="B385" s="269"/>
    </row>
    <row r="386" spans="2:2" x14ac:dyDescent="0.2">
      <c r="B386" s="269"/>
    </row>
    <row r="387" spans="2:2" x14ac:dyDescent="0.2">
      <c r="B387" s="269"/>
    </row>
    <row r="388" spans="2:2" x14ac:dyDescent="0.2">
      <c r="B388" s="269"/>
    </row>
    <row r="389" spans="2:2" x14ac:dyDescent="0.2">
      <c r="B389" s="269"/>
    </row>
    <row r="390" spans="2:2" x14ac:dyDescent="0.2">
      <c r="B390" s="269"/>
    </row>
    <row r="391" spans="2:2" x14ac:dyDescent="0.2">
      <c r="B391" s="269"/>
    </row>
    <row r="392" spans="2:2" x14ac:dyDescent="0.2">
      <c r="B392" s="269"/>
    </row>
    <row r="393" spans="2:2" x14ac:dyDescent="0.2">
      <c r="B393" s="269"/>
    </row>
    <row r="394" spans="2:2" x14ac:dyDescent="0.2">
      <c r="B394" s="269"/>
    </row>
    <row r="395" spans="2:2" x14ac:dyDescent="0.2">
      <c r="B395" s="269"/>
    </row>
    <row r="396" spans="2:2" x14ac:dyDescent="0.2">
      <c r="B396" s="269"/>
    </row>
    <row r="397" spans="2:2" x14ac:dyDescent="0.2">
      <c r="B397" s="269"/>
    </row>
    <row r="398" spans="2:2" x14ac:dyDescent="0.2">
      <c r="B398" s="269"/>
    </row>
    <row r="399" spans="2:2" x14ac:dyDescent="0.2">
      <c r="B399" s="269"/>
    </row>
    <row r="400" spans="2:2" x14ac:dyDescent="0.2">
      <c r="B400" s="269"/>
    </row>
    <row r="401" spans="2:2" x14ac:dyDescent="0.2">
      <c r="B401" s="269"/>
    </row>
    <row r="402" spans="2:2" x14ac:dyDescent="0.2">
      <c r="B402" s="269"/>
    </row>
    <row r="403" spans="2:2" x14ac:dyDescent="0.2">
      <c r="B403" s="269"/>
    </row>
    <row r="404" spans="2:2" x14ac:dyDescent="0.2">
      <c r="B404" s="269"/>
    </row>
    <row r="405" spans="2:2" x14ac:dyDescent="0.2">
      <c r="B405" s="269"/>
    </row>
    <row r="406" spans="2:2" x14ac:dyDescent="0.2">
      <c r="B406" s="269"/>
    </row>
    <row r="407" spans="2:2" x14ac:dyDescent="0.2">
      <c r="B407" s="269"/>
    </row>
    <row r="408" spans="2:2" x14ac:dyDescent="0.2">
      <c r="B408" s="269"/>
    </row>
    <row r="409" spans="2:2" x14ac:dyDescent="0.2">
      <c r="B409" s="269"/>
    </row>
    <row r="410" spans="2:2" x14ac:dyDescent="0.2">
      <c r="B410" s="269"/>
    </row>
    <row r="411" spans="2:2" x14ac:dyDescent="0.2">
      <c r="B411" s="269"/>
    </row>
    <row r="412" spans="2:2" x14ac:dyDescent="0.2">
      <c r="B412" s="269"/>
    </row>
    <row r="413" spans="2:2" x14ac:dyDescent="0.2">
      <c r="B413" s="269"/>
    </row>
    <row r="414" spans="2:2" x14ac:dyDescent="0.2">
      <c r="B414" s="269"/>
    </row>
    <row r="415" spans="2:2" x14ac:dyDescent="0.2">
      <c r="B415" s="269"/>
    </row>
    <row r="416" spans="2:2" x14ac:dyDescent="0.2">
      <c r="B416" s="269"/>
    </row>
    <row r="417" spans="2:2" x14ac:dyDescent="0.2">
      <c r="B417" s="269"/>
    </row>
    <row r="418" spans="2:2" x14ac:dyDescent="0.2">
      <c r="B418" s="269"/>
    </row>
    <row r="419" spans="2:2" x14ac:dyDescent="0.2">
      <c r="B419" s="269"/>
    </row>
    <row r="420" spans="2:2" x14ac:dyDescent="0.2">
      <c r="B420" s="269"/>
    </row>
    <row r="421" spans="2:2" x14ac:dyDescent="0.2">
      <c r="B421" s="269"/>
    </row>
    <row r="422" spans="2:2" x14ac:dyDescent="0.2">
      <c r="B422" s="269"/>
    </row>
    <row r="423" spans="2:2" x14ac:dyDescent="0.2">
      <c r="B423" s="269"/>
    </row>
    <row r="424" spans="2:2" x14ac:dyDescent="0.2">
      <c r="B424" s="269"/>
    </row>
    <row r="425" spans="2:2" x14ac:dyDescent="0.2">
      <c r="B425" s="269"/>
    </row>
    <row r="426" spans="2:2" x14ac:dyDescent="0.2">
      <c r="B426" s="269"/>
    </row>
    <row r="427" spans="2:2" x14ac:dyDescent="0.2">
      <c r="B427" s="269"/>
    </row>
    <row r="428" spans="2:2" x14ac:dyDescent="0.2">
      <c r="B428" s="269"/>
    </row>
    <row r="429" spans="2:2" x14ac:dyDescent="0.2">
      <c r="B429" s="269"/>
    </row>
    <row r="430" spans="2:2" x14ac:dyDescent="0.2">
      <c r="B430" s="269"/>
    </row>
    <row r="431" spans="2:2" x14ac:dyDescent="0.2">
      <c r="B431" s="269"/>
    </row>
    <row r="432" spans="2:2" x14ac:dyDescent="0.2">
      <c r="B432" s="269"/>
    </row>
    <row r="433" spans="2:2" x14ac:dyDescent="0.2">
      <c r="B433" s="269"/>
    </row>
    <row r="434" spans="2:2" x14ac:dyDescent="0.2">
      <c r="B434" s="269"/>
    </row>
    <row r="435" spans="2:2" x14ac:dyDescent="0.2">
      <c r="B435" s="269"/>
    </row>
    <row r="436" spans="2:2" x14ac:dyDescent="0.2">
      <c r="B436" s="269"/>
    </row>
    <row r="437" spans="2:2" x14ac:dyDescent="0.2">
      <c r="B437" s="269"/>
    </row>
    <row r="438" spans="2:2" x14ac:dyDescent="0.2">
      <c r="B438" s="269"/>
    </row>
    <row r="439" spans="2:2" x14ac:dyDescent="0.2">
      <c r="B439" s="269"/>
    </row>
    <row r="440" spans="2:2" x14ac:dyDescent="0.2">
      <c r="B440" s="269"/>
    </row>
    <row r="441" spans="2:2" x14ac:dyDescent="0.2">
      <c r="B441" s="269"/>
    </row>
    <row r="442" spans="2:2" x14ac:dyDescent="0.2">
      <c r="B442" s="269"/>
    </row>
    <row r="443" spans="2:2" x14ac:dyDescent="0.2">
      <c r="B443" s="269"/>
    </row>
    <row r="444" spans="2:2" x14ac:dyDescent="0.2">
      <c r="B444" s="269"/>
    </row>
    <row r="445" spans="2:2" x14ac:dyDescent="0.2">
      <c r="B445" s="269"/>
    </row>
    <row r="446" spans="2:2" x14ac:dyDescent="0.2">
      <c r="B446" s="269"/>
    </row>
    <row r="447" spans="2:2" x14ac:dyDescent="0.2">
      <c r="B447" s="269"/>
    </row>
    <row r="448" spans="2:2" x14ac:dyDescent="0.2">
      <c r="B448" s="269"/>
    </row>
    <row r="449" spans="2:2" x14ac:dyDescent="0.2">
      <c r="B449" s="269"/>
    </row>
    <row r="450" spans="2:2" x14ac:dyDescent="0.2">
      <c r="B450" s="269"/>
    </row>
    <row r="451" spans="2:2" x14ac:dyDescent="0.2">
      <c r="B451" s="269"/>
    </row>
    <row r="452" spans="2:2" x14ac:dyDescent="0.2">
      <c r="B452" s="269"/>
    </row>
  </sheetData>
  <phoneticPr fontId="13" type="noConversion"/>
  <pageMargins left="0.75" right="0.75" top="1" bottom="1" header="0.5" footer="0.5"/>
  <pageSetup orientation="portrait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B3:K452"/>
  <sheetViews>
    <sheetView workbookViewId="0">
      <selection activeCell="D3" sqref="D3"/>
    </sheetView>
  </sheetViews>
  <sheetFormatPr defaultRowHeight="11.25" x14ac:dyDescent="0.2"/>
  <cols>
    <col min="1" max="4" width="9.140625" style="143"/>
    <col min="5" max="5" width="8.28515625" style="143" customWidth="1"/>
    <col min="6" max="7" width="9.140625" style="143"/>
    <col min="8" max="8" width="8.28515625" style="143" customWidth="1"/>
    <col min="9" max="10" width="9.140625" style="143"/>
    <col min="11" max="11" width="7.7109375" style="143" customWidth="1"/>
    <col min="12" max="16384" width="9.140625" style="143"/>
  </cols>
  <sheetData>
    <row r="3" spans="2:11" x14ac:dyDescent="0.2">
      <c r="B3" s="143" t="s">
        <v>818</v>
      </c>
      <c r="D3" s="380">
        <v>2</v>
      </c>
      <c r="E3" s="384"/>
    </row>
    <row r="6" spans="2:11" ht="22.5" x14ac:dyDescent="0.2">
      <c r="B6" s="143" t="s">
        <v>819</v>
      </c>
      <c r="C6" s="143" t="s">
        <v>714</v>
      </c>
      <c r="D6" s="143" t="s">
        <v>95</v>
      </c>
      <c r="E6" s="383" t="s">
        <v>828</v>
      </c>
      <c r="F6" s="143" t="s">
        <v>714</v>
      </c>
      <c r="G6" s="143" t="s">
        <v>95</v>
      </c>
      <c r="H6" s="383" t="s">
        <v>828</v>
      </c>
      <c r="I6" s="143" t="s">
        <v>714</v>
      </c>
      <c r="J6" s="143" t="s">
        <v>95</v>
      </c>
      <c r="K6" s="383" t="s">
        <v>828</v>
      </c>
    </row>
    <row r="7" spans="2:11" x14ac:dyDescent="0.2">
      <c r="B7" s="269">
        <f>dealStart</f>
        <v>37165</v>
      </c>
      <c r="C7" s="378">
        <v>48.53584033961053</v>
      </c>
      <c r="D7" s="379">
        <v>57.500007629394531</v>
      </c>
      <c r="E7" s="379">
        <v>1</v>
      </c>
      <c r="F7" s="378">
        <v>48.53584033961053</v>
      </c>
      <c r="G7" s="379">
        <v>57.500007629394531</v>
      </c>
      <c r="H7" s="379">
        <v>1</v>
      </c>
      <c r="I7" s="378">
        <v>48.53584033961053</v>
      </c>
      <c r="J7" s="379">
        <v>57.500007629394531</v>
      </c>
      <c r="K7" s="379">
        <v>1</v>
      </c>
    </row>
    <row r="8" spans="2:11" x14ac:dyDescent="0.2">
      <c r="B8" s="269">
        <f t="shared" ref="B8:B71" si="0">EOMONTH(B7,0)+1</f>
        <v>37196</v>
      </c>
      <c r="C8" s="378">
        <v>51.577957680381282</v>
      </c>
      <c r="D8" s="379">
        <v>54.5</v>
      </c>
      <c r="E8" s="379">
        <v>1</v>
      </c>
      <c r="F8" s="378">
        <v>51.577957680381282</v>
      </c>
      <c r="G8" s="379">
        <v>54.5</v>
      </c>
      <c r="H8" s="379">
        <v>1</v>
      </c>
      <c r="I8" s="378">
        <v>51.577957680381282</v>
      </c>
      <c r="J8" s="379">
        <v>54.5</v>
      </c>
      <c r="K8" s="379">
        <v>1</v>
      </c>
    </row>
    <row r="9" spans="2:11" x14ac:dyDescent="0.2">
      <c r="B9" s="269">
        <f t="shared" si="0"/>
        <v>37226</v>
      </c>
      <c r="C9" s="378">
        <v>50.724092959638313</v>
      </c>
      <c r="D9" s="379">
        <v>31.200000762939453</v>
      </c>
      <c r="E9" s="379">
        <v>1</v>
      </c>
      <c r="F9" s="378">
        <v>50.724092959638313</v>
      </c>
      <c r="G9" s="379">
        <v>31.200000762939453</v>
      </c>
      <c r="H9" s="379">
        <v>1</v>
      </c>
      <c r="I9" s="378">
        <v>50.724092959638313</v>
      </c>
      <c r="J9" s="379">
        <v>31.200000762939453</v>
      </c>
      <c r="K9" s="379">
        <v>1</v>
      </c>
    </row>
    <row r="10" spans="2:11" x14ac:dyDescent="0.2">
      <c r="B10" s="269">
        <f t="shared" si="0"/>
        <v>37257</v>
      </c>
      <c r="C10" s="378">
        <v>41.750597453830196</v>
      </c>
      <c r="D10" s="379">
        <v>29.499994277954102</v>
      </c>
      <c r="E10" s="379">
        <v>1</v>
      </c>
      <c r="F10" s="378">
        <v>41.750597453830196</v>
      </c>
      <c r="G10" s="379">
        <v>29.499994277954102</v>
      </c>
      <c r="H10" s="379">
        <v>1</v>
      </c>
      <c r="I10" s="378">
        <v>41.750597453830196</v>
      </c>
      <c r="J10" s="379">
        <v>29.499994277954102</v>
      </c>
      <c r="K10" s="379">
        <v>1</v>
      </c>
    </row>
    <row r="11" spans="2:11" x14ac:dyDescent="0.2">
      <c r="B11" s="269">
        <f t="shared" si="0"/>
        <v>37288</v>
      </c>
      <c r="C11" s="378">
        <v>31.284968649172374</v>
      </c>
      <c r="D11" s="379">
        <v>29.499994277954102</v>
      </c>
      <c r="E11" s="379">
        <v>1</v>
      </c>
      <c r="F11" s="378">
        <v>31.284968649172374</v>
      </c>
      <c r="G11" s="379">
        <v>29.499994277954102</v>
      </c>
      <c r="H11" s="379">
        <v>1</v>
      </c>
      <c r="I11" s="378">
        <v>31.284968649172374</v>
      </c>
      <c r="J11" s="379">
        <v>29.499994277954102</v>
      </c>
      <c r="K11" s="379">
        <v>1</v>
      </c>
    </row>
    <row r="12" spans="2:11" x14ac:dyDescent="0.2">
      <c r="B12" s="269">
        <f t="shared" si="0"/>
        <v>37316</v>
      </c>
      <c r="C12" s="378">
        <v>28.004605796561226</v>
      </c>
      <c r="D12" s="379">
        <v>29.499994277954102</v>
      </c>
      <c r="E12" s="379">
        <v>1</v>
      </c>
      <c r="F12" s="378">
        <v>28.004605796561226</v>
      </c>
      <c r="G12" s="379">
        <v>29.499994277954102</v>
      </c>
      <c r="H12" s="379">
        <v>1</v>
      </c>
      <c r="I12" s="378">
        <v>28.004605796561226</v>
      </c>
      <c r="J12" s="379">
        <v>29.499994277954102</v>
      </c>
      <c r="K12" s="379">
        <v>1</v>
      </c>
    </row>
    <row r="13" spans="2:11" x14ac:dyDescent="0.2">
      <c r="B13" s="269">
        <f t="shared" si="0"/>
        <v>37347</v>
      </c>
      <c r="C13" s="378">
        <v>29.103584905655794</v>
      </c>
      <c r="D13" s="379">
        <v>33.5</v>
      </c>
      <c r="E13" s="379">
        <v>1</v>
      </c>
      <c r="F13" s="378">
        <v>29.103584905655794</v>
      </c>
      <c r="G13" s="379">
        <v>33.5</v>
      </c>
      <c r="H13" s="379">
        <v>1</v>
      </c>
      <c r="I13" s="378">
        <v>29.103584905655794</v>
      </c>
      <c r="J13" s="379">
        <v>33.5</v>
      </c>
      <c r="K13" s="379">
        <v>1</v>
      </c>
    </row>
    <row r="14" spans="2:11" x14ac:dyDescent="0.2">
      <c r="B14" s="269">
        <f t="shared" si="0"/>
        <v>37377</v>
      </c>
      <c r="C14" s="378">
        <v>30.347825764752955</v>
      </c>
      <c r="D14" s="379">
        <v>33.5</v>
      </c>
      <c r="E14" s="379">
        <v>1</v>
      </c>
      <c r="F14" s="378">
        <v>30.347825764752955</v>
      </c>
      <c r="G14" s="379">
        <v>33.5</v>
      </c>
      <c r="H14" s="379">
        <v>1</v>
      </c>
      <c r="I14" s="378">
        <v>30.347825764752955</v>
      </c>
      <c r="J14" s="379">
        <v>33.5</v>
      </c>
      <c r="K14" s="379">
        <v>1</v>
      </c>
    </row>
    <row r="15" spans="2:11" x14ac:dyDescent="0.2">
      <c r="B15" s="269">
        <f t="shared" si="0"/>
        <v>37408</v>
      </c>
      <c r="C15" s="378">
        <v>30.383516046172282</v>
      </c>
      <c r="D15" s="379">
        <v>32</v>
      </c>
      <c r="E15" s="379">
        <v>1</v>
      </c>
      <c r="F15" s="378">
        <v>30.383516046172282</v>
      </c>
      <c r="G15" s="379">
        <v>32</v>
      </c>
      <c r="H15" s="379">
        <v>1</v>
      </c>
      <c r="I15" s="378">
        <v>30.383516046172282</v>
      </c>
      <c r="J15" s="379">
        <v>32</v>
      </c>
      <c r="K15" s="379">
        <v>1</v>
      </c>
    </row>
    <row r="16" spans="2:11" x14ac:dyDescent="0.2">
      <c r="B16" s="269">
        <f t="shared" si="0"/>
        <v>37438</v>
      </c>
      <c r="C16" s="378">
        <v>27.998827369763926</v>
      </c>
      <c r="D16" s="379">
        <v>32</v>
      </c>
      <c r="E16" s="379">
        <v>1</v>
      </c>
      <c r="F16" s="378">
        <v>27.998827369763926</v>
      </c>
      <c r="G16" s="379">
        <v>32</v>
      </c>
      <c r="H16" s="379">
        <v>1</v>
      </c>
      <c r="I16" s="378">
        <v>27.998827369763926</v>
      </c>
      <c r="J16" s="379">
        <v>32</v>
      </c>
      <c r="K16" s="379">
        <v>1</v>
      </c>
    </row>
    <row r="17" spans="2:11" x14ac:dyDescent="0.2">
      <c r="B17" s="269">
        <f t="shared" si="0"/>
        <v>37469</v>
      </c>
      <c r="C17" s="378">
        <v>29.920395170584602</v>
      </c>
      <c r="D17" s="379">
        <v>36.5</v>
      </c>
      <c r="E17" s="379">
        <v>1</v>
      </c>
      <c r="F17" s="378">
        <v>29.920395170584602</v>
      </c>
      <c r="G17" s="379">
        <v>36.5</v>
      </c>
      <c r="H17" s="379">
        <v>1</v>
      </c>
      <c r="I17" s="378">
        <v>29.920395170584602</v>
      </c>
      <c r="J17" s="379">
        <v>36.5</v>
      </c>
      <c r="K17" s="379">
        <v>1</v>
      </c>
    </row>
    <row r="18" spans="2:11" x14ac:dyDescent="0.2">
      <c r="B18" s="269">
        <f t="shared" si="0"/>
        <v>37500</v>
      </c>
      <c r="C18" s="378">
        <v>36.946670329370221</v>
      </c>
      <c r="D18" s="379">
        <v>43.5</v>
      </c>
      <c r="E18" s="379">
        <v>1</v>
      </c>
      <c r="F18" s="378">
        <v>36.946670329370221</v>
      </c>
      <c r="G18" s="379">
        <v>43.5</v>
      </c>
      <c r="H18" s="379">
        <v>1</v>
      </c>
      <c r="I18" s="378">
        <v>36.946670329370221</v>
      </c>
      <c r="J18" s="379">
        <v>43.5</v>
      </c>
      <c r="K18" s="379">
        <v>1</v>
      </c>
    </row>
    <row r="19" spans="2:11" x14ac:dyDescent="0.2">
      <c r="B19" s="269">
        <f t="shared" si="0"/>
        <v>37530</v>
      </c>
      <c r="C19" s="378">
        <v>49.360949625383881</v>
      </c>
      <c r="D19" s="379">
        <v>55.754001617431641</v>
      </c>
      <c r="E19" s="379">
        <v>1</v>
      </c>
      <c r="F19" s="378">
        <v>49.360949625383881</v>
      </c>
      <c r="G19" s="379">
        <v>55.754001617431641</v>
      </c>
      <c r="H19" s="379">
        <v>1</v>
      </c>
      <c r="I19" s="378">
        <v>49.360949625383881</v>
      </c>
      <c r="J19" s="379">
        <v>55.754001617431641</v>
      </c>
      <c r="K19" s="379">
        <v>1</v>
      </c>
    </row>
    <row r="20" spans="2:11" x14ac:dyDescent="0.2">
      <c r="B20" s="269">
        <f t="shared" si="0"/>
        <v>37561</v>
      </c>
      <c r="C20" s="378">
        <v>52.454782960947782</v>
      </c>
      <c r="D20" s="379">
        <v>55.75</v>
      </c>
      <c r="E20" s="379">
        <v>1</v>
      </c>
      <c r="F20" s="378">
        <v>52.454782960947782</v>
      </c>
      <c r="G20" s="379">
        <v>55.75</v>
      </c>
      <c r="H20" s="379">
        <v>1</v>
      </c>
      <c r="I20" s="378">
        <v>52.454782960947782</v>
      </c>
      <c r="J20" s="379">
        <v>55.75</v>
      </c>
      <c r="K20" s="379">
        <v>1</v>
      </c>
    </row>
    <row r="21" spans="2:11" x14ac:dyDescent="0.2">
      <c r="B21" s="269">
        <f t="shared" si="0"/>
        <v>37591</v>
      </c>
      <c r="C21" s="378">
        <v>51.586402539952175</v>
      </c>
      <c r="D21" s="379">
        <v>30.5</v>
      </c>
      <c r="E21" s="379">
        <v>1</v>
      </c>
      <c r="F21" s="378">
        <v>51.586402539952175</v>
      </c>
      <c r="G21" s="379">
        <v>30.5</v>
      </c>
      <c r="H21" s="379">
        <v>1</v>
      </c>
      <c r="I21" s="378">
        <v>51.586402539952175</v>
      </c>
      <c r="J21" s="379">
        <v>30.5</v>
      </c>
      <c r="K21" s="379">
        <v>1</v>
      </c>
    </row>
    <row r="22" spans="2:11" x14ac:dyDescent="0.2">
      <c r="B22" s="269">
        <f t="shared" si="0"/>
        <v>37622</v>
      </c>
      <c r="C22" s="378">
        <v>42.460357610545273</v>
      </c>
      <c r="D22" s="379">
        <v>30</v>
      </c>
      <c r="E22" s="379">
        <v>1</v>
      </c>
      <c r="F22" s="378">
        <v>42.460357610545273</v>
      </c>
      <c r="G22" s="379">
        <v>30</v>
      </c>
      <c r="H22" s="379">
        <v>1</v>
      </c>
      <c r="I22" s="378">
        <v>42.460357610545273</v>
      </c>
      <c r="J22" s="379">
        <v>30</v>
      </c>
      <c r="K22" s="379">
        <v>1</v>
      </c>
    </row>
    <row r="23" spans="2:11" x14ac:dyDescent="0.2">
      <c r="B23" s="269">
        <f t="shared" si="0"/>
        <v>37653</v>
      </c>
      <c r="C23" s="378">
        <v>31.816813116208309</v>
      </c>
      <c r="D23" s="379">
        <v>30</v>
      </c>
      <c r="E23" s="379">
        <v>1</v>
      </c>
      <c r="F23" s="378">
        <v>31.816813116208309</v>
      </c>
      <c r="G23" s="379">
        <v>30</v>
      </c>
      <c r="H23" s="379">
        <v>1</v>
      </c>
      <c r="I23" s="378">
        <v>31.816813116208309</v>
      </c>
      <c r="J23" s="379">
        <v>30</v>
      </c>
      <c r="K23" s="379">
        <v>1</v>
      </c>
    </row>
    <row r="24" spans="2:11" x14ac:dyDescent="0.2">
      <c r="B24" s="269">
        <f t="shared" si="0"/>
        <v>37681</v>
      </c>
      <c r="C24" s="378">
        <v>28.480684095102767</v>
      </c>
      <c r="D24" s="379">
        <v>30</v>
      </c>
      <c r="E24" s="379">
        <v>1</v>
      </c>
      <c r="F24" s="378">
        <v>28.480684095102767</v>
      </c>
      <c r="G24" s="379">
        <v>30</v>
      </c>
      <c r="H24" s="379">
        <v>1</v>
      </c>
      <c r="I24" s="378">
        <v>28.480684095102767</v>
      </c>
      <c r="J24" s="379">
        <v>30</v>
      </c>
      <c r="K24" s="379">
        <v>1</v>
      </c>
    </row>
    <row r="25" spans="2:11" x14ac:dyDescent="0.2">
      <c r="B25" s="269">
        <f t="shared" si="0"/>
        <v>37712</v>
      </c>
      <c r="C25" s="378">
        <v>29.598345849051938</v>
      </c>
      <c r="D25" s="379">
        <v>32.750001525878908</v>
      </c>
      <c r="E25" s="379">
        <v>1</v>
      </c>
      <c r="F25" s="378">
        <v>29.598345849051938</v>
      </c>
      <c r="G25" s="379">
        <v>32.750001525878908</v>
      </c>
      <c r="H25" s="379">
        <v>1</v>
      </c>
      <c r="I25" s="378">
        <v>29.598345849051938</v>
      </c>
      <c r="J25" s="379">
        <v>32.750001525878908</v>
      </c>
      <c r="K25" s="379">
        <v>1</v>
      </c>
    </row>
    <row r="26" spans="2:11" x14ac:dyDescent="0.2">
      <c r="B26" s="269">
        <f t="shared" si="0"/>
        <v>37742</v>
      </c>
      <c r="C26" s="378">
        <v>30.863738802753726</v>
      </c>
      <c r="D26" s="379">
        <v>32.750001525878908</v>
      </c>
      <c r="E26" s="379">
        <v>1</v>
      </c>
      <c r="F26" s="378">
        <v>30.863738802753726</v>
      </c>
      <c r="G26" s="379">
        <v>32.750001525878908</v>
      </c>
      <c r="H26" s="379">
        <v>1</v>
      </c>
      <c r="I26" s="378">
        <v>30.863738802753726</v>
      </c>
      <c r="J26" s="379">
        <v>32.750001525878908</v>
      </c>
      <c r="K26" s="379">
        <v>1</v>
      </c>
    </row>
    <row r="27" spans="2:11" x14ac:dyDescent="0.2">
      <c r="B27" s="269">
        <f t="shared" si="0"/>
        <v>37773</v>
      </c>
      <c r="C27" s="378">
        <v>30.900035818957182</v>
      </c>
      <c r="D27" s="379">
        <v>28.900001144409181</v>
      </c>
      <c r="E27" s="379">
        <v>1</v>
      </c>
      <c r="F27" s="378">
        <v>30.900035818957182</v>
      </c>
      <c r="G27" s="379">
        <v>28.900001144409181</v>
      </c>
      <c r="H27" s="379">
        <v>1</v>
      </c>
      <c r="I27" s="378">
        <v>30.900035818957182</v>
      </c>
      <c r="J27" s="379">
        <v>28.900001144409181</v>
      </c>
      <c r="K27" s="379">
        <v>1</v>
      </c>
    </row>
    <row r="28" spans="2:11" x14ac:dyDescent="0.2">
      <c r="B28" s="269">
        <f t="shared" si="0"/>
        <v>37803</v>
      </c>
      <c r="C28" s="378">
        <v>28.474807435049918</v>
      </c>
      <c r="D28" s="379">
        <v>28.900001144409181</v>
      </c>
      <c r="E28" s="379">
        <v>1</v>
      </c>
      <c r="F28" s="378">
        <v>28.474807435049918</v>
      </c>
      <c r="G28" s="379">
        <v>28.900001144409181</v>
      </c>
      <c r="H28" s="379">
        <v>1</v>
      </c>
      <c r="I28" s="378">
        <v>28.474807435049918</v>
      </c>
      <c r="J28" s="379">
        <v>28.900001144409181</v>
      </c>
      <c r="K28" s="379">
        <v>1</v>
      </c>
    </row>
    <row r="29" spans="2:11" x14ac:dyDescent="0.2">
      <c r="B29" s="269">
        <f t="shared" si="0"/>
        <v>37834</v>
      </c>
      <c r="C29" s="378">
        <v>30.429041888484516</v>
      </c>
      <c r="D29" s="379">
        <v>34.750001525878908</v>
      </c>
      <c r="E29" s="379">
        <v>1</v>
      </c>
      <c r="F29" s="378">
        <v>30.429041888484516</v>
      </c>
      <c r="G29" s="379">
        <v>34.750001525878908</v>
      </c>
      <c r="H29" s="379">
        <v>1</v>
      </c>
      <c r="I29" s="378">
        <v>30.429041888484516</v>
      </c>
      <c r="J29" s="379">
        <v>34.750001525878908</v>
      </c>
      <c r="K29" s="379">
        <v>1</v>
      </c>
    </row>
    <row r="30" spans="2:11" x14ac:dyDescent="0.2">
      <c r="B30" s="269">
        <f t="shared" si="0"/>
        <v>37865</v>
      </c>
      <c r="C30" s="378">
        <v>37.574763724969515</v>
      </c>
      <c r="D30" s="379">
        <v>42.6</v>
      </c>
      <c r="E30" s="379">
        <v>1</v>
      </c>
      <c r="F30" s="378">
        <v>37.574763724969515</v>
      </c>
      <c r="G30" s="379">
        <v>42.6</v>
      </c>
      <c r="H30" s="379">
        <v>1</v>
      </c>
      <c r="I30" s="378">
        <v>37.574763724969515</v>
      </c>
      <c r="J30" s="379">
        <v>42.6</v>
      </c>
      <c r="K30" s="379">
        <v>1</v>
      </c>
    </row>
    <row r="31" spans="2:11" x14ac:dyDescent="0.2">
      <c r="B31" s="269">
        <f t="shared" si="0"/>
        <v>37895</v>
      </c>
      <c r="C31" s="378">
        <v>50.197062361828991</v>
      </c>
      <c r="D31" s="379">
        <v>50.85</v>
      </c>
      <c r="E31" s="379">
        <v>1</v>
      </c>
      <c r="F31" s="378">
        <v>50.197062361828991</v>
      </c>
      <c r="G31" s="379">
        <v>50.85</v>
      </c>
      <c r="H31" s="379">
        <v>1</v>
      </c>
      <c r="I31" s="378">
        <v>50.197062361828991</v>
      </c>
      <c r="J31" s="379">
        <v>50.85</v>
      </c>
      <c r="K31" s="379">
        <v>1</v>
      </c>
    </row>
    <row r="32" spans="2:11" x14ac:dyDescent="0.2">
      <c r="B32" s="269">
        <f t="shared" si="0"/>
        <v>37926</v>
      </c>
      <c r="C32" s="378">
        <v>53.346514271283894</v>
      </c>
      <c r="D32" s="379">
        <v>50.85</v>
      </c>
      <c r="E32" s="379">
        <v>1</v>
      </c>
      <c r="F32" s="378">
        <v>53.346514271283894</v>
      </c>
      <c r="G32" s="379">
        <v>50.85</v>
      </c>
      <c r="H32" s="379">
        <v>1</v>
      </c>
      <c r="I32" s="378">
        <v>53.346514271283894</v>
      </c>
      <c r="J32" s="379">
        <v>50.85</v>
      </c>
      <c r="K32" s="379">
        <v>1</v>
      </c>
    </row>
    <row r="33" spans="2:11" x14ac:dyDescent="0.2">
      <c r="B33" s="269">
        <f t="shared" si="0"/>
        <v>37956</v>
      </c>
      <c r="C33" s="378">
        <v>52.463371383131353</v>
      </c>
      <c r="D33" s="379">
        <v>29.85</v>
      </c>
      <c r="E33" s="379">
        <v>1</v>
      </c>
      <c r="F33" s="378">
        <v>52.463371383131353</v>
      </c>
      <c r="G33" s="379">
        <v>29.85</v>
      </c>
      <c r="H33" s="379">
        <v>1</v>
      </c>
      <c r="I33" s="378">
        <v>52.463371383131353</v>
      </c>
      <c r="J33" s="379">
        <v>29.85</v>
      </c>
      <c r="K33" s="379">
        <v>1</v>
      </c>
    </row>
    <row r="34" spans="2:11" x14ac:dyDescent="0.2">
      <c r="B34" s="269">
        <f t="shared" si="0"/>
        <v>37987</v>
      </c>
      <c r="C34" s="378">
        <v>43.182183689924535</v>
      </c>
      <c r="D34" s="379">
        <v>29.499999618530275</v>
      </c>
      <c r="E34" s="379">
        <v>1</v>
      </c>
      <c r="F34" s="378">
        <v>43.182183689924535</v>
      </c>
      <c r="G34" s="379">
        <v>29.499999618530275</v>
      </c>
      <c r="H34" s="379">
        <v>1</v>
      </c>
      <c r="I34" s="378">
        <v>43.182183689924535</v>
      </c>
      <c r="J34" s="379">
        <v>29.499999618530275</v>
      </c>
      <c r="K34" s="379">
        <v>1</v>
      </c>
    </row>
    <row r="35" spans="2:11" x14ac:dyDescent="0.2">
      <c r="B35" s="269">
        <f t="shared" si="0"/>
        <v>38018</v>
      </c>
      <c r="C35" s="379"/>
      <c r="D35" s="379">
        <v>29.749999618530275</v>
      </c>
      <c r="E35" s="379">
        <v>1</v>
      </c>
      <c r="F35" s="379"/>
      <c r="G35" s="379">
        <v>29.749999618530275</v>
      </c>
      <c r="H35" s="379">
        <v>1</v>
      </c>
      <c r="I35" s="379"/>
      <c r="J35" s="379">
        <v>29.749999618530275</v>
      </c>
      <c r="K35" s="379">
        <v>1</v>
      </c>
    </row>
    <row r="36" spans="2:11" x14ac:dyDescent="0.2">
      <c r="B36" s="269">
        <f t="shared" si="0"/>
        <v>38047</v>
      </c>
      <c r="C36" s="379"/>
      <c r="D36" s="379">
        <v>29.749999618530275</v>
      </c>
      <c r="E36" s="379">
        <v>1</v>
      </c>
      <c r="F36" s="379"/>
      <c r="G36" s="379">
        <v>29.749999618530275</v>
      </c>
      <c r="H36" s="379">
        <v>1</v>
      </c>
      <c r="I36" s="379"/>
      <c r="J36" s="379">
        <v>29.749999618530275</v>
      </c>
      <c r="K36" s="379">
        <v>1</v>
      </c>
    </row>
    <row r="37" spans="2:11" x14ac:dyDescent="0.2">
      <c r="B37" s="269">
        <f t="shared" si="0"/>
        <v>38078</v>
      </c>
      <c r="C37" s="379"/>
      <c r="D37" s="379">
        <v>37.200000762939453</v>
      </c>
      <c r="E37" s="379">
        <v>1</v>
      </c>
      <c r="F37" s="379"/>
      <c r="G37" s="379">
        <v>37.200000762939453</v>
      </c>
      <c r="H37" s="379">
        <v>1</v>
      </c>
      <c r="I37" s="379"/>
      <c r="J37" s="379">
        <v>37.200000762939453</v>
      </c>
      <c r="K37" s="379">
        <v>1</v>
      </c>
    </row>
    <row r="38" spans="2:11" x14ac:dyDescent="0.2">
      <c r="B38" s="269">
        <f t="shared" si="0"/>
        <v>38108</v>
      </c>
      <c r="C38" s="379"/>
      <c r="D38" s="379">
        <v>37.200000762939453</v>
      </c>
      <c r="E38" s="379">
        <v>1</v>
      </c>
      <c r="F38" s="379"/>
      <c r="G38" s="379">
        <v>37.200000762939453</v>
      </c>
      <c r="H38" s="379">
        <v>1</v>
      </c>
      <c r="I38" s="379"/>
      <c r="J38" s="379">
        <v>37.200000762939453</v>
      </c>
      <c r="K38" s="379">
        <v>1</v>
      </c>
    </row>
    <row r="39" spans="2:11" x14ac:dyDescent="0.2">
      <c r="B39" s="269">
        <f t="shared" si="0"/>
        <v>38139</v>
      </c>
      <c r="C39" s="379"/>
      <c r="D39" s="379">
        <v>28.950002670288086</v>
      </c>
      <c r="E39" s="379">
        <v>1</v>
      </c>
      <c r="F39" s="379"/>
      <c r="G39" s="379">
        <v>28.950002670288086</v>
      </c>
      <c r="H39" s="379">
        <v>1</v>
      </c>
      <c r="I39" s="379"/>
      <c r="J39" s="379">
        <v>28.950002670288086</v>
      </c>
      <c r="K39" s="379">
        <v>1</v>
      </c>
    </row>
    <row r="40" spans="2:11" x14ac:dyDescent="0.2">
      <c r="B40" s="269">
        <f t="shared" si="0"/>
        <v>38169</v>
      </c>
      <c r="C40" s="379"/>
      <c r="D40" s="379">
        <v>28.950002670288086</v>
      </c>
      <c r="E40" s="379">
        <v>1</v>
      </c>
      <c r="F40" s="379"/>
      <c r="G40" s="379">
        <v>28.950002670288086</v>
      </c>
      <c r="H40" s="379">
        <v>1</v>
      </c>
      <c r="I40" s="379"/>
      <c r="J40" s="379">
        <v>28.950002670288086</v>
      </c>
      <c r="K40" s="379">
        <v>1</v>
      </c>
    </row>
    <row r="41" spans="2:11" x14ac:dyDescent="0.2">
      <c r="B41" s="269">
        <f t="shared" si="0"/>
        <v>38200</v>
      </c>
      <c r="C41" s="379"/>
      <c r="D41" s="379">
        <v>35.950000762939453</v>
      </c>
      <c r="E41" s="379">
        <v>1</v>
      </c>
      <c r="F41" s="379"/>
      <c r="G41" s="379">
        <v>35.950000762939453</v>
      </c>
      <c r="H41" s="379">
        <v>1</v>
      </c>
      <c r="I41" s="379"/>
      <c r="J41" s="379">
        <v>35.950000762939453</v>
      </c>
      <c r="K41" s="379">
        <v>1</v>
      </c>
    </row>
    <row r="42" spans="2:11" x14ac:dyDescent="0.2">
      <c r="B42" s="269">
        <f t="shared" si="0"/>
        <v>38231</v>
      </c>
      <c r="C42" s="379"/>
      <c r="D42" s="379">
        <v>42.700000762939453</v>
      </c>
      <c r="E42" s="379">
        <v>1</v>
      </c>
      <c r="F42" s="379"/>
      <c r="G42" s="379">
        <v>42.700000762939453</v>
      </c>
      <c r="H42" s="379">
        <v>1</v>
      </c>
      <c r="I42" s="379"/>
      <c r="J42" s="379">
        <v>42.700000762939453</v>
      </c>
      <c r="K42" s="379">
        <v>1</v>
      </c>
    </row>
    <row r="43" spans="2:11" x14ac:dyDescent="0.2">
      <c r="B43" s="269">
        <f t="shared" si="0"/>
        <v>38261</v>
      </c>
      <c r="C43" s="379"/>
      <c r="D43" s="379">
        <v>48.700000762939453</v>
      </c>
      <c r="E43" s="379">
        <v>1</v>
      </c>
      <c r="F43" s="379"/>
      <c r="G43" s="379">
        <v>48.700000762939453</v>
      </c>
      <c r="H43" s="379">
        <v>1</v>
      </c>
      <c r="I43" s="379"/>
      <c r="J43" s="379">
        <v>48.700000762939453</v>
      </c>
      <c r="K43" s="379">
        <v>1</v>
      </c>
    </row>
    <row r="44" spans="2:11" x14ac:dyDescent="0.2">
      <c r="B44" s="269">
        <f t="shared" si="0"/>
        <v>38292</v>
      </c>
      <c r="C44" s="379"/>
      <c r="D44" s="379">
        <v>48.700000762939453</v>
      </c>
      <c r="E44" s="379">
        <v>1</v>
      </c>
      <c r="F44" s="379"/>
      <c r="G44" s="379">
        <v>48.700000762939453</v>
      </c>
      <c r="H44" s="379">
        <v>1</v>
      </c>
      <c r="I44" s="379"/>
      <c r="J44" s="379">
        <v>48.700000762939453</v>
      </c>
      <c r="K44" s="379">
        <v>1</v>
      </c>
    </row>
    <row r="45" spans="2:11" x14ac:dyDescent="0.2">
      <c r="B45" s="269">
        <f t="shared" si="0"/>
        <v>38322</v>
      </c>
      <c r="C45" s="379"/>
      <c r="D45" s="379">
        <v>31.600002288818359</v>
      </c>
      <c r="E45" s="379">
        <v>1</v>
      </c>
      <c r="F45" s="379"/>
      <c r="G45" s="379">
        <v>31.600002288818359</v>
      </c>
      <c r="H45" s="379">
        <v>1</v>
      </c>
      <c r="I45" s="379"/>
      <c r="J45" s="379">
        <v>31.600002288818359</v>
      </c>
      <c r="K45" s="379">
        <v>1</v>
      </c>
    </row>
    <row r="46" spans="2:11" x14ac:dyDescent="0.2">
      <c r="B46" s="269">
        <f t="shared" si="0"/>
        <v>38353</v>
      </c>
      <c r="C46" s="379"/>
      <c r="D46" s="379">
        <v>30.94999885559082</v>
      </c>
      <c r="E46" s="379">
        <v>1</v>
      </c>
      <c r="F46" s="379"/>
      <c r="G46" s="379">
        <v>30.94999885559082</v>
      </c>
      <c r="H46" s="379">
        <v>1</v>
      </c>
      <c r="I46" s="379"/>
      <c r="J46" s="379">
        <v>30.94999885559082</v>
      </c>
      <c r="K46" s="379">
        <v>1</v>
      </c>
    </row>
    <row r="47" spans="2:11" x14ac:dyDescent="0.2">
      <c r="B47" s="269">
        <f t="shared" si="0"/>
        <v>38384</v>
      </c>
      <c r="C47" s="379"/>
      <c r="D47" s="379">
        <v>30.94999885559082</v>
      </c>
      <c r="E47" s="379">
        <v>1</v>
      </c>
      <c r="F47" s="379"/>
      <c r="G47" s="379">
        <v>30.94999885559082</v>
      </c>
      <c r="H47" s="379">
        <v>1</v>
      </c>
      <c r="I47" s="379"/>
      <c r="J47" s="379">
        <v>30.94999885559082</v>
      </c>
      <c r="K47" s="379">
        <v>1</v>
      </c>
    </row>
    <row r="48" spans="2:11" x14ac:dyDescent="0.2">
      <c r="B48" s="269">
        <f t="shared" si="0"/>
        <v>38412</v>
      </c>
      <c r="C48" s="379"/>
      <c r="D48" s="379">
        <v>31.19999885559082</v>
      </c>
      <c r="E48" s="379">
        <v>1</v>
      </c>
      <c r="F48" s="379"/>
      <c r="G48" s="379">
        <v>31.19999885559082</v>
      </c>
      <c r="H48" s="379">
        <v>1</v>
      </c>
      <c r="I48" s="379"/>
      <c r="J48" s="379">
        <v>31.19999885559082</v>
      </c>
      <c r="K48" s="379">
        <v>1</v>
      </c>
    </row>
    <row r="49" spans="2:11" x14ac:dyDescent="0.2">
      <c r="B49" s="269">
        <f t="shared" si="0"/>
        <v>38443</v>
      </c>
      <c r="C49" s="379"/>
      <c r="D49" s="379">
        <v>38.450000762939453</v>
      </c>
      <c r="E49" s="379">
        <v>1</v>
      </c>
      <c r="F49" s="379"/>
      <c r="G49" s="379">
        <v>38.450000762939453</v>
      </c>
      <c r="H49" s="379">
        <v>1</v>
      </c>
      <c r="I49" s="379"/>
      <c r="J49" s="379">
        <v>38.450000762939453</v>
      </c>
      <c r="K49" s="379">
        <v>1</v>
      </c>
    </row>
    <row r="50" spans="2:11" x14ac:dyDescent="0.2">
      <c r="B50" s="269">
        <f t="shared" si="0"/>
        <v>38473</v>
      </c>
      <c r="C50" s="379"/>
      <c r="D50" s="379">
        <v>38.447864532470703</v>
      </c>
      <c r="E50" s="379">
        <v>1</v>
      </c>
      <c r="F50" s="379"/>
      <c r="G50" s="379">
        <v>38.447864532470703</v>
      </c>
      <c r="H50" s="379">
        <v>1</v>
      </c>
      <c r="I50" s="379"/>
      <c r="J50" s="379">
        <v>38.447864532470703</v>
      </c>
      <c r="K50" s="379">
        <v>1</v>
      </c>
    </row>
    <row r="51" spans="2:11" x14ac:dyDescent="0.2">
      <c r="B51" s="269">
        <f t="shared" si="0"/>
        <v>38504</v>
      </c>
      <c r="C51" s="379"/>
      <c r="D51" s="379">
        <v>30.948497772216797</v>
      </c>
      <c r="E51" s="379">
        <v>1</v>
      </c>
      <c r="F51" s="379"/>
      <c r="G51" s="379">
        <v>30.948497772216797</v>
      </c>
      <c r="H51" s="379">
        <v>1</v>
      </c>
      <c r="I51" s="379"/>
      <c r="J51" s="379">
        <v>30.948497772216797</v>
      </c>
      <c r="K51" s="379">
        <v>1</v>
      </c>
    </row>
    <row r="52" spans="2:11" x14ac:dyDescent="0.2">
      <c r="B52" s="269">
        <f t="shared" si="0"/>
        <v>38534</v>
      </c>
      <c r="C52" s="379"/>
      <c r="D52" s="379">
        <v>30.948545455932617</v>
      </c>
      <c r="E52" s="379">
        <v>1</v>
      </c>
      <c r="F52" s="379"/>
      <c r="G52" s="379">
        <v>30.948545455932617</v>
      </c>
      <c r="H52" s="379">
        <v>1</v>
      </c>
      <c r="I52" s="379"/>
      <c r="J52" s="379">
        <v>30.948545455932617</v>
      </c>
      <c r="K52" s="379">
        <v>1</v>
      </c>
    </row>
    <row r="53" spans="2:11" x14ac:dyDescent="0.2">
      <c r="B53" s="269">
        <f t="shared" si="0"/>
        <v>38565</v>
      </c>
      <c r="C53" s="379"/>
      <c r="D53" s="379">
        <v>37.903568267822266</v>
      </c>
      <c r="E53" s="379">
        <v>1</v>
      </c>
      <c r="F53" s="379"/>
      <c r="G53" s="379">
        <v>37.903568267822266</v>
      </c>
      <c r="H53" s="379">
        <v>1</v>
      </c>
      <c r="I53" s="379"/>
      <c r="J53" s="379">
        <v>37.903568267822266</v>
      </c>
      <c r="K53" s="379">
        <v>1</v>
      </c>
    </row>
    <row r="54" spans="2:11" x14ac:dyDescent="0.2">
      <c r="B54" s="269">
        <f t="shared" si="0"/>
        <v>38596</v>
      </c>
      <c r="C54" s="379"/>
      <c r="D54" s="379">
        <v>37.902858734130859</v>
      </c>
      <c r="E54" s="379">
        <v>1</v>
      </c>
      <c r="F54" s="379"/>
      <c r="G54" s="379">
        <v>37.902858734130859</v>
      </c>
      <c r="H54" s="379">
        <v>1</v>
      </c>
      <c r="I54" s="379"/>
      <c r="J54" s="379">
        <v>37.902858734130859</v>
      </c>
      <c r="K54" s="379">
        <v>1</v>
      </c>
    </row>
    <row r="55" spans="2:11" x14ac:dyDescent="0.2">
      <c r="B55" s="269">
        <f t="shared" si="0"/>
        <v>38626</v>
      </c>
      <c r="C55" s="379"/>
      <c r="D55" s="379">
        <v>47.047145843505859</v>
      </c>
      <c r="E55" s="379">
        <v>1</v>
      </c>
      <c r="F55" s="379"/>
      <c r="G55" s="379">
        <v>47.047145843505859</v>
      </c>
      <c r="H55" s="379">
        <v>1</v>
      </c>
      <c r="I55" s="379"/>
      <c r="J55" s="379">
        <v>47.047145843505859</v>
      </c>
      <c r="K55" s="379">
        <v>1</v>
      </c>
    </row>
    <row r="56" spans="2:11" x14ac:dyDescent="0.2">
      <c r="B56" s="269">
        <f t="shared" si="0"/>
        <v>38657</v>
      </c>
      <c r="C56" s="379"/>
      <c r="D56" s="379">
        <v>47.297145843505859</v>
      </c>
      <c r="E56" s="379">
        <v>1</v>
      </c>
      <c r="F56" s="379"/>
      <c r="G56" s="379">
        <v>47.297145843505859</v>
      </c>
      <c r="H56" s="379">
        <v>1</v>
      </c>
      <c r="I56" s="379"/>
      <c r="J56" s="379">
        <v>47.297145843505859</v>
      </c>
      <c r="K56" s="379">
        <v>1</v>
      </c>
    </row>
    <row r="57" spans="2:11" x14ac:dyDescent="0.2">
      <c r="B57" s="269">
        <f t="shared" si="0"/>
        <v>38687</v>
      </c>
      <c r="C57" s="379"/>
      <c r="D57" s="379">
        <v>32.052143096923828</v>
      </c>
      <c r="E57" s="379">
        <v>1</v>
      </c>
      <c r="F57" s="379"/>
      <c r="G57" s="379">
        <v>32.052143096923828</v>
      </c>
      <c r="H57" s="379">
        <v>1</v>
      </c>
      <c r="I57" s="379"/>
      <c r="J57" s="379">
        <v>32.052143096923828</v>
      </c>
      <c r="K57" s="379">
        <v>1</v>
      </c>
    </row>
    <row r="58" spans="2:11" x14ac:dyDescent="0.2">
      <c r="B58" s="269">
        <f t="shared" si="0"/>
        <v>38718</v>
      </c>
      <c r="C58" s="379"/>
      <c r="D58" s="379">
        <v>31.053934097290039</v>
      </c>
      <c r="E58" s="379">
        <v>1</v>
      </c>
      <c r="F58" s="379"/>
      <c r="G58" s="379">
        <v>31.053934097290039</v>
      </c>
      <c r="H58" s="379">
        <v>1</v>
      </c>
      <c r="I58" s="379"/>
      <c r="J58" s="379">
        <v>31.053934097290039</v>
      </c>
      <c r="K58" s="379">
        <v>1</v>
      </c>
    </row>
    <row r="59" spans="2:11" x14ac:dyDescent="0.2">
      <c r="B59" s="269">
        <f t="shared" si="0"/>
        <v>38749</v>
      </c>
      <c r="C59" s="379"/>
      <c r="D59" s="379">
        <v>31.153932571411133</v>
      </c>
      <c r="E59" s="379">
        <v>1</v>
      </c>
      <c r="F59" s="379"/>
      <c r="G59" s="379">
        <v>31.153932571411133</v>
      </c>
      <c r="H59" s="379">
        <v>1</v>
      </c>
      <c r="I59" s="379"/>
      <c r="J59" s="379">
        <v>31.153932571411133</v>
      </c>
      <c r="K59" s="379">
        <v>1</v>
      </c>
    </row>
    <row r="60" spans="2:11" x14ac:dyDescent="0.2">
      <c r="B60" s="269">
        <f t="shared" si="0"/>
        <v>38777</v>
      </c>
      <c r="C60" s="379"/>
      <c r="D60" s="379">
        <v>31.253931045532227</v>
      </c>
      <c r="E60" s="379">
        <v>1</v>
      </c>
      <c r="F60" s="379"/>
      <c r="G60" s="379">
        <v>31.253931045532227</v>
      </c>
      <c r="H60" s="379">
        <v>1</v>
      </c>
      <c r="I60" s="379"/>
      <c r="J60" s="379">
        <v>31.253931045532227</v>
      </c>
      <c r="K60" s="379">
        <v>1</v>
      </c>
    </row>
    <row r="61" spans="2:11" x14ac:dyDescent="0.2">
      <c r="B61" s="269">
        <f t="shared" si="0"/>
        <v>38808</v>
      </c>
      <c r="C61" s="379"/>
      <c r="D61" s="379">
        <v>38.632862091064453</v>
      </c>
      <c r="E61" s="379">
        <v>1</v>
      </c>
      <c r="F61" s="379"/>
      <c r="G61" s="379">
        <v>38.632862091064453</v>
      </c>
      <c r="H61" s="379">
        <v>1</v>
      </c>
      <c r="I61" s="379"/>
      <c r="J61" s="379">
        <v>38.632862091064453</v>
      </c>
      <c r="K61" s="379">
        <v>1</v>
      </c>
    </row>
    <row r="62" spans="2:11" x14ac:dyDescent="0.2">
      <c r="B62" s="269">
        <f t="shared" si="0"/>
        <v>38838</v>
      </c>
      <c r="C62" s="379"/>
      <c r="D62" s="379">
        <v>38.282859802246094</v>
      </c>
      <c r="E62" s="379">
        <v>1</v>
      </c>
      <c r="F62" s="379"/>
      <c r="G62" s="379">
        <v>38.282859802246094</v>
      </c>
      <c r="H62" s="379">
        <v>1</v>
      </c>
      <c r="I62" s="379"/>
      <c r="J62" s="379">
        <v>38.282859802246094</v>
      </c>
      <c r="K62" s="379">
        <v>1</v>
      </c>
    </row>
    <row r="63" spans="2:11" x14ac:dyDescent="0.2">
      <c r="B63" s="269">
        <f t="shared" si="0"/>
        <v>38869</v>
      </c>
      <c r="C63" s="379"/>
      <c r="D63" s="379">
        <v>32.998542785644531</v>
      </c>
      <c r="E63" s="379">
        <v>1</v>
      </c>
      <c r="F63" s="379"/>
      <c r="G63" s="379">
        <v>32.998542785644531</v>
      </c>
      <c r="H63" s="379">
        <v>1</v>
      </c>
      <c r="I63" s="379"/>
      <c r="J63" s="379">
        <v>32.998542785644531</v>
      </c>
      <c r="K63" s="379">
        <v>1</v>
      </c>
    </row>
    <row r="64" spans="2:11" x14ac:dyDescent="0.2">
      <c r="B64" s="269">
        <f t="shared" si="0"/>
        <v>38899</v>
      </c>
      <c r="C64" s="379"/>
      <c r="D64" s="379">
        <v>33.448543548583984</v>
      </c>
      <c r="E64" s="379">
        <v>1</v>
      </c>
      <c r="F64" s="379"/>
      <c r="G64" s="379">
        <v>33.448543548583984</v>
      </c>
      <c r="H64" s="379">
        <v>1</v>
      </c>
      <c r="I64" s="379"/>
      <c r="J64" s="379">
        <v>33.448543548583984</v>
      </c>
      <c r="K64" s="379">
        <v>1</v>
      </c>
    </row>
    <row r="65" spans="2:11" x14ac:dyDescent="0.2">
      <c r="B65" s="269">
        <f t="shared" si="0"/>
        <v>38930</v>
      </c>
      <c r="C65" s="379"/>
      <c r="D65" s="379">
        <v>33.853565216064453</v>
      </c>
      <c r="E65" s="379">
        <v>1</v>
      </c>
      <c r="F65" s="379"/>
      <c r="G65" s="379">
        <v>33.853565216064453</v>
      </c>
      <c r="H65" s="379">
        <v>1</v>
      </c>
      <c r="I65" s="379"/>
      <c r="J65" s="379">
        <v>33.853565216064453</v>
      </c>
      <c r="K65" s="379">
        <v>1</v>
      </c>
    </row>
    <row r="66" spans="2:11" x14ac:dyDescent="0.2">
      <c r="B66" s="269">
        <f t="shared" si="0"/>
        <v>38961</v>
      </c>
      <c r="C66" s="379"/>
      <c r="D66" s="379">
        <v>35.102855682373047</v>
      </c>
      <c r="E66" s="379">
        <v>1</v>
      </c>
      <c r="F66" s="379"/>
      <c r="G66" s="379">
        <v>35.102855682373047</v>
      </c>
      <c r="H66" s="379">
        <v>1</v>
      </c>
      <c r="I66" s="379"/>
      <c r="J66" s="379">
        <v>35.102855682373047</v>
      </c>
      <c r="K66" s="379">
        <v>1</v>
      </c>
    </row>
    <row r="67" spans="2:11" x14ac:dyDescent="0.2">
      <c r="B67" s="269">
        <f t="shared" si="0"/>
        <v>38991</v>
      </c>
      <c r="C67" s="379"/>
      <c r="D67" s="379">
        <v>45.747146606445313</v>
      </c>
      <c r="E67" s="379">
        <v>1</v>
      </c>
      <c r="F67" s="379"/>
      <c r="G67" s="379">
        <v>45.747146606445313</v>
      </c>
      <c r="H67" s="379">
        <v>1</v>
      </c>
      <c r="I67" s="379"/>
      <c r="J67" s="379">
        <v>45.747146606445313</v>
      </c>
      <c r="K67" s="379">
        <v>1</v>
      </c>
    </row>
    <row r="68" spans="2:11" x14ac:dyDescent="0.2">
      <c r="B68" s="269">
        <f t="shared" si="0"/>
        <v>39022</v>
      </c>
      <c r="C68" s="379"/>
      <c r="D68" s="379">
        <v>45.747146606445313</v>
      </c>
      <c r="E68" s="379">
        <v>1</v>
      </c>
      <c r="F68" s="379"/>
      <c r="G68" s="379">
        <v>45.747146606445313</v>
      </c>
      <c r="H68" s="379">
        <v>1</v>
      </c>
      <c r="I68" s="379"/>
      <c r="J68" s="379">
        <v>45.747146606445313</v>
      </c>
      <c r="K68" s="379">
        <v>1</v>
      </c>
    </row>
    <row r="69" spans="2:11" x14ac:dyDescent="0.2">
      <c r="B69" s="269">
        <f t="shared" si="0"/>
        <v>39052</v>
      </c>
      <c r="C69" s="379"/>
      <c r="D69" s="379">
        <v>33.252143859863281</v>
      </c>
      <c r="E69" s="379">
        <v>1</v>
      </c>
      <c r="F69" s="379"/>
      <c r="G69" s="379">
        <v>33.252143859863281</v>
      </c>
      <c r="H69" s="379">
        <v>1</v>
      </c>
      <c r="I69" s="379"/>
      <c r="J69" s="379">
        <v>33.252143859863281</v>
      </c>
      <c r="K69" s="379">
        <v>1</v>
      </c>
    </row>
    <row r="70" spans="2:11" x14ac:dyDescent="0.2">
      <c r="B70" s="269">
        <f t="shared" si="0"/>
        <v>39083</v>
      </c>
      <c r="C70" s="379"/>
      <c r="D70" s="379">
        <v>31.253929138183594</v>
      </c>
      <c r="E70" s="379">
        <v>1</v>
      </c>
      <c r="F70" s="379"/>
      <c r="G70" s="379">
        <v>31.253929138183594</v>
      </c>
      <c r="H70" s="379">
        <v>1</v>
      </c>
      <c r="I70" s="379"/>
      <c r="J70" s="379">
        <v>31.253929138183594</v>
      </c>
      <c r="K70" s="379">
        <v>1</v>
      </c>
    </row>
    <row r="71" spans="2:11" x14ac:dyDescent="0.2">
      <c r="B71" s="269">
        <f t="shared" si="0"/>
        <v>39114</v>
      </c>
      <c r="C71" s="379"/>
      <c r="D71" s="379">
        <v>31.353927612304688</v>
      </c>
      <c r="E71" s="379">
        <v>1</v>
      </c>
      <c r="F71" s="379"/>
      <c r="G71" s="379">
        <v>31.353927612304688</v>
      </c>
      <c r="H71" s="379">
        <v>1</v>
      </c>
      <c r="I71" s="379"/>
      <c r="J71" s="379">
        <v>31.353927612304688</v>
      </c>
      <c r="K71" s="379">
        <v>1</v>
      </c>
    </row>
    <row r="72" spans="2:11" x14ac:dyDescent="0.2">
      <c r="B72" s="269">
        <f t="shared" ref="B72:B135" si="1">EOMONTH(B71,0)+1</f>
        <v>39142</v>
      </c>
      <c r="C72" s="379"/>
      <c r="D72" s="379">
        <v>31.453926086425781</v>
      </c>
      <c r="E72" s="379">
        <v>1</v>
      </c>
      <c r="F72" s="379"/>
      <c r="G72" s="379">
        <v>31.453926086425781</v>
      </c>
      <c r="H72" s="379">
        <v>1</v>
      </c>
      <c r="I72" s="379"/>
      <c r="J72" s="379">
        <v>31.453926086425781</v>
      </c>
      <c r="K72" s="379">
        <v>1</v>
      </c>
    </row>
    <row r="73" spans="2:11" x14ac:dyDescent="0.2">
      <c r="B73" s="269">
        <f t="shared" si="1"/>
        <v>39173</v>
      </c>
      <c r="C73" s="379"/>
      <c r="D73" s="379">
        <v>38.882862091064453</v>
      </c>
      <c r="E73" s="379">
        <v>1</v>
      </c>
      <c r="F73" s="379"/>
      <c r="G73" s="379">
        <v>38.882862091064453</v>
      </c>
      <c r="H73" s="379">
        <v>1</v>
      </c>
      <c r="I73" s="379"/>
      <c r="J73" s="379">
        <v>38.882862091064453</v>
      </c>
      <c r="K73" s="379">
        <v>1</v>
      </c>
    </row>
    <row r="74" spans="2:11" x14ac:dyDescent="0.2">
      <c r="B74" s="269">
        <f t="shared" si="1"/>
        <v>39203</v>
      </c>
      <c r="C74" s="379"/>
      <c r="D74" s="379">
        <v>38.532859802246094</v>
      </c>
      <c r="E74" s="379">
        <v>1</v>
      </c>
      <c r="F74" s="379"/>
      <c r="G74" s="379">
        <v>38.532859802246094</v>
      </c>
      <c r="H74" s="379">
        <v>1</v>
      </c>
      <c r="I74" s="379"/>
      <c r="J74" s="379">
        <v>38.532859802246094</v>
      </c>
      <c r="K74" s="379">
        <v>1</v>
      </c>
    </row>
    <row r="75" spans="2:11" x14ac:dyDescent="0.2">
      <c r="B75" s="269">
        <f t="shared" si="1"/>
        <v>39234</v>
      </c>
      <c r="C75" s="379"/>
      <c r="D75" s="379">
        <v>33.248542785644531</v>
      </c>
      <c r="E75" s="379">
        <v>1</v>
      </c>
      <c r="F75" s="379"/>
      <c r="G75" s="379">
        <v>33.248542785644531</v>
      </c>
      <c r="H75" s="379">
        <v>1</v>
      </c>
      <c r="I75" s="379"/>
      <c r="J75" s="379">
        <v>33.248542785644531</v>
      </c>
      <c r="K75" s="379">
        <v>1</v>
      </c>
    </row>
    <row r="76" spans="2:11" x14ac:dyDescent="0.2">
      <c r="B76" s="269">
        <f t="shared" si="1"/>
        <v>39264</v>
      </c>
      <c r="C76" s="379"/>
      <c r="D76" s="379">
        <v>33.698543548583984</v>
      </c>
      <c r="E76" s="379">
        <v>1</v>
      </c>
      <c r="F76" s="379"/>
      <c r="G76" s="379">
        <v>33.698543548583984</v>
      </c>
      <c r="H76" s="379">
        <v>1</v>
      </c>
      <c r="I76" s="379"/>
      <c r="J76" s="379">
        <v>33.698543548583984</v>
      </c>
      <c r="K76" s="379">
        <v>1</v>
      </c>
    </row>
    <row r="77" spans="2:11" x14ac:dyDescent="0.2">
      <c r="B77" s="269">
        <f t="shared" si="1"/>
        <v>39295</v>
      </c>
      <c r="C77" s="379"/>
      <c r="D77" s="379">
        <v>34.103565216064453</v>
      </c>
      <c r="E77" s="379">
        <v>1</v>
      </c>
      <c r="F77" s="379"/>
      <c r="G77" s="379">
        <v>34.103565216064453</v>
      </c>
      <c r="H77" s="379">
        <v>1</v>
      </c>
      <c r="I77" s="379"/>
      <c r="J77" s="379">
        <v>34.103565216064453</v>
      </c>
      <c r="K77" s="379">
        <v>1</v>
      </c>
    </row>
    <row r="78" spans="2:11" x14ac:dyDescent="0.2">
      <c r="B78" s="269">
        <f t="shared" si="1"/>
        <v>39326</v>
      </c>
      <c r="C78" s="379"/>
      <c r="D78" s="379">
        <v>38.602855682373047</v>
      </c>
      <c r="E78" s="379">
        <v>1</v>
      </c>
      <c r="F78" s="379"/>
      <c r="G78" s="379">
        <v>38.602855682373047</v>
      </c>
      <c r="H78" s="379">
        <v>1</v>
      </c>
      <c r="I78" s="379"/>
      <c r="J78" s="379">
        <v>38.602855682373047</v>
      </c>
      <c r="K78" s="379">
        <v>1</v>
      </c>
    </row>
    <row r="79" spans="2:11" x14ac:dyDescent="0.2">
      <c r="B79" s="269">
        <f t="shared" si="1"/>
        <v>39356</v>
      </c>
      <c r="C79" s="379"/>
      <c r="D79" s="379">
        <v>57.372146606445313</v>
      </c>
      <c r="E79" s="379">
        <v>1</v>
      </c>
      <c r="F79" s="379"/>
      <c r="G79" s="379">
        <v>57.372146606445313</v>
      </c>
      <c r="H79" s="379">
        <v>1</v>
      </c>
      <c r="I79" s="379"/>
      <c r="J79" s="379">
        <v>57.372146606445313</v>
      </c>
      <c r="K79" s="379">
        <v>1</v>
      </c>
    </row>
    <row r="80" spans="2:11" x14ac:dyDescent="0.2">
      <c r="B80" s="269">
        <f t="shared" si="1"/>
        <v>39387</v>
      </c>
      <c r="C80" s="379"/>
      <c r="D80" s="379">
        <v>57.372146606445313</v>
      </c>
      <c r="E80" s="379">
        <v>1</v>
      </c>
      <c r="F80" s="379"/>
      <c r="G80" s="379">
        <v>57.372146606445313</v>
      </c>
      <c r="H80" s="379">
        <v>1</v>
      </c>
      <c r="I80" s="379"/>
      <c r="J80" s="379">
        <v>57.372146606445313</v>
      </c>
      <c r="K80" s="379">
        <v>1</v>
      </c>
    </row>
    <row r="81" spans="2:11" x14ac:dyDescent="0.2">
      <c r="B81" s="269">
        <f t="shared" si="1"/>
        <v>39417</v>
      </c>
      <c r="C81" s="379"/>
      <c r="D81" s="379">
        <v>33.502143859863281</v>
      </c>
      <c r="E81" s="379">
        <v>1</v>
      </c>
      <c r="F81" s="379"/>
      <c r="G81" s="379">
        <v>33.502143859863281</v>
      </c>
      <c r="H81" s="379">
        <v>1</v>
      </c>
      <c r="I81" s="379"/>
      <c r="J81" s="379">
        <v>33.502143859863281</v>
      </c>
      <c r="K81" s="379">
        <v>1</v>
      </c>
    </row>
    <row r="82" spans="2:11" x14ac:dyDescent="0.2">
      <c r="B82" s="269">
        <f t="shared" si="1"/>
        <v>39448</v>
      </c>
      <c r="C82" s="379"/>
      <c r="D82" s="379">
        <v>31.503929138183594</v>
      </c>
      <c r="E82" s="379">
        <v>1</v>
      </c>
      <c r="F82" s="379"/>
      <c r="G82" s="379">
        <v>31.503929138183594</v>
      </c>
      <c r="H82" s="379">
        <v>1</v>
      </c>
      <c r="I82" s="379"/>
      <c r="J82" s="379">
        <v>31.503929138183594</v>
      </c>
      <c r="K82" s="379">
        <v>1</v>
      </c>
    </row>
    <row r="83" spans="2:11" x14ac:dyDescent="0.2">
      <c r="B83" s="269">
        <f t="shared" si="1"/>
        <v>39479</v>
      </c>
      <c r="C83" s="379"/>
      <c r="D83" s="379">
        <v>31.603927612304688</v>
      </c>
      <c r="E83" s="379">
        <v>1</v>
      </c>
      <c r="F83" s="379"/>
      <c r="G83" s="379">
        <v>31.603927612304688</v>
      </c>
      <c r="H83" s="379">
        <v>1</v>
      </c>
      <c r="I83" s="379"/>
      <c r="J83" s="379">
        <v>31.603927612304688</v>
      </c>
      <c r="K83" s="379">
        <v>1</v>
      </c>
    </row>
    <row r="84" spans="2:11" x14ac:dyDescent="0.2">
      <c r="B84" s="269">
        <f t="shared" si="1"/>
        <v>39508</v>
      </c>
      <c r="C84" s="379"/>
      <c r="D84" s="379">
        <v>31.703926086425781</v>
      </c>
      <c r="E84" s="379">
        <v>1</v>
      </c>
      <c r="F84" s="379"/>
      <c r="G84" s="379">
        <v>31.703926086425781</v>
      </c>
      <c r="H84" s="379">
        <v>1</v>
      </c>
      <c r="I84" s="379"/>
      <c r="J84" s="379">
        <v>31.703926086425781</v>
      </c>
      <c r="K84" s="379">
        <v>1</v>
      </c>
    </row>
    <row r="85" spans="2:11" x14ac:dyDescent="0.2">
      <c r="B85" s="269">
        <f t="shared" si="1"/>
        <v>39539</v>
      </c>
      <c r="C85" s="379"/>
      <c r="D85" s="379">
        <v>39.132862091064453</v>
      </c>
      <c r="E85" s="379">
        <v>1</v>
      </c>
      <c r="F85" s="379"/>
      <c r="G85" s="379">
        <v>39.132862091064453</v>
      </c>
      <c r="H85" s="379">
        <v>1</v>
      </c>
      <c r="I85" s="379"/>
      <c r="J85" s="379">
        <v>39.132862091064453</v>
      </c>
      <c r="K85" s="379">
        <v>1</v>
      </c>
    </row>
    <row r="86" spans="2:11" x14ac:dyDescent="0.2">
      <c r="B86" s="269">
        <f t="shared" si="1"/>
        <v>39569</v>
      </c>
      <c r="C86" s="379"/>
      <c r="D86" s="379">
        <v>38.782859802246094</v>
      </c>
      <c r="E86" s="379">
        <v>1</v>
      </c>
      <c r="F86" s="379"/>
      <c r="G86" s="379">
        <v>38.782859802246094</v>
      </c>
      <c r="H86" s="379">
        <v>1</v>
      </c>
      <c r="I86" s="379"/>
      <c r="J86" s="379">
        <v>38.782859802246094</v>
      </c>
      <c r="K86" s="379">
        <v>1</v>
      </c>
    </row>
    <row r="87" spans="2:11" x14ac:dyDescent="0.2">
      <c r="B87" s="269">
        <f t="shared" si="1"/>
        <v>39600</v>
      </c>
      <c r="C87" s="379"/>
      <c r="D87" s="379">
        <v>33.498542785644531</v>
      </c>
      <c r="E87" s="379">
        <v>1</v>
      </c>
      <c r="F87" s="379"/>
      <c r="G87" s="379">
        <v>33.498542785644531</v>
      </c>
      <c r="H87" s="379">
        <v>1</v>
      </c>
      <c r="I87" s="379"/>
      <c r="J87" s="379">
        <v>33.498542785644531</v>
      </c>
      <c r="K87" s="379">
        <v>1</v>
      </c>
    </row>
    <row r="88" spans="2:11" x14ac:dyDescent="0.2">
      <c r="B88" s="269">
        <f t="shared" si="1"/>
        <v>39630</v>
      </c>
      <c r="C88" s="379"/>
      <c r="D88" s="379">
        <v>33.948543548583984</v>
      </c>
      <c r="E88" s="379">
        <v>1</v>
      </c>
      <c r="F88" s="379"/>
      <c r="G88" s="379">
        <v>33.948543548583984</v>
      </c>
      <c r="H88" s="379">
        <v>1</v>
      </c>
      <c r="I88" s="379"/>
      <c r="J88" s="379">
        <v>33.948543548583984</v>
      </c>
      <c r="K88" s="379">
        <v>1</v>
      </c>
    </row>
    <row r="89" spans="2:11" x14ac:dyDescent="0.2">
      <c r="B89" s="269">
        <f t="shared" si="1"/>
        <v>39661</v>
      </c>
      <c r="C89" s="379"/>
      <c r="D89" s="379">
        <v>34.353565216064453</v>
      </c>
      <c r="E89" s="379">
        <v>1</v>
      </c>
      <c r="F89" s="379"/>
      <c r="G89" s="379">
        <v>34.353565216064453</v>
      </c>
      <c r="H89" s="379">
        <v>1</v>
      </c>
      <c r="I89" s="379"/>
      <c r="J89" s="379">
        <v>34.353565216064453</v>
      </c>
      <c r="K89" s="379">
        <v>1</v>
      </c>
    </row>
    <row r="90" spans="2:11" x14ac:dyDescent="0.2">
      <c r="B90" s="269">
        <f t="shared" si="1"/>
        <v>39692</v>
      </c>
      <c r="C90" s="379"/>
      <c r="D90" s="379">
        <v>39.102855682373047</v>
      </c>
      <c r="E90" s="379">
        <v>1</v>
      </c>
      <c r="F90" s="379"/>
      <c r="G90" s="379">
        <v>39.102855682373047</v>
      </c>
      <c r="H90" s="379">
        <v>1</v>
      </c>
      <c r="I90" s="379"/>
      <c r="J90" s="379">
        <v>39.102855682373047</v>
      </c>
      <c r="K90" s="379">
        <v>1</v>
      </c>
    </row>
    <row r="91" spans="2:11" x14ac:dyDescent="0.2">
      <c r="B91" s="269">
        <f t="shared" si="1"/>
        <v>39722</v>
      </c>
      <c r="C91" s="379"/>
      <c r="D91" s="379">
        <v>57.872146606445313</v>
      </c>
      <c r="E91" s="379">
        <v>1</v>
      </c>
      <c r="F91" s="379"/>
      <c r="G91" s="379">
        <v>57.872146606445313</v>
      </c>
      <c r="H91" s="379">
        <v>1</v>
      </c>
      <c r="I91" s="379"/>
      <c r="J91" s="379">
        <v>57.872146606445313</v>
      </c>
      <c r="K91" s="379">
        <v>1</v>
      </c>
    </row>
    <row r="92" spans="2:11" x14ac:dyDescent="0.2">
      <c r="B92" s="269">
        <f t="shared" si="1"/>
        <v>39753</v>
      </c>
      <c r="C92" s="379"/>
      <c r="D92" s="379">
        <v>57.872146606445313</v>
      </c>
      <c r="E92" s="379">
        <v>1</v>
      </c>
      <c r="F92" s="379"/>
      <c r="G92" s="379">
        <v>57.872146606445313</v>
      </c>
      <c r="H92" s="379">
        <v>1</v>
      </c>
      <c r="I92" s="379"/>
      <c r="J92" s="379">
        <v>57.872146606445313</v>
      </c>
      <c r="K92" s="379">
        <v>1</v>
      </c>
    </row>
    <row r="93" spans="2:11" x14ac:dyDescent="0.2">
      <c r="B93" s="269">
        <f t="shared" si="1"/>
        <v>39783</v>
      </c>
      <c r="C93" s="379"/>
      <c r="D93" s="379">
        <v>33.752143859863281</v>
      </c>
      <c r="E93" s="379">
        <v>1</v>
      </c>
      <c r="F93" s="379"/>
      <c r="G93" s="379">
        <v>33.752143859863281</v>
      </c>
      <c r="H93" s="379">
        <v>1</v>
      </c>
      <c r="I93" s="379"/>
      <c r="J93" s="379">
        <v>33.752143859863281</v>
      </c>
      <c r="K93" s="379">
        <v>1</v>
      </c>
    </row>
    <row r="94" spans="2:11" x14ac:dyDescent="0.2">
      <c r="B94" s="269">
        <f t="shared" si="1"/>
        <v>39814</v>
      </c>
      <c r="C94" s="379"/>
      <c r="D94" s="379">
        <v>31.753929138183594</v>
      </c>
      <c r="E94" s="379">
        <v>1</v>
      </c>
      <c r="F94" s="379"/>
      <c r="G94" s="379">
        <v>31.753929138183594</v>
      </c>
      <c r="H94" s="379">
        <v>1</v>
      </c>
      <c r="I94" s="379"/>
      <c r="J94" s="379">
        <v>31.753929138183594</v>
      </c>
      <c r="K94" s="379">
        <v>1</v>
      </c>
    </row>
    <row r="95" spans="2:11" x14ac:dyDescent="0.2">
      <c r="B95" s="269">
        <f t="shared" si="1"/>
        <v>39845</v>
      </c>
      <c r="C95" s="379"/>
      <c r="D95" s="379">
        <v>31.853927612304688</v>
      </c>
      <c r="E95" s="379">
        <v>1</v>
      </c>
      <c r="F95" s="379"/>
      <c r="G95" s="379">
        <v>31.853927612304688</v>
      </c>
      <c r="H95" s="379">
        <v>1</v>
      </c>
      <c r="I95" s="379"/>
      <c r="J95" s="379">
        <v>31.853927612304688</v>
      </c>
      <c r="K95" s="379">
        <v>1</v>
      </c>
    </row>
    <row r="96" spans="2:11" x14ac:dyDescent="0.2">
      <c r="B96" s="269">
        <f t="shared" si="1"/>
        <v>39873</v>
      </c>
      <c r="C96" s="379"/>
      <c r="D96" s="379">
        <v>31.953926086425781</v>
      </c>
      <c r="E96" s="379">
        <v>1</v>
      </c>
      <c r="F96" s="379"/>
      <c r="G96" s="379">
        <v>31.953926086425781</v>
      </c>
      <c r="H96" s="379">
        <v>1</v>
      </c>
      <c r="I96" s="379"/>
      <c r="J96" s="379">
        <v>31.953926086425781</v>
      </c>
      <c r="K96" s="379">
        <v>1</v>
      </c>
    </row>
    <row r="97" spans="2:11" x14ac:dyDescent="0.2">
      <c r="B97" s="269">
        <f t="shared" si="1"/>
        <v>39904</v>
      </c>
      <c r="C97" s="379"/>
      <c r="D97" s="379">
        <v>39.632862091064453</v>
      </c>
      <c r="E97" s="379">
        <v>1</v>
      </c>
      <c r="F97" s="379"/>
      <c r="G97" s="379">
        <v>39.632862091064453</v>
      </c>
      <c r="H97" s="379">
        <v>1</v>
      </c>
      <c r="I97" s="379"/>
      <c r="J97" s="379">
        <v>39.632862091064453</v>
      </c>
      <c r="K97" s="379">
        <v>1</v>
      </c>
    </row>
    <row r="98" spans="2:11" x14ac:dyDescent="0.2">
      <c r="B98" s="269">
        <f t="shared" si="1"/>
        <v>39934</v>
      </c>
      <c r="C98" s="379"/>
      <c r="D98" s="379">
        <v>38.782859802246094</v>
      </c>
      <c r="E98" s="379">
        <v>1</v>
      </c>
      <c r="F98" s="379"/>
      <c r="G98" s="379">
        <v>38.782859802246094</v>
      </c>
      <c r="H98" s="379">
        <v>1</v>
      </c>
      <c r="I98" s="379"/>
      <c r="J98" s="379">
        <v>38.782859802246094</v>
      </c>
      <c r="K98" s="379">
        <v>1</v>
      </c>
    </row>
    <row r="99" spans="2:11" x14ac:dyDescent="0.2">
      <c r="B99" s="269">
        <f t="shared" si="1"/>
        <v>39965</v>
      </c>
      <c r="C99" s="379"/>
      <c r="D99" s="379">
        <v>33.498542785644531</v>
      </c>
      <c r="E99" s="379">
        <v>1</v>
      </c>
      <c r="F99" s="379"/>
      <c r="G99" s="379">
        <v>33.498542785644531</v>
      </c>
      <c r="H99" s="379">
        <v>1</v>
      </c>
      <c r="I99" s="379"/>
      <c r="J99" s="379">
        <v>33.498542785644531</v>
      </c>
      <c r="K99" s="379">
        <v>1</v>
      </c>
    </row>
    <row r="100" spans="2:11" x14ac:dyDescent="0.2">
      <c r="B100" s="269">
        <f t="shared" si="1"/>
        <v>39995</v>
      </c>
      <c r="C100" s="379"/>
      <c r="D100" s="379">
        <v>33.948543548583984</v>
      </c>
      <c r="E100" s="379">
        <v>1</v>
      </c>
      <c r="F100" s="379"/>
      <c r="G100" s="379">
        <v>33.948543548583984</v>
      </c>
      <c r="H100" s="379">
        <v>1</v>
      </c>
      <c r="I100" s="379"/>
      <c r="J100" s="379">
        <v>33.948543548583984</v>
      </c>
      <c r="K100" s="379">
        <v>1</v>
      </c>
    </row>
    <row r="101" spans="2:11" x14ac:dyDescent="0.2">
      <c r="B101" s="269">
        <f t="shared" si="1"/>
        <v>40026</v>
      </c>
      <c r="C101" s="379"/>
      <c r="D101" s="379">
        <v>34.853565216064453</v>
      </c>
      <c r="E101" s="379">
        <v>1</v>
      </c>
      <c r="F101" s="379"/>
      <c r="G101" s="379">
        <v>34.853565216064453</v>
      </c>
      <c r="H101" s="379">
        <v>1</v>
      </c>
      <c r="I101" s="379"/>
      <c r="J101" s="379">
        <v>34.853565216064453</v>
      </c>
      <c r="K101" s="379">
        <v>1</v>
      </c>
    </row>
    <row r="102" spans="2:11" x14ac:dyDescent="0.2">
      <c r="B102" s="269">
        <f t="shared" si="1"/>
        <v>40057</v>
      </c>
      <c r="C102" s="379"/>
      <c r="D102" s="379">
        <v>40.352855682373047</v>
      </c>
      <c r="E102" s="379">
        <v>1</v>
      </c>
      <c r="F102" s="379"/>
      <c r="G102" s="379">
        <v>40.352855682373047</v>
      </c>
      <c r="H102" s="379">
        <v>1</v>
      </c>
      <c r="I102" s="379"/>
      <c r="J102" s="379">
        <v>40.352855682373047</v>
      </c>
      <c r="K102" s="379">
        <v>1</v>
      </c>
    </row>
    <row r="103" spans="2:11" x14ac:dyDescent="0.2">
      <c r="B103" s="269">
        <f t="shared" si="1"/>
        <v>40087</v>
      </c>
      <c r="C103" s="379"/>
      <c r="D103" s="379">
        <v>59.372146606445313</v>
      </c>
      <c r="E103" s="379">
        <v>1</v>
      </c>
      <c r="F103" s="379"/>
      <c r="G103" s="379">
        <v>59.372146606445313</v>
      </c>
      <c r="H103" s="379">
        <v>1</v>
      </c>
      <c r="I103" s="379"/>
      <c r="J103" s="379">
        <v>59.372146606445313</v>
      </c>
      <c r="K103" s="379">
        <v>1</v>
      </c>
    </row>
    <row r="104" spans="2:11" x14ac:dyDescent="0.2">
      <c r="B104" s="269">
        <f t="shared" si="1"/>
        <v>40118</v>
      </c>
      <c r="C104" s="379"/>
      <c r="D104" s="379">
        <v>59.372146606445313</v>
      </c>
      <c r="E104" s="379">
        <v>1</v>
      </c>
      <c r="F104" s="379"/>
      <c r="G104" s="379">
        <v>59.372146606445313</v>
      </c>
      <c r="H104" s="379">
        <v>1</v>
      </c>
      <c r="I104" s="379"/>
      <c r="J104" s="379">
        <v>59.372146606445313</v>
      </c>
      <c r="K104" s="379">
        <v>1</v>
      </c>
    </row>
    <row r="105" spans="2:11" x14ac:dyDescent="0.2">
      <c r="B105" s="269">
        <f t="shared" si="1"/>
        <v>40148</v>
      </c>
      <c r="C105" s="379"/>
      <c r="D105" s="379">
        <v>33.252143859863281</v>
      </c>
      <c r="E105" s="379">
        <v>1</v>
      </c>
      <c r="F105" s="379"/>
      <c r="G105" s="379">
        <v>33.252143859863281</v>
      </c>
      <c r="H105" s="379">
        <v>1</v>
      </c>
      <c r="I105" s="379"/>
      <c r="J105" s="379">
        <v>33.252143859863281</v>
      </c>
      <c r="K105" s="379">
        <v>1</v>
      </c>
    </row>
    <row r="106" spans="2:11" x14ac:dyDescent="0.2">
      <c r="B106" s="269">
        <f t="shared" si="1"/>
        <v>40179</v>
      </c>
      <c r="C106" s="379"/>
      <c r="D106" s="379">
        <v>31.253932952880859</v>
      </c>
      <c r="E106" s="379">
        <v>1</v>
      </c>
      <c r="F106" s="379"/>
      <c r="G106" s="379">
        <v>31.253932952880859</v>
      </c>
      <c r="H106" s="379">
        <v>1</v>
      </c>
      <c r="I106" s="379"/>
      <c r="J106" s="379">
        <v>31.253932952880859</v>
      </c>
      <c r="K106" s="379">
        <v>1</v>
      </c>
    </row>
    <row r="107" spans="2:11" x14ac:dyDescent="0.2">
      <c r="B107" s="269">
        <f t="shared" si="1"/>
        <v>40210</v>
      </c>
      <c r="C107" s="379"/>
      <c r="D107" s="379">
        <v>31.353931427001953</v>
      </c>
      <c r="E107" s="379">
        <v>1</v>
      </c>
      <c r="F107" s="379"/>
      <c r="G107" s="379">
        <v>31.353931427001953</v>
      </c>
      <c r="H107" s="379">
        <v>1</v>
      </c>
      <c r="I107" s="379"/>
      <c r="J107" s="379">
        <v>31.353931427001953</v>
      </c>
      <c r="K107" s="379">
        <v>1</v>
      </c>
    </row>
    <row r="108" spans="2:11" x14ac:dyDescent="0.2">
      <c r="B108" s="269">
        <f t="shared" si="1"/>
        <v>40238</v>
      </c>
      <c r="C108" s="379"/>
      <c r="D108" s="379">
        <v>31.453929901123047</v>
      </c>
      <c r="E108" s="379">
        <v>1</v>
      </c>
      <c r="F108" s="379"/>
      <c r="G108" s="379">
        <v>31.453929901123047</v>
      </c>
      <c r="H108" s="379">
        <v>1</v>
      </c>
      <c r="I108" s="379"/>
      <c r="J108" s="379">
        <v>31.453929901123047</v>
      </c>
      <c r="K108" s="379">
        <v>1</v>
      </c>
    </row>
    <row r="109" spans="2:11" x14ac:dyDescent="0.2">
      <c r="B109" s="269">
        <f t="shared" si="1"/>
        <v>40269</v>
      </c>
      <c r="C109" s="379"/>
      <c r="D109" s="379">
        <v>39.132862091064453</v>
      </c>
      <c r="E109" s="379">
        <v>1</v>
      </c>
      <c r="F109" s="379"/>
      <c r="G109" s="379">
        <v>39.132862091064453</v>
      </c>
      <c r="H109" s="379">
        <v>1</v>
      </c>
      <c r="I109" s="379"/>
      <c r="J109" s="379">
        <v>39.132862091064453</v>
      </c>
      <c r="K109" s="379">
        <v>1</v>
      </c>
    </row>
    <row r="110" spans="2:11" x14ac:dyDescent="0.2">
      <c r="B110" s="269">
        <f t="shared" si="1"/>
        <v>40299</v>
      </c>
      <c r="C110" s="379"/>
      <c r="D110" s="379">
        <v>38.782859802246094</v>
      </c>
      <c r="E110" s="379">
        <v>1</v>
      </c>
      <c r="F110" s="379"/>
      <c r="G110" s="379">
        <v>38.782859802246094</v>
      </c>
      <c r="H110" s="379">
        <v>1</v>
      </c>
      <c r="I110" s="379"/>
      <c r="J110" s="379">
        <v>38.782859802246094</v>
      </c>
      <c r="K110" s="379">
        <v>1</v>
      </c>
    </row>
    <row r="111" spans="2:11" x14ac:dyDescent="0.2">
      <c r="B111" s="269">
        <f t="shared" si="1"/>
        <v>40330</v>
      </c>
      <c r="C111" s="379"/>
      <c r="D111" s="379">
        <v>33.498542785644531</v>
      </c>
      <c r="E111" s="379">
        <v>1</v>
      </c>
      <c r="F111" s="379"/>
      <c r="G111" s="379">
        <v>33.498542785644531</v>
      </c>
      <c r="H111" s="379">
        <v>1</v>
      </c>
      <c r="I111" s="379"/>
      <c r="J111" s="379">
        <v>33.498542785644531</v>
      </c>
      <c r="K111" s="379">
        <v>1</v>
      </c>
    </row>
    <row r="112" spans="2:11" x14ac:dyDescent="0.2">
      <c r="B112" s="269">
        <f t="shared" si="1"/>
        <v>40360</v>
      </c>
      <c r="C112" s="379"/>
      <c r="D112" s="379">
        <v>33.948543548583984</v>
      </c>
      <c r="E112" s="379">
        <v>1</v>
      </c>
      <c r="F112" s="379"/>
      <c r="G112" s="379">
        <v>33.948543548583984</v>
      </c>
      <c r="H112" s="379">
        <v>1</v>
      </c>
      <c r="I112" s="379"/>
      <c r="J112" s="379">
        <v>33.948543548583984</v>
      </c>
      <c r="K112" s="379">
        <v>1</v>
      </c>
    </row>
    <row r="113" spans="2:11" x14ac:dyDescent="0.2">
      <c r="B113" s="269">
        <f t="shared" si="1"/>
        <v>40391</v>
      </c>
      <c r="C113" s="379"/>
      <c r="D113" s="379">
        <v>34.853565216064453</v>
      </c>
      <c r="E113" s="379">
        <v>1</v>
      </c>
      <c r="F113" s="379"/>
      <c r="G113" s="379">
        <v>34.853565216064453</v>
      </c>
      <c r="H113" s="379">
        <v>1</v>
      </c>
      <c r="I113" s="379"/>
      <c r="J113" s="379">
        <v>34.853565216064453</v>
      </c>
      <c r="K113" s="379">
        <v>1</v>
      </c>
    </row>
    <row r="114" spans="2:11" x14ac:dyDescent="0.2">
      <c r="B114" s="269">
        <f t="shared" si="1"/>
        <v>40422</v>
      </c>
      <c r="C114" s="379"/>
      <c r="D114" s="379">
        <v>40.852855682373047</v>
      </c>
      <c r="E114" s="379">
        <v>1</v>
      </c>
      <c r="F114" s="379"/>
      <c r="G114" s="379">
        <v>40.852855682373047</v>
      </c>
      <c r="H114" s="379">
        <v>1</v>
      </c>
      <c r="I114" s="379"/>
      <c r="J114" s="379">
        <v>40.852855682373047</v>
      </c>
      <c r="K114" s="379">
        <v>1</v>
      </c>
    </row>
    <row r="115" spans="2:11" x14ac:dyDescent="0.2">
      <c r="B115" s="269">
        <f t="shared" si="1"/>
        <v>40452</v>
      </c>
      <c r="C115" s="379"/>
      <c r="D115" s="379">
        <v>60.872146606445313</v>
      </c>
      <c r="E115" s="379">
        <v>1</v>
      </c>
      <c r="F115" s="379"/>
      <c r="G115" s="379">
        <v>60.872146606445313</v>
      </c>
      <c r="H115" s="379">
        <v>1</v>
      </c>
      <c r="I115" s="379"/>
      <c r="J115" s="379">
        <v>60.872146606445313</v>
      </c>
      <c r="K115" s="379">
        <v>1</v>
      </c>
    </row>
    <row r="116" spans="2:11" x14ac:dyDescent="0.2">
      <c r="B116" s="269">
        <f t="shared" si="1"/>
        <v>40483</v>
      </c>
      <c r="C116" s="379"/>
      <c r="D116" s="379">
        <v>60.872146606445313</v>
      </c>
      <c r="E116" s="379">
        <v>1</v>
      </c>
      <c r="F116" s="379"/>
      <c r="G116" s="379">
        <v>60.872146606445313</v>
      </c>
      <c r="H116" s="379">
        <v>1</v>
      </c>
      <c r="I116" s="379"/>
      <c r="J116" s="379">
        <v>60.872146606445313</v>
      </c>
      <c r="K116" s="379">
        <v>1</v>
      </c>
    </row>
    <row r="117" spans="2:11" x14ac:dyDescent="0.2">
      <c r="B117" s="269">
        <f t="shared" si="1"/>
        <v>40513</v>
      </c>
      <c r="C117" s="379"/>
      <c r="D117" s="379">
        <v>33.252143859863281</v>
      </c>
      <c r="E117" s="379">
        <v>1</v>
      </c>
      <c r="F117" s="379"/>
      <c r="G117" s="379">
        <v>33.252143859863281</v>
      </c>
      <c r="H117" s="379">
        <v>1</v>
      </c>
      <c r="I117" s="379"/>
      <c r="J117" s="379">
        <v>33.252143859863281</v>
      </c>
      <c r="K117" s="379">
        <v>1</v>
      </c>
    </row>
    <row r="118" spans="2:11" x14ac:dyDescent="0.2">
      <c r="B118" s="269">
        <f t="shared" si="1"/>
        <v>40544</v>
      </c>
      <c r="C118" s="379"/>
      <c r="D118" s="379">
        <v>31.253932952880859</v>
      </c>
      <c r="E118" s="379">
        <v>1</v>
      </c>
      <c r="F118" s="379"/>
      <c r="G118" s="379">
        <v>31.253932952880859</v>
      </c>
      <c r="H118" s="379">
        <v>1</v>
      </c>
      <c r="I118" s="379"/>
      <c r="J118" s="379">
        <v>31.253932952880859</v>
      </c>
      <c r="K118" s="379">
        <v>1</v>
      </c>
    </row>
    <row r="119" spans="2:11" x14ac:dyDescent="0.2">
      <c r="B119" s="269">
        <f t="shared" si="1"/>
        <v>40575</v>
      </c>
      <c r="C119" s="379"/>
      <c r="D119" s="379">
        <v>31.353931427001953</v>
      </c>
      <c r="E119" s="379">
        <v>1</v>
      </c>
      <c r="F119" s="379"/>
      <c r="G119" s="379">
        <v>31.353931427001953</v>
      </c>
      <c r="H119" s="379">
        <v>1</v>
      </c>
      <c r="I119" s="379"/>
      <c r="J119" s="379">
        <v>31.353931427001953</v>
      </c>
      <c r="K119" s="379">
        <v>1</v>
      </c>
    </row>
    <row r="120" spans="2:11" x14ac:dyDescent="0.2">
      <c r="B120" s="269">
        <f t="shared" si="1"/>
        <v>40603</v>
      </c>
      <c r="C120" s="379"/>
      <c r="D120" s="379">
        <v>31.453929901123047</v>
      </c>
      <c r="E120" s="379">
        <v>1</v>
      </c>
      <c r="F120" s="379"/>
      <c r="G120" s="379">
        <v>31.453929901123047</v>
      </c>
      <c r="H120" s="379">
        <v>1</v>
      </c>
      <c r="I120" s="379"/>
      <c r="J120" s="379">
        <v>31.453929901123047</v>
      </c>
      <c r="K120" s="379">
        <v>1</v>
      </c>
    </row>
    <row r="121" spans="2:11" x14ac:dyDescent="0.2">
      <c r="B121" s="269">
        <f t="shared" si="1"/>
        <v>40634</v>
      </c>
      <c r="C121" s="379"/>
      <c r="D121" s="379">
        <v>42.882862091064453</v>
      </c>
      <c r="E121" s="379">
        <v>1</v>
      </c>
      <c r="F121" s="379"/>
      <c r="G121" s="379">
        <v>42.882862091064453</v>
      </c>
      <c r="H121" s="379">
        <v>1</v>
      </c>
      <c r="I121" s="379"/>
      <c r="J121" s="379">
        <v>42.882862091064453</v>
      </c>
      <c r="K121" s="379">
        <v>1</v>
      </c>
    </row>
    <row r="122" spans="2:11" x14ac:dyDescent="0.2">
      <c r="B122" s="269">
        <f t="shared" si="1"/>
        <v>40664</v>
      </c>
      <c r="C122" s="379"/>
      <c r="D122" s="379">
        <v>42.532859802246094</v>
      </c>
      <c r="E122" s="379">
        <v>1</v>
      </c>
      <c r="F122" s="379"/>
      <c r="G122" s="379">
        <v>42.532859802246094</v>
      </c>
      <c r="H122" s="379">
        <v>1</v>
      </c>
      <c r="I122" s="379"/>
      <c r="J122" s="379">
        <v>42.532859802246094</v>
      </c>
      <c r="K122" s="379">
        <v>1</v>
      </c>
    </row>
    <row r="123" spans="2:11" x14ac:dyDescent="0.2">
      <c r="B123" s="269">
        <f t="shared" si="1"/>
        <v>40695</v>
      </c>
      <c r="C123" s="379"/>
      <c r="D123" s="379">
        <v>37.248542785644531</v>
      </c>
      <c r="E123" s="379">
        <v>1</v>
      </c>
      <c r="F123" s="379"/>
      <c r="G123" s="379">
        <v>37.248542785644531</v>
      </c>
      <c r="H123" s="379">
        <v>1</v>
      </c>
      <c r="I123" s="379"/>
      <c r="J123" s="379">
        <v>37.248542785644531</v>
      </c>
      <c r="K123" s="379">
        <v>1</v>
      </c>
    </row>
    <row r="124" spans="2:11" x14ac:dyDescent="0.2">
      <c r="B124" s="269">
        <f t="shared" si="1"/>
        <v>40725</v>
      </c>
      <c r="C124" s="379"/>
      <c r="D124" s="379">
        <v>37.698543548583984</v>
      </c>
      <c r="E124" s="379">
        <v>1</v>
      </c>
      <c r="F124" s="379"/>
      <c r="G124" s="379">
        <v>37.698543548583984</v>
      </c>
      <c r="H124" s="379">
        <v>1</v>
      </c>
      <c r="I124" s="379"/>
      <c r="J124" s="379">
        <v>37.698543548583984</v>
      </c>
      <c r="K124" s="379">
        <v>1</v>
      </c>
    </row>
    <row r="125" spans="2:11" x14ac:dyDescent="0.2">
      <c r="B125" s="269">
        <f t="shared" si="1"/>
        <v>40756</v>
      </c>
      <c r="C125" s="379"/>
      <c r="D125" s="379">
        <v>39.353565216064453</v>
      </c>
      <c r="E125" s="379">
        <v>1</v>
      </c>
      <c r="F125" s="379"/>
      <c r="G125" s="379">
        <v>39.353565216064453</v>
      </c>
      <c r="H125" s="379">
        <v>1</v>
      </c>
      <c r="I125" s="379"/>
      <c r="J125" s="379">
        <v>39.353565216064453</v>
      </c>
      <c r="K125" s="379">
        <v>1</v>
      </c>
    </row>
    <row r="126" spans="2:11" x14ac:dyDescent="0.2">
      <c r="B126" s="269">
        <f t="shared" si="1"/>
        <v>40787</v>
      </c>
      <c r="C126" s="379"/>
      <c r="D126" s="379">
        <v>46.352855682373047</v>
      </c>
      <c r="E126" s="379">
        <v>1</v>
      </c>
      <c r="F126" s="379"/>
      <c r="G126" s="379">
        <v>46.352855682373047</v>
      </c>
      <c r="H126" s="379">
        <v>1</v>
      </c>
      <c r="I126" s="379"/>
      <c r="J126" s="379">
        <v>46.352855682373047</v>
      </c>
      <c r="K126" s="379">
        <v>1</v>
      </c>
    </row>
    <row r="127" spans="2:11" x14ac:dyDescent="0.2">
      <c r="B127" s="269">
        <f t="shared" si="1"/>
        <v>40817</v>
      </c>
      <c r="C127" s="379"/>
      <c r="D127" s="379">
        <v>69.747146606445313</v>
      </c>
      <c r="E127" s="379">
        <v>1</v>
      </c>
      <c r="F127" s="379"/>
      <c r="G127" s="379">
        <v>69.747146606445313</v>
      </c>
      <c r="H127" s="379">
        <v>1</v>
      </c>
      <c r="I127" s="379"/>
      <c r="J127" s="379">
        <v>69.747146606445313</v>
      </c>
      <c r="K127" s="379">
        <v>1</v>
      </c>
    </row>
    <row r="128" spans="2:11" x14ac:dyDescent="0.2">
      <c r="B128" s="269">
        <f t="shared" si="1"/>
        <v>40848</v>
      </c>
      <c r="C128" s="379"/>
      <c r="D128" s="379">
        <v>69.747146606445313</v>
      </c>
      <c r="E128" s="379">
        <v>1</v>
      </c>
      <c r="F128" s="379"/>
      <c r="G128" s="379">
        <v>69.747146606445313</v>
      </c>
      <c r="H128" s="379">
        <v>1</v>
      </c>
      <c r="I128" s="379"/>
      <c r="J128" s="379">
        <v>69.747146606445313</v>
      </c>
      <c r="K128" s="379">
        <v>1</v>
      </c>
    </row>
    <row r="129" spans="2:11" x14ac:dyDescent="0.2">
      <c r="B129" s="269">
        <f t="shared" si="1"/>
        <v>40878</v>
      </c>
      <c r="C129" s="379"/>
      <c r="D129" s="379">
        <v>37.752143859863281</v>
      </c>
      <c r="E129" s="379">
        <v>1</v>
      </c>
      <c r="F129" s="379"/>
      <c r="G129" s="379">
        <v>37.752143859863281</v>
      </c>
      <c r="H129" s="379">
        <v>1</v>
      </c>
      <c r="I129" s="379"/>
      <c r="J129" s="379">
        <v>37.752143859863281</v>
      </c>
      <c r="K129" s="379">
        <v>1</v>
      </c>
    </row>
    <row r="130" spans="2:11" x14ac:dyDescent="0.2">
      <c r="B130" s="269">
        <f t="shared" si="1"/>
        <v>40909</v>
      </c>
      <c r="C130" s="379"/>
      <c r="D130" s="379">
        <v>35.503932952880859</v>
      </c>
      <c r="E130" s="379">
        <v>1</v>
      </c>
      <c r="F130" s="379"/>
      <c r="G130" s="379">
        <v>35.503932952880859</v>
      </c>
      <c r="H130" s="379">
        <v>1</v>
      </c>
      <c r="I130" s="379"/>
      <c r="J130" s="379">
        <v>35.503932952880859</v>
      </c>
      <c r="K130" s="379">
        <v>1</v>
      </c>
    </row>
    <row r="131" spans="2:11" x14ac:dyDescent="0.2">
      <c r="B131" s="269">
        <f t="shared" si="1"/>
        <v>40940</v>
      </c>
      <c r="C131" s="379"/>
      <c r="D131" s="379">
        <v>35.603931427001953</v>
      </c>
      <c r="E131" s="379">
        <v>1</v>
      </c>
      <c r="F131" s="379"/>
      <c r="G131" s="379">
        <v>35.603931427001953</v>
      </c>
      <c r="H131" s="379">
        <v>1</v>
      </c>
      <c r="I131" s="379"/>
      <c r="J131" s="379">
        <v>35.603931427001953</v>
      </c>
      <c r="K131" s="379">
        <v>1</v>
      </c>
    </row>
    <row r="132" spans="2:11" x14ac:dyDescent="0.2">
      <c r="B132" s="269">
        <f t="shared" si="1"/>
        <v>40969</v>
      </c>
      <c r="C132" s="379"/>
      <c r="D132" s="379">
        <v>35.703929901123047</v>
      </c>
      <c r="E132" s="379">
        <v>1</v>
      </c>
      <c r="F132" s="379"/>
      <c r="G132" s="379">
        <v>35.703929901123047</v>
      </c>
      <c r="H132" s="379">
        <v>1</v>
      </c>
      <c r="I132" s="379"/>
      <c r="J132" s="379">
        <v>35.703929901123047</v>
      </c>
      <c r="K132" s="379">
        <v>1</v>
      </c>
    </row>
    <row r="133" spans="2:11" x14ac:dyDescent="0.2">
      <c r="B133" s="269">
        <f t="shared" si="1"/>
        <v>41000</v>
      </c>
      <c r="C133" s="379"/>
      <c r="D133" s="379">
        <v>43.382862091064453</v>
      </c>
      <c r="E133" s="379">
        <v>1</v>
      </c>
      <c r="F133" s="379"/>
      <c r="G133" s="379">
        <v>43.382862091064453</v>
      </c>
      <c r="H133" s="379">
        <v>1</v>
      </c>
      <c r="I133" s="379"/>
      <c r="J133" s="379">
        <v>43.382862091064453</v>
      </c>
      <c r="K133" s="379">
        <v>1</v>
      </c>
    </row>
    <row r="134" spans="2:11" x14ac:dyDescent="0.2">
      <c r="B134" s="269">
        <f t="shared" si="1"/>
        <v>41030</v>
      </c>
      <c r="C134" s="379"/>
      <c r="D134" s="379">
        <v>43.032859802246094</v>
      </c>
      <c r="E134" s="379">
        <v>1</v>
      </c>
      <c r="F134" s="379"/>
      <c r="G134" s="379">
        <v>43.032859802246094</v>
      </c>
      <c r="H134" s="379">
        <v>1</v>
      </c>
      <c r="I134" s="379"/>
      <c r="J134" s="379">
        <v>43.032859802246094</v>
      </c>
      <c r="K134" s="379">
        <v>1</v>
      </c>
    </row>
    <row r="135" spans="2:11" x14ac:dyDescent="0.2">
      <c r="B135" s="269">
        <f t="shared" si="1"/>
        <v>41061</v>
      </c>
      <c r="C135" s="379"/>
      <c r="D135" s="379">
        <v>37.748542785644531</v>
      </c>
      <c r="E135" s="379">
        <v>1</v>
      </c>
      <c r="F135" s="379"/>
      <c r="G135" s="379">
        <v>37.748542785644531</v>
      </c>
      <c r="H135" s="379">
        <v>1</v>
      </c>
      <c r="I135" s="379"/>
      <c r="J135" s="379">
        <v>37.748542785644531</v>
      </c>
      <c r="K135" s="379">
        <v>1</v>
      </c>
    </row>
    <row r="136" spans="2:11" x14ac:dyDescent="0.2">
      <c r="B136" s="269">
        <f t="shared" ref="B136:B199" si="2">EOMONTH(B135,0)+1</f>
        <v>41091</v>
      </c>
      <c r="C136" s="379"/>
      <c r="D136" s="379">
        <v>38.198543548583984</v>
      </c>
      <c r="E136" s="379">
        <v>1</v>
      </c>
      <c r="F136" s="379"/>
      <c r="G136" s="379">
        <v>38.198543548583984</v>
      </c>
      <c r="H136" s="379">
        <v>1</v>
      </c>
      <c r="I136" s="379"/>
      <c r="J136" s="379">
        <v>38.198543548583984</v>
      </c>
      <c r="K136" s="379">
        <v>1</v>
      </c>
    </row>
    <row r="137" spans="2:11" x14ac:dyDescent="0.2">
      <c r="B137" s="269">
        <f t="shared" si="2"/>
        <v>41122</v>
      </c>
      <c r="C137" s="379"/>
      <c r="D137" s="379">
        <v>39.853565216064453</v>
      </c>
      <c r="E137" s="379">
        <v>1</v>
      </c>
      <c r="F137" s="379"/>
      <c r="G137" s="379">
        <v>39.853565216064453</v>
      </c>
      <c r="H137" s="379">
        <v>1</v>
      </c>
      <c r="I137" s="379"/>
      <c r="J137" s="379">
        <v>39.853565216064453</v>
      </c>
      <c r="K137" s="379">
        <v>1</v>
      </c>
    </row>
    <row r="138" spans="2:11" x14ac:dyDescent="0.2">
      <c r="B138" s="269">
        <f t="shared" si="2"/>
        <v>41153</v>
      </c>
      <c r="C138" s="379"/>
      <c r="D138" s="379">
        <v>47.352855682373047</v>
      </c>
      <c r="E138" s="379">
        <v>1</v>
      </c>
      <c r="F138" s="379"/>
      <c r="G138" s="379">
        <v>47.352855682373047</v>
      </c>
      <c r="H138" s="379">
        <v>1</v>
      </c>
      <c r="I138" s="379"/>
      <c r="J138" s="379">
        <v>47.352855682373047</v>
      </c>
      <c r="K138" s="379">
        <v>1</v>
      </c>
    </row>
    <row r="139" spans="2:11" x14ac:dyDescent="0.2">
      <c r="B139" s="269">
        <f t="shared" si="2"/>
        <v>41183</v>
      </c>
      <c r="C139" s="379"/>
      <c r="D139" s="379">
        <v>71.747146606445313</v>
      </c>
      <c r="E139" s="379">
        <v>1</v>
      </c>
      <c r="F139" s="379"/>
      <c r="G139" s="379">
        <v>71.747146606445313</v>
      </c>
      <c r="H139" s="379">
        <v>1</v>
      </c>
      <c r="I139" s="379"/>
      <c r="J139" s="379">
        <v>71.747146606445313</v>
      </c>
      <c r="K139" s="379">
        <v>1</v>
      </c>
    </row>
    <row r="140" spans="2:11" x14ac:dyDescent="0.2">
      <c r="B140" s="269">
        <f t="shared" si="2"/>
        <v>41214</v>
      </c>
      <c r="C140" s="379"/>
      <c r="D140" s="379">
        <v>71.747146606445313</v>
      </c>
      <c r="E140" s="379">
        <v>1</v>
      </c>
      <c r="F140" s="379"/>
      <c r="G140" s="379">
        <v>71.747146606445313</v>
      </c>
      <c r="H140" s="379">
        <v>1</v>
      </c>
      <c r="I140" s="379"/>
      <c r="J140" s="379">
        <v>71.747146606445313</v>
      </c>
      <c r="K140" s="379">
        <v>1</v>
      </c>
    </row>
    <row r="141" spans="2:11" x14ac:dyDescent="0.2">
      <c r="B141" s="269">
        <f t="shared" si="2"/>
        <v>41244</v>
      </c>
      <c r="C141" s="379"/>
      <c r="D141" s="379">
        <v>38.252143859863281</v>
      </c>
      <c r="E141" s="379">
        <v>1</v>
      </c>
      <c r="F141" s="379"/>
      <c r="G141" s="379">
        <v>38.252143859863281</v>
      </c>
      <c r="H141" s="379">
        <v>1</v>
      </c>
      <c r="I141" s="379"/>
      <c r="J141" s="379">
        <v>38.252143859863281</v>
      </c>
      <c r="K141" s="379">
        <v>1</v>
      </c>
    </row>
    <row r="142" spans="2:11" x14ac:dyDescent="0.2">
      <c r="B142" s="269">
        <f t="shared" si="2"/>
        <v>41275</v>
      </c>
      <c r="C142" s="379"/>
      <c r="D142" s="379">
        <v>36.003932952880859</v>
      </c>
      <c r="E142" s="379">
        <v>1</v>
      </c>
      <c r="F142" s="379"/>
      <c r="G142" s="379">
        <v>36.003932952880859</v>
      </c>
      <c r="H142" s="379">
        <v>1</v>
      </c>
      <c r="I142" s="379"/>
      <c r="J142" s="379">
        <v>36.003932952880859</v>
      </c>
      <c r="K142" s="379">
        <v>1</v>
      </c>
    </row>
    <row r="143" spans="2:11" x14ac:dyDescent="0.2">
      <c r="B143" s="269">
        <f t="shared" si="2"/>
        <v>41306</v>
      </c>
      <c r="C143" s="379"/>
      <c r="D143" s="379">
        <v>36.103931427001953</v>
      </c>
      <c r="E143" s="379">
        <v>1</v>
      </c>
      <c r="F143" s="379"/>
      <c r="G143" s="379">
        <v>36.103931427001953</v>
      </c>
      <c r="H143" s="379">
        <v>1</v>
      </c>
      <c r="I143" s="379"/>
      <c r="J143" s="379">
        <v>36.103931427001953</v>
      </c>
      <c r="K143" s="379">
        <v>1</v>
      </c>
    </row>
    <row r="144" spans="2:11" x14ac:dyDescent="0.2">
      <c r="B144" s="269">
        <f t="shared" si="2"/>
        <v>41334</v>
      </c>
      <c r="C144" s="379"/>
      <c r="D144" s="379">
        <v>36.203929901123047</v>
      </c>
      <c r="E144" s="379">
        <v>1</v>
      </c>
      <c r="F144" s="379"/>
      <c r="G144" s="379">
        <v>36.203929901123047</v>
      </c>
      <c r="H144" s="379">
        <v>1</v>
      </c>
      <c r="I144" s="379"/>
      <c r="J144" s="379">
        <v>36.203929901123047</v>
      </c>
      <c r="K144" s="379">
        <v>1</v>
      </c>
    </row>
    <row r="145" spans="2:11" x14ac:dyDescent="0.2">
      <c r="B145" s="269">
        <f t="shared" si="2"/>
        <v>41365</v>
      </c>
      <c r="C145" s="379"/>
      <c r="D145" s="379">
        <v>43.882862091064453</v>
      </c>
      <c r="E145" s="379">
        <v>1</v>
      </c>
      <c r="F145" s="379"/>
      <c r="G145" s="379">
        <v>43.882862091064453</v>
      </c>
      <c r="H145" s="379">
        <v>1</v>
      </c>
      <c r="I145" s="379"/>
      <c r="J145" s="379">
        <v>43.882862091064453</v>
      </c>
      <c r="K145" s="379">
        <v>1</v>
      </c>
    </row>
    <row r="146" spans="2:11" x14ac:dyDescent="0.2">
      <c r="B146" s="269">
        <f t="shared" si="2"/>
        <v>41395</v>
      </c>
      <c r="C146" s="379"/>
      <c r="D146" s="379">
        <v>43.532859802246094</v>
      </c>
      <c r="E146" s="379">
        <v>1</v>
      </c>
      <c r="F146" s="379"/>
      <c r="G146" s="379">
        <v>43.532859802246094</v>
      </c>
      <c r="H146" s="379">
        <v>1</v>
      </c>
      <c r="I146" s="379"/>
      <c r="J146" s="379">
        <v>43.532859802246094</v>
      </c>
      <c r="K146" s="379">
        <v>1</v>
      </c>
    </row>
    <row r="147" spans="2:11" x14ac:dyDescent="0.2">
      <c r="B147" s="269">
        <f t="shared" si="2"/>
        <v>41426</v>
      </c>
      <c r="C147" s="379"/>
      <c r="D147" s="379">
        <v>38.248542785644531</v>
      </c>
      <c r="E147" s="379">
        <v>1</v>
      </c>
      <c r="F147" s="379"/>
      <c r="G147" s="379">
        <v>38.248542785644531</v>
      </c>
      <c r="H147" s="379">
        <v>1</v>
      </c>
      <c r="I147" s="379"/>
      <c r="J147" s="379">
        <v>38.248542785644531</v>
      </c>
      <c r="K147" s="379">
        <v>1</v>
      </c>
    </row>
    <row r="148" spans="2:11" x14ac:dyDescent="0.2">
      <c r="B148" s="269">
        <f t="shared" si="2"/>
        <v>41456</v>
      </c>
      <c r="C148" s="379"/>
      <c r="D148" s="379">
        <v>38.698543548583984</v>
      </c>
      <c r="E148" s="379">
        <v>1</v>
      </c>
      <c r="F148" s="379"/>
      <c r="G148" s="379">
        <v>38.698543548583984</v>
      </c>
      <c r="H148" s="379">
        <v>1</v>
      </c>
      <c r="I148" s="379"/>
      <c r="J148" s="379">
        <v>38.698543548583984</v>
      </c>
      <c r="K148" s="379">
        <v>1</v>
      </c>
    </row>
    <row r="149" spans="2:11" x14ac:dyDescent="0.2">
      <c r="B149" s="269">
        <f t="shared" si="2"/>
        <v>41487</v>
      </c>
      <c r="C149" s="379"/>
      <c r="D149" s="379">
        <v>40.353565216064453</v>
      </c>
      <c r="E149" s="379">
        <v>1</v>
      </c>
      <c r="F149" s="379"/>
      <c r="G149" s="379">
        <v>40.353565216064453</v>
      </c>
      <c r="H149" s="379">
        <v>1</v>
      </c>
      <c r="I149" s="379"/>
      <c r="J149" s="379">
        <v>40.353565216064453</v>
      </c>
      <c r="K149" s="379">
        <v>1</v>
      </c>
    </row>
    <row r="150" spans="2:11" x14ac:dyDescent="0.2">
      <c r="B150" s="269">
        <f t="shared" si="2"/>
        <v>41518</v>
      </c>
      <c r="C150" s="379"/>
      <c r="D150" s="379">
        <v>48.352855682373047</v>
      </c>
      <c r="E150" s="379">
        <v>1</v>
      </c>
      <c r="F150" s="379"/>
      <c r="G150" s="379">
        <v>48.352855682373047</v>
      </c>
      <c r="H150" s="379">
        <v>1</v>
      </c>
      <c r="I150" s="379"/>
      <c r="J150" s="379">
        <v>48.352855682373047</v>
      </c>
      <c r="K150" s="379">
        <v>1</v>
      </c>
    </row>
    <row r="151" spans="2:11" x14ac:dyDescent="0.2">
      <c r="B151" s="269">
        <f t="shared" si="2"/>
        <v>41548</v>
      </c>
      <c r="C151" s="379"/>
      <c r="D151" s="379">
        <v>73.747146606445313</v>
      </c>
      <c r="E151" s="379">
        <v>1</v>
      </c>
      <c r="F151" s="379"/>
      <c r="G151" s="379">
        <v>73.747146606445313</v>
      </c>
      <c r="H151" s="379">
        <v>1</v>
      </c>
      <c r="I151" s="379"/>
      <c r="J151" s="379">
        <v>73.747146606445313</v>
      </c>
      <c r="K151" s="379">
        <v>1</v>
      </c>
    </row>
    <row r="152" spans="2:11" x14ac:dyDescent="0.2">
      <c r="B152" s="269">
        <f t="shared" si="2"/>
        <v>41579</v>
      </c>
      <c r="C152" s="379"/>
      <c r="D152" s="379">
        <v>73.747146606445313</v>
      </c>
      <c r="E152" s="379">
        <v>1</v>
      </c>
      <c r="F152" s="379"/>
      <c r="G152" s="379">
        <v>73.747146606445313</v>
      </c>
      <c r="H152" s="379">
        <v>1</v>
      </c>
      <c r="I152" s="379"/>
      <c r="J152" s="379">
        <v>73.747146606445313</v>
      </c>
      <c r="K152" s="379">
        <v>1</v>
      </c>
    </row>
    <row r="153" spans="2:11" x14ac:dyDescent="0.2">
      <c r="B153" s="269">
        <f t="shared" si="2"/>
        <v>41609</v>
      </c>
      <c r="C153" s="379"/>
      <c r="D153" s="379">
        <v>38.752143859863281</v>
      </c>
      <c r="E153" s="379">
        <v>1</v>
      </c>
      <c r="F153" s="379"/>
      <c r="G153" s="379">
        <v>38.752143859863281</v>
      </c>
      <c r="H153" s="379">
        <v>1</v>
      </c>
      <c r="I153" s="379"/>
      <c r="J153" s="379">
        <v>38.752143859863281</v>
      </c>
      <c r="K153" s="379">
        <v>1</v>
      </c>
    </row>
    <row r="154" spans="2:11" x14ac:dyDescent="0.2">
      <c r="B154" s="269">
        <f t="shared" si="2"/>
        <v>41640</v>
      </c>
      <c r="C154" s="379"/>
      <c r="D154" s="379">
        <v>36.503932952880859</v>
      </c>
      <c r="E154" s="379">
        <v>1</v>
      </c>
      <c r="F154" s="379"/>
      <c r="G154" s="379">
        <v>36.503932952880859</v>
      </c>
      <c r="H154" s="379">
        <v>1</v>
      </c>
      <c r="I154" s="379"/>
      <c r="J154" s="379">
        <v>36.503932952880859</v>
      </c>
      <c r="K154" s="379">
        <v>1</v>
      </c>
    </row>
    <row r="155" spans="2:11" x14ac:dyDescent="0.2">
      <c r="B155" s="269">
        <f t="shared" si="2"/>
        <v>41671</v>
      </c>
      <c r="C155" s="379"/>
      <c r="D155" s="379">
        <v>36.603931427001953</v>
      </c>
      <c r="E155" s="379">
        <v>1</v>
      </c>
      <c r="F155" s="379"/>
      <c r="G155" s="379">
        <v>36.603931427001953</v>
      </c>
      <c r="H155" s="379">
        <v>1</v>
      </c>
      <c r="I155" s="379"/>
      <c r="J155" s="379">
        <v>36.603931427001953</v>
      </c>
      <c r="K155" s="379">
        <v>1</v>
      </c>
    </row>
    <row r="156" spans="2:11" x14ac:dyDescent="0.2">
      <c r="B156" s="269">
        <f t="shared" si="2"/>
        <v>41699</v>
      </c>
      <c r="C156" s="379"/>
      <c r="D156" s="379">
        <v>36.703929901123047</v>
      </c>
      <c r="E156" s="379">
        <v>1</v>
      </c>
      <c r="F156" s="379"/>
      <c r="G156" s="379">
        <v>36.703929901123047</v>
      </c>
      <c r="H156" s="379">
        <v>1</v>
      </c>
      <c r="I156" s="379"/>
      <c r="J156" s="379">
        <v>36.703929901123047</v>
      </c>
      <c r="K156" s="379">
        <v>1</v>
      </c>
    </row>
    <row r="157" spans="2:11" x14ac:dyDescent="0.2">
      <c r="B157" s="269">
        <f t="shared" si="2"/>
        <v>41730</v>
      </c>
      <c r="C157" s="379"/>
      <c r="D157" s="379">
        <v>44.382862091064453</v>
      </c>
      <c r="E157" s="379">
        <v>1</v>
      </c>
      <c r="F157" s="379"/>
      <c r="G157" s="379">
        <v>44.382862091064453</v>
      </c>
      <c r="H157" s="379">
        <v>1</v>
      </c>
      <c r="I157" s="379"/>
      <c r="J157" s="379">
        <v>44.382862091064453</v>
      </c>
      <c r="K157" s="379">
        <v>1</v>
      </c>
    </row>
    <row r="158" spans="2:11" x14ac:dyDescent="0.2">
      <c r="B158" s="269">
        <f t="shared" si="2"/>
        <v>41760</v>
      </c>
      <c r="C158" s="379"/>
      <c r="D158" s="379">
        <v>44.032859802246094</v>
      </c>
      <c r="E158" s="379">
        <v>1</v>
      </c>
      <c r="F158" s="379"/>
      <c r="G158" s="379">
        <v>44.032859802246094</v>
      </c>
      <c r="H158" s="379">
        <v>1</v>
      </c>
      <c r="I158" s="379"/>
      <c r="J158" s="379">
        <v>44.032859802246094</v>
      </c>
      <c r="K158" s="379">
        <v>1</v>
      </c>
    </row>
    <row r="159" spans="2:11" x14ac:dyDescent="0.2">
      <c r="B159" s="269">
        <f t="shared" si="2"/>
        <v>41791</v>
      </c>
      <c r="C159" s="379"/>
      <c r="D159" s="379">
        <v>38.748542785644531</v>
      </c>
      <c r="E159" s="379">
        <v>1</v>
      </c>
      <c r="F159" s="379"/>
      <c r="G159" s="379">
        <v>38.748542785644531</v>
      </c>
      <c r="H159" s="379">
        <v>1</v>
      </c>
      <c r="I159" s="379"/>
      <c r="J159" s="379">
        <v>38.748542785644531</v>
      </c>
      <c r="K159" s="379">
        <v>1</v>
      </c>
    </row>
    <row r="160" spans="2:11" x14ac:dyDescent="0.2">
      <c r="B160" s="269">
        <f t="shared" si="2"/>
        <v>41821</v>
      </c>
      <c r="C160" s="379"/>
      <c r="D160" s="379">
        <v>39.198543548583984</v>
      </c>
      <c r="E160" s="379">
        <v>1</v>
      </c>
      <c r="F160" s="379"/>
      <c r="G160" s="379">
        <v>39.198543548583984</v>
      </c>
      <c r="H160" s="379">
        <v>1</v>
      </c>
      <c r="I160" s="379"/>
      <c r="J160" s="379">
        <v>39.198543548583984</v>
      </c>
      <c r="K160" s="379">
        <v>1</v>
      </c>
    </row>
    <row r="161" spans="2:11" x14ac:dyDescent="0.2">
      <c r="B161" s="269">
        <f t="shared" si="2"/>
        <v>41852</v>
      </c>
      <c r="C161" s="379"/>
      <c r="D161" s="379">
        <v>40.853565216064453</v>
      </c>
      <c r="E161" s="379">
        <v>1</v>
      </c>
      <c r="F161" s="379"/>
      <c r="G161" s="379">
        <v>40.853565216064453</v>
      </c>
      <c r="H161" s="379">
        <v>1</v>
      </c>
      <c r="I161" s="379"/>
      <c r="J161" s="379">
        <v>40.853565216064453</v>
      </c>
      <c r="K161" s="379">
        <v>1</v>
      </c>
    </row>
    <row r="162" spans="2:11" x14ac:dyDescent="0.2">
      <c r="B162" s="269">
        <f t="shared" si="2"/>
        <v>41883</v>
      </c>
      <c r="C162" s="379"/>
      <c r="D162" s="379">
        <v>49.352855682373047</v>
      </c>
      <c r="E162" s="379">
        <v>1</v>
      </c>
      <c r="F162" s="379"/>
      <c r="G162" s="379">
        <v>49.352855682373047</v>
      </c>
      <c r="H162" s="379">
        <v>1</v>
      </c>
      <c r="I162" s="379"/>
      <c r="J162" s="379">
        <v>49.352855682373047</v>
      </c>
      <c r="K162" s="379">
        <v>1</v>
      </c>
    </row>
    <row r="163" spans="2:11" x14ac:dyDescent="0.2">
      <c r="B163" s="269">
        <f t="shared" si="2"/>
        <v>41913</v>
      </c>
      <c r="C163" s="379"/>
      <c r="D163" s="379">
        <v>75.747146606445313</v>
      </c>
      <c r="E163" s="379">
        <v>1</v>
      </c>
      <c r="F163" s="379"/>
      <c r="G163" s="379">
        <v>75.747146606445313</v>
      </c>
      <c r="H163" s="379">
        <v>1</v>
      </c>
      <c r="I163" s="379"/>
      <c r="J163" s="379">
        <v>75.747146606445313</v>
      </c>
      <c r="K163" s="379">
        <v>1</v>
      </c>
    </row>
    <row r="164" spans="2:11" x14ac:dyDescent="0.2">
      <c r="B164" s="269">
        <f t="shared" si="2"/>
        <v>41944</v>
      </c>
      <c r="C164" s="379"/>
      <c r="D164" s="379">
        <v>75.747146606445313</v>
      </c>
      <c r="E164" s="379">
        <v>1</v>
      </c>
      <c r="F164" s="379"/>
      <c r="G164" s="379">
        <v>75.747146606445313</v>
      </c>
      <c r="H164" s="379">
        <v>1</v>
      </c>
      <c r="I164" s="379"/>
      <c r="J164" s="379">
        <v>75.747146606445313</v>
      </c>
      <c r="K164" s="379">
        <v>1</v>
      </c>
    </row>
    <row r="165" spans="2:11" x14ac:dyDescent="0.2">
      <c r="B165" s="269">
        <f t="shared" si="2"/>
        <v>41974</v>
      </c>
      <c r="C165" s="379"/>
      <c r="D165" s="379">
        <v>39.252143859863281</v>
      </c>
      <c r="E165" s="379">
        <v>1</v>
      </c>
      <c r="F165" s="379"/>
      <c r="G165" s="379">
        <v>39.252143859863281</v>
      </c>
      <c r="H165" s="379">
        <v>1</v>
      </c>
      <c r="I165" s="379"/>
      <c r="J165" s="379">
        <v>39.252143859863281</v>
      </c>
      <c r="K165" s="379">
        <v>1</v>
      </c>
    </row>
    <row r="166" spans="2:11" x14ac:dyDescent="0.2">
      <c r="B166" s="269">
        <f t="shared" si="2"/>
        <v>42005</v>
      </c>
      <c r="C166" s="379"/>
      <c r="D166" s="379">
        <v>37.003932952880859</v>
      </c>
      <c r="E166" s="379">
        <v>1</v>
      </c>
      <c r="F166" s="379"/>
      <c r="G166" s="379">
        <v>37.003932952880859</v>
      </c>
      <c r="H166" s="379">
        <v>1</v>
      </c>
      <c r="I166" s="379"/>
      <c r="J166" s="379">
        <v>37.003932952880859</v>
      </c>
      <c r="K166" s="379">
        <v>1</v>
      </c>
    </row>
    <row r="167" spans="2:11" x14ac:dyDescent="0.2">
      <c r="B167" s="269">
        <f t="shared" si="2"/>
        <v>42036</v>
      </c>
      <c r="C167" s="379"/>
      <c r="D167" s="379">
        <v>37.103931427001953</v>
      </c>
      <c r="E167" s="379">
        <v>1</v>
      </c>
      <c r="F167" s="379"/>
      <c r="G167" s="379">
        <v>37.103931427001953</v>
      </c>
      <c r="H167" s="379">
        <v>1</v>
      </c>
      <c r="I167" s="379"/>
      <c r="J167" s="379">
        <v>37.103931427001953</v>
      </c>
      <c r="K167" s="379">
        <v>1</v>
      </c>
    </row>
    <row r="168" spans="2:11" x14ac:dyDescent="0.2">
      <c r="B168" s="269">
        <f t="shared" si="2"/>
        <v>42064</v>
      </c>
      <c r="C168" s="379"/>
      <c r="D168" s="379">
        <v>37.203929901123047</v>
      </c>
      <c r="E168" s="379">
        <v>1</v>
      </c>
      <c r="F168" s="379"/>
      <c r="G168" s="379">
        <v>37.203929901123047</v>
      </c>
      <c r="H168" s="379">
        <v>1</v>
      </c>
      <c r="I168" s="379"/>
      <c r="J168" s="379">
        <v>37.203929901123047</v>
      </c>
      <c r="K168" s="379">
        <v>1</v>
      </c>
    </row>
    <row r="169" spans="2:11" x14ac:dyDescent="0.2">
      <c r="B169" s="269">
        <f t="shared" si="2"/>
        <v>42095</v>
      </c>
      <c r="C169" s="379"/>
      <c r="D169" s="379">
        <v>44.882862091064453</v>
      </c>
      <c r="E169" s="379">
        <v>1</v>
      </c>
      <c r="F169" s="379"/>
      <c r="G169" s="379">
        <v>44.882862091064453</v>
      </c>
      <c r="H169" s="379">
        <v>1</v>
      </c>
      <c r="I169" s="379"/>
      <c r="J169" s="379">
        <v>44.882862091064453</v>
      </c>
      <c r="K169" s="379">
        <v>1</v>
      </c>
    </row>
    <row r="170" spans="2:11" x14ac:dyDescent="0.2">
      <c r="B170" s="269">
        <f t="shared" si="2"/>
        <v>42125</v>
      </c>
      <c r="C170" s="379"/>
      <c r="D170" s="379">
        <v>44.532859802246094</v>
      </c>
      <c r="E170" s="379">
        <v>1</v>
      </c>
      <c r="F170" s="379"/>
      <c r="G170" s="379">
        <v>44.532859802246094</v>
      </c>
      <c r="H170" s="379">
        <v>1</v>
      </c>
      <c r="I170" s="379"/>
      <c r="J170" s="379">
        <v>44.532859802246094</v>
      </c>
      <c r="K170" s="379">
        <v>1</v>
      </c>
    </row>
    <row r="171" spans="2:11" x14ac:dyDescent="0.2">
      <c r="B171" s="269">
        <f t="shared" si="2"/>
        <v>42156</v>
      </c>
      <c r="C171" s="379"/>
      <c r="D171" s="379">
        <v>39.248542785644531</v>
      </c>
      <c r="E171" s="379">
        <v>1</v>
      </c>
      <c r="F171" s="379"/>
      <c r="G171" s="379">
        <v>39.248542785644531</v>
      </c>
      <c r="H171" s="379">
        <v>1</v>
      </c>
      <c r="I171" s="379"/>
      <c r="J171" s="379">
        <v>39.248542785644531</v>
      </c>
      <c r="K171" s="379">
        <v>1</v>
      </c>
    </row>
    <row r="172" spans="2:11" x14ac:dyDescent="0.2">
      <c r="B172" s="269">
        <f t="shared" si="2"/>
        <v>42186</v>
      </c>
      <c r="C172" s="379"/>
      <c r="D172" s="379">
        <v>39.698543548583984</v>
      </c>
      <c r="E172" s="379">
        <v>1</v>
      </c>
      <c r="F172" s="379"/>
      <c r="G172" s="379">
        <v>39.698543548583984</v>
      </c>
      <c r="H172" s="379">
        <v>1</v>
      </c>
      <c r="I172" s="379"/>
      <c r="J172" s="379">
        <v>39.698543548583984</v>
      </c>
      <c r="K172" s="379">
        <v>1</v>
      </c>
    </row>
    <row r="173" spans="2:11" x14ac:dyDescent="0.2">
      <c r="B173" s="269">
        <f t="shared" si="2"/>
        <v>42217</v>
      </c>
      <c r="C173" s="379"/>
      <c r="D173" s="379">
        <v>41.353565216064453</v>
      </c>
      <c r="E173" s="379">
        <v>1</v>
      </c>
      <c r="F173" s="379"/>
      <c r="G173" s="379">
        <v>41.353565216064453</v>
      </c>
      <c r="H173" s="379">
        <v>1</v>
      </c>
      <c r="I173" s="379"/>
      <c r="J173" s="379">
        <v>41.353565216064453</v>
      </c>
      <c r="K173" s="379">
        <v>1</v>
      </c>
    </row>
    <row r="174" spans="2:11" x14ac:dyDescent="0.2">
      <c r="B174" s="269">
        <f t="shared" si="2"/>
        <v>42248</v>
      </c>
      <c r="C174" s="379"/>
      <c r="D174" s="379">
        <v>50.352855682373047</v>
      </c>
      <c r="E174" s="379">
        <v>1</v>
      </c>
      <c r="F174" s="379"/>
      <c r="G174" s="379">
        <v>50.352855682373047</v>
      </c>
      <c r="H174" s="379">
        <v>1</v>
      </c>
      <c r="I174" s="379"/>
      <c r="J174" s="379">
        <v>50.352855682373047</v>
      </c>
      <c r="K174" s="379">
        <v>1</v>
      </c>
    </row>
    <row r="175" spans="2:11" x14ac:dyDescent="0.2">
      <c r="B175" s="269">
        <f t="shared" si="2"/>
        <v>42278</v>
      </c>
      <c r="C175" s="379"/>
      <c r="D175" s="379">
        <v>77.747146606445313</v>
      </c>
      <c r="E175" s="379">
        <v>1</v>
      </c>
      <c r="F175" s="379"/>
      <c r="G175" s="379">
        <v>77.747146606445313</v>
      </c>
      <c r="H175" s="379">
        <v>1</v>
      </c>
      <c r="I175" s="379"/>
      <c r="J175" s="379">
        <v>77.747146606445313</v>
      </c>
      <c r="K175" s="379">
        <v>1</v>
      </c>
    </row>
    <row r="176" spans="2:11" x14ac:dyDescent="0.2">
      <c r="B176" s="269">
        <f t="shared" si="2"/>
        <v>42309</v>
      </c>
      <c r="C176" s="379"/>
      <c r="D176" s="379">
        <v>77.747146606445313</v>
      </c>
      <c r="E176" s="379">
        <v>1</v>
      </c>
      <c r="F176" s="379"/>
      <c r="G176" s="379">
        <v>77.747146606445313</v>
      </c>
      <c r="H176" s="379">
        <v>1</v>
      </c>
      <c r="I176" s="379"/>
      <c r="J176" s="379">
        <v>77.747146606445313</v>
      </c>
      <c r="K176" s="379">
        <v>1</v>
      </c>
    </row>
    <row r="177" spans="2:11" x14ac:dyDescent="0.2">
      <c r="B177" s="269">
        <f t="shared" si="2"/>
        <v>42339</v>
      </c>
      <c r="C177" s="379"/>
      <c r="D177" s="379">
        <v>39.752143859863281</v>
      </c>
      <c r="E177" s="379">
        <v>1</v>
      </c>
      <c r="F177" s="379"/>
      <c r="G177" s="379">
        <v>39.752143859863281</v>
      </c>
      <c r="H177" s="379">
        <v>1</v>
      </c>
      <c r="I177" s="379"/>
      <c r="J177" s="379">
        <v>39.752143859863281</v>
      </c>
      <c r="K177" s="379">
        <v>1</v>
      </c>
    </row>
    <row r="178" spans="2:11" x14ac:dyDescent="0.2">
      <c r="B178" s="269">
        <f t="shared" si="2"/>
        <v>42370</v>
      </c>
      <c r="C178" s="379"/>
      <c r="D178" s="379">
        <v>37.503932952880859</v>
      </c>
      <c r="E178" s="379">
        <v>1</v>
      </c>
      <c r="F178" s="379"/>
      <c r="G178" s="379">
        <v>37.503932952880859</v>
      </c>
      <c r="H178" s="379">
        <v>1</v>
      </c>
      <c r="I178" s="379"/>
      <c r="J178" s="379">
        <v>37.503932952880859</v>
      </c>
      <c r="K178" s="379">
        <v>1</v>
      </c>
    </row>
    <row r="179" spans="2:11" x14ac:dyDescent="0.2">
      <c r="B179" s="269">
        <f t="shared" si="2"/>
        <v>42401</v>
      </c>
      <c r="C179" s="379"/>
      <c r="D179" s="379">
        <v>37.603931427001953</v>
      </c>
      <c r="E179" s="379">
        <v>1</v>
      </c>
      <c r="F179" s="379"/>
      <c r="G179" s="379">
        <v>37.603931427001953</v>
      </c>
      <c r="H179" s="379">
        <v>1</v>
      </c>
      <c r="I179" s="379"/>
      <c r="J179" s="379">
        <v>37.603931427001953</v>
      </c>
      <c r="K179" s="379">
        <v>1</v>
      </c>
    </row>
    <row r="180" spans="2:11" x14ac:dyDescent="0.2">
      <c r="B180" s="269">
        <f t="shared" si="2"/>
        <v>42430</v>
      </c>
      <c r="C180" s="379"/>
      <c r="D180" s="379">
        <v>37.703929901123047</v>
      </c>
      <c r="E180" s="379">
        <v>1</v>
      </c>
      <c r="F180" s="379"/>
      <c r="G180" s="379">
        <v>37.703929901123047</v>
      </c>
      <c r="H180" s="379">
        <v>1</v>
      </c>
      <c r="I180" s="379"/>
      <c r="J180" s="379">
        <v>37.703929901123047</v>
      </c>
      <c r="K180" s="379">
        <v>1</v>
      </c>
    </row>
    <row r="181" spans="2:11" x14ac:dyDescent="0.2">
      <c r="B181" s="269">
        <f t="shared" si="2"/>
        <v>42461</v>
      </c>
      <c r="C181" s="379"/>
      <c r="D181" s="379">
        <v>45.382862091064453</v>
      </c>
      <c r="E181" s="379">
        <v>1</v>
      </c>
      <c r="F181" s="379"/>
      <c r="G181" s="379">
        <v>45.382862091064453</v>
      </c>
      <c r="H181" s="379">
        <v>1</v>
      </c>
      <c r="I181" s="379"/>
      <c r="J181" s="379">
        <v>45.382862091064453</v>
      </c>
      <c r="K181" s="379">
        <v>1</v>
      </c>
    </row>
    <row r="182" spans="2:11" x14ac:dyDescent="0.2">
      <c r="B182" s="269">
        <f t="shared" si="2"/>
        <v>42491</v>
      </c>
      <c r="C182" s="379"/>
      <c r="D182" s="379">
        <v>45.032859802246094</v>
      </c>
      <c r="E182" s="379">
        <v>1</v>
      </c>
      <c r="F182" s="379"/>
      <c r="G182" s="379">
        <v>45.032859802246094</v>
      </c>
      <c r="H182" s="379">
        <v>1</v>
      </c>
      <c r="I182" s="379"/>
      <c r="J182" s="379">
        <v>45.032859802246094</v>
      </c>
      <c r="K182" s="379">
        <v>1</v>
      </c>
    </row>
    <row r="183" spans="2:11" x14ac:dyDescent="0.2">
      <c r="B183" s="269">
        <f t="shared" si="2"/>
        <v>42522</v>
      </c>
      <c r="C183" s="379"/>
      <c r="D183" s="379">
        <v>39.748542785644531</v>
      </c>
      <c r="E183" s="379">
        <v>1</v>
      </c>
      <c r="F183" s="379"/>
      <c r="G183" s="379">
        <v>39.748542785644531</v>
      </c>
      <c r="H183" s="379">
        <v>1</v>
      </c>
      <c r="I183" s="379"/>
      <c r="J183" s="379">
        <v>39.748542785644531</v>
      </c>
      <c r="K183" s="379">
        <v>1</v>
      </c>
    </row>
    <row r="184" spans="2:11" x14ac:dyDescent="0.2">
      <c r="B184" s="269">
        <f t="shared" si="2"/>
        <v>42552</v>
      </c>
      <c r="C184" s="379"/>
      <c r="D184" s="379">
        <v>40.198543548583984</v>
      </c>
      <c r="E184" s="379">
        <v>1</v>
      </c>
      <c r="F184" s="379"/>
      <c r="G184" s="379">
        <v>40.198543548583984</v>
      </c>
      <c r="H184" s="379">
        <v>1</v>
      </c>
      <c r="I184" s="379"/>
      <c r="J184" s="379">
        <v>40.198543548583984</v>
      </c>
      <c r="K184" s="379">
        <v>1</v>
      </c>
    </row>
    <row r="185" spans="2:11" x14ac:dyDescent="0.2">
      <c r="B185" s="269">
        <f t="shared" si="2"/>
        <v>42583</v>
      </c>
      <c r="C185" s="379"/>
      <c r="D185" s="379">
        <v>41.853565216064453</v>
      </c>
      <c r="E185" s="379">
        <v>1</v>
      </c>
      <c r="F185" s="379"/>
      <c r="G185" s="379">
        <v>41.853565216064453</v>
      </c>
      <c r="H185" s="379">
        <v>1</v>
      </c>
      <c r="I185" s="379"/>
      <c r="J185" s="379">
        <v>41.853565216064453</v>
      </c>
      <c r="K185" s="379">
        <v>1</v>
      </c>
    </row>
    <row r="186" spans="2:11" x14ac:dyDescent="0.2">
      <c r="B186" s="269">
        <f t="shared" si="2"/>
        <v>42614</v>
      </c>
      <c r="C186" s="379"/>
      <c r="D186" s="379">
        <v>51.352855682373047</v>
      </c>
      <c r="E186" s="379">
        <v>1</v>
      </c>
      <c r="F186" s="379"/>
      <c r="G186" s="379">
        <v>51.352855682373047</v>
      </c>
      <c r="H186" s="379">
        <v>1</v>
      </c>
      <c r="I186" s="379"/>
      <c r="J186" s="379">
        <v>51.352855682373047</v>
      </c>
      <c r="K186" s="379">
        <v>1</v>
      </c>
    </row>
    <row r="187" spans="2:11" x14ac:dyDescent="0.2">
      <c r="B187" s="269">
        <f t="shared" si="2"/>
        <v>42644</v>
      </c>
      <c r="C187" s="379"/>
      <c r="D187" s="379">
        <v>79.747146606445313</v>
      </c>
      <c r="E187" s="379">
        <v>1</v>
      </c>
      <c r="F187" s="379"/>
      <c r="G187" s="379">
        <v>79.747146606445313</v>
      </c>
      <c r="H187" s="379">
        <v>1</v>
      </c>
      <c r="I187" s="379"/>
      <c r="J187" s="379">
        <v>79.747146606445313</v>
      </c>
      <c r="K187" s="379">
        <v>1</v>
      </c>
    </row>
    <row r="188" spans="2:11" x14ac:dyDescent="0.2">
      <c r="B188" s="269">
        <f t="shared" si="2"/>
        <v>42675</v>
      </c>
      <c r="C188" s="379"/>
      <c r="D188" s="379">
        <v>79.747146606445313</v>
      </c>
      <c r="E188" s="379">
        <v>1</v>
      </c>
      <c r="F188" s="379"/>
      <c r="G188" s="379">
        <v>79.747146606445313</v>
      </c>
      <c r="H188" s="379">
        <v>1</v>
      </c>
      <c r="I188" s="379"/>
      <c r="J188" s="379">
        <v>79.747146606445313</v>
      </c>
      <c r="K188" s="379">
        <v>1</v>
      </c>
    </row>
    <row r="189" spans="2:11" x14ac:dyDescent="0.2">
      <c r="B189" s="269">
        <f t="shared" si="2"/>
        <v>42705</v>
      </c>
      <c r="C189" s="379"/>
      <c r="D189" s="379">
        <v>40.252143859863281</v>
      </c>
      <c r="E189" s="379">
        <v>1</v>
      </c>
      <c r="F189" s="379"/>
      <c r="G189" s="379">
        <v>40.252143859863281</v>
      </c>
      <c r="H189" s="379">
        <v>1</v>
      </c>
      <c r="I189" s="379"/>
      <c r="J189" s="379">
        <v>40.252143859863281</v>
      </c>
      <c r="K189" s="379">
        <v>1</v>
      </c>
    </row>
    <row r="190" spans="2:11" x14ac:dyDescent="0.2">
      <c r="B190" s="269">
        <f t="shared" si="2"/>
        <v>42736</v>
      </c>
      <c r="C190" s="379"/>
      <c r="D190" s="379">
        <v>38.003932952880859</v>
      </c>
      <c r="E190" s="379">
        <v>1</v>
      </c>
      <c r="F190" s="379"/>
      <c r="G190" s="379">
        <v>38.003932952880859</v>
      </c>
      <c r="H190" s="379">
        <v>1</v>
      </c>
      <c r="I190" s="379"/>
      <c r="J190" s="379">
        <v>38.003932952880859</v>
      </c>
      <c r="K190" s="379">
        <v>1</v>
      </c>
    </row>
    <row r="191" spans="2:11" x14ac:dyDescent="0.2">
      <c r="B191" s="269">
        <f t="shared" si="2"/>
        <v>42767</v>
      </c>
      <c r="C191" s="379"/>
      <c r="D191" s="379">
        <v>38.103931427001953</v>
      </c>
      <c r="E191" s="379">
        <v>1</v>
      </c>
      <c r="F191" s="379"/>
      <c r="G191" s="379">
        <v>38.103931427001953</v>
      </c>
      <c r="H191" s="379">
        <v>1</v>
      </c>
      <c r="I191" s="379"/>
      <c r="J191" s="379">
        <v>38.103931427001953</v>
      </c>
      <c r="K191" s="379">
        <v>1</v>
      </c>
    </row>
    <row r="192" spans="2:11" x14ac:dyDescent="0.2">
      <c r="B192" s="269">
        <f t="shared" si="2"/>
        <v>42795</v>
      </c>
      <c r="C192" s="379"/>
      <c r="D192" s="379">
        <v>38.203929901123047</v>
      </c>
      <c r="E192" s="379">
        <v>1</v>
      </c>
      <c r="F192" s="379"/>
      <c r="G192" s="379">
        <v>38.203929901123047</v>
      </c>
      <c r="H192" s="379">
        <v>1</v>
      </c>
      <c r="I192" s="379"/>
      <c r="J192" s="379">
        <v>38.203929901123047</v>
      </c>
      <c r="K192" s="379">
        <v>1</v>
      </c>
    </row>
    <row r="193" spans="2:11" x14ac:dyDescent="0.2">
      <c r="B193" s="269">
        <f t="shared" si="2"/>
        <v>42826</v>
      </c>
      <c r="C193" s="379"/>
      <c r="D193" s="379">
        <v>45.882862091064453</v>
      </c>
      <c r="E193" s="379">
        <v>1</v>
      </c>
      <c r="F193" s="379"/>
      <c r="G193" s="379">
        <v>45.882862091064453</v>
      </c>
      <c r="H193" s="379">
        <v>1</v>
      </c>
      <c r="I193" s="379"/>
      <c r="J193" s="379">
        <v>45.882862091064453</v>
      </c>
      <c r="K193" s="379">
        <v>1</v>
      </c>
    </row>
    <row r="194" spans="2:11" x14ac:dyDescent="0.2">
      <c r="B194" s="269">
        <f t="shared" si="2"/>
        <v>42856</v>
      </c>
      <c r="C194" s="379"/>
      <c r="D194" s="379">
        <v>45.532859802246094</v>
      </c>
      <c r="E194" s="379">
        <v>1</v>
      </c>
      <c r="F194" s="379"/>
      <c r="G194" s="379">
        <v>45.532859802246094</v>
      </c>
      <c r="H194" s="379">
        <v>1</v>
      </c>
      <c r="I194" s="379"/>
      <c r="J194" s="379">
        <v>45.532859802246094</v>
      </c>
      <c r="K194" s="379">
        <v>1</v>
      </c>
    </row>
    <row r="195" spans="2:11" x14ac:dyDescent="0.2">
      <c r="B195" s="269">
        <f t="shared" si="2"/>
        <v>42887</v>
      </c>
      <c r="C195" s="379"/>
      <c r="D195" s="379">
        <v>40.248542785644531</v>
      </c>
      <c r="E195" s="379">
        <v>1</v>
      </c>
      <c r="F195" s="379"/>
      <c r="G195" s="379">
        <v>40.248542785644531</v>
      </c>
      <c r="H195" s="379">
        <v>1</v>
      </c>
      <c r="I195" s="379"/>
      <c r="J195" s="379">
        <v>40.248542785644531</v>
      </c>
      <c r="K195" s="379">
        <v>1</v>
      </c>
    </row>
    <row r="196" spans="2:11" x14ac:dyDescent="0.2">
      <c r="B196" s="269">
        <f t="shared" si="2"/>
        <v>42917</v>
      </c>
      <c r="C196" s="379"/>
      <c r="D196" s="379">
        <v>40.698543548583984</v>
      </c>
      <c r="E196" s="379">
        <v>1</v>
      </c>
      <c r="F196" s="379"/>
      <c r="G196" s="379">
        <v>40.698543548583984</v>
      </c>
      <c r="H196" s="379">
        <v>1</v>
      </c>
      <c r="I196" s="379"/>
      <c r="J196" s="379">
        <v>40.698543548583984</v>
      </c>
      <c r="K196" s="379">
        <v>1</v>
      </c>
    </row>
    <row r="197" spans="2:11" x14ac:dyDescent="0.2">
      <c r="B197" s="269">
        <f t="shared" si="2"/>
        <v>42948</v>
      </c>
      <c r="C197" s="379"/>
      <c r="D197" s="379">
        <v>42.353565216064453</v>
      </c>
      <c r="E197" s="379">
        <v>1</v>
      </c>
      <c r="F197" s="379"/>
      <c r="G197" s="379">
        <v>42.353565216064453</v>
      </c>
      <c r="H197" s="379">
        <v>1</v>
      </c>
      <c r="I197" s="379"/>
      <c r="J197" s="379">
        <v>42.353565216064453</v>
      </c>
      <c r="K197" s="379">
        <v>1</v>
      </c>
    </row>
    <row r="198" spans="2:11" x14ac:dyDescent="0.2">
      <c r="B198" s="269">
        <f t="shared" si="2"/>
        <v>42979</v>
      </c>
      <c r="C198" s="379"/>
      <c r="D198" s="379">
        <v>52.352855682373047</v>
      </c>
      <c r="E198" s="379">
        <v>1</v>
      </c>
      <c r="F198" s="379"/>
      <c r="G198" s="379">
        <v>52.352855682373047</v>
      </c>
      <c r="H198" s="379">
        <v>1</v>
      </c>
      <c r="I198" s="379"/>
      <c r="J198" s="379">
        <v>52.352855682373047</v>
      </c>
      <c r="K198" s="379">
        <v>1</v>
      </c>
    </row>
    <row r="199" spans="2:11" x14ac:dyDescent="0.2">
      <c r="B199" s="269">
        <f t="shared" si="2"/>
        <v>43009</v>
      </c>
      <c r="C199" s="379"/>
      <c r="D199" s="379">
        <v>81.747146606445313</v>
      </c>
      <c r="E199" s="379">
        <v>1</v>
      </c>
      <c r="F199" s="379"/>
      <c r="G199" s="379">
        <v>81.747146606445313</v>
      </c>
      <c r="H199" s="379">
        <v>1</v>
      </c>
      <c r="I199" s="379"/>
      <c r="J199" s="379">
        <v>81.747146606445313</v>
      </c>
      <c r="K199" s="379">
        <v>1</v>
      </c>
    </row>
    <row r="200" spans="2:11" x14ac:dyDescent="0.2">
      <c r="B200" s="269">
        <f t="shared" ref="B200:B263" si="3">EOMONTH(B199,0)+1</f>
        <v>43040</v>
      </c>
      <c r="C200" s="379"/>
      <c r="D200" s="379">
        <v>81.747146606445313</v>
      </c>
      <c r="E200" s="379">
        <v>1</v>
      </c>
      <c r="F200" s="379"/>
      <c r="G200" s="379">
        <v>81.747146606445313</v>
      </c>
      <c r="H200" s="379">
        <v>1</v>
      </c>
      <c r="I200" s="379"/>
      <c r="J200" s="379">
        <v>81.747146606445313</v>
      </c>
      <c r="K200" s="379">
        <v>1</v>
      </c>
    </row>
    <row r="201" spans="2:11" x14ac:dyDescent="0.2">
      <c r="B201" s="269">
        <f t="shared" si="3"/>
        <v>43070</v>
      </c>
      <c r="C201" s="379"/>
      <c r="D201" s="379">
        <v>40.752143859863281</v>
      </c>
      <c r="E201" s="379">
        <v>1</v>
      </c>
      <c r="F201" s="379"/>
      <c r="G201" s="379">
        <v>40.752143859863281</v>
      </c>
      <c r="H201" s="379">
        <v>1</v>
      </c>
      <c r="I201" s="379"/>
      <c r="J201" s="379">
        <v>40.752143859863281</v>
      </c>
      <c r="K201" s="379">
        <v>1</v>
      </c>
    </row>
    <row r="202" spans="2:11" x14ac:dyDescent="0.2">
      <c r="B202" s="269">
        <f t="shared" si="3"/>
        <v>43101</v>
      </c>
      <c r="C202" s="379"/>
      <c r="D202" s="379">
        <v>38.503932952880859</v>
      </c>
      <c r="E202" s="379">
        <v>1</v>
      </c>
      <c r="F202" s="379"/>
      <c r="G202" s="379">
        <v>38.503932952880859</v>
      </c>
      <c r="H202" s="379">
        <v>1</v>
      </c>
      <c r="I202" s="379"/>
      <c r="J202" s="379">
        <v>38.503932952880859</v>
      </c>
      <c r="K202" s="379">
        <v>1</v>
      </c>
    </row>
    <row r="203" spans="2:11" x14ac:dyDescent="0.2">
      <c r="B203" s="269">
        <f t="shared" si="3"/>
        <v>43132</v>
      </c>
      <c r="C203" s="379"/>
      <c r="D203" s="379">
        <v>38.603931427001953</v>
      </c>
      <c r="E203" s="379">
        <v>1</v>
      </c>
      <c r="F203" s="379"/>
      <c r="G203" s="379">
        <v>38.603931427001953</v>
      </c>
      <c r="H203" s="379">
        <v>1</v>
      </c>
      <c r="I203" s="379"/>
      <c r="J203" s="379">
        <v>38.603931427001953</v>
      </c>
      <c r="K203" s="379">
        <v>1</v>
      </c>
    </row>
    <row r="204" spans="2:11" x14ac:dyDescent="0.2">
      <c r="B204" s="269">
        <f t="shared" si="3"/>
        <v>43160</v>
      </c>
      <c r="C204" s="379"/>
      <c r="D204" s="379">
        <v>38.703929901123047</v>
      </c>
      <c r="E204" s="379">
        <v>1</v>
      </c>
      <c r="F204" s="379"/>
      <c r="G204" s="379">
        <v>38.703929901123047</v>
      </c>
      <c r="H204" s="379">
        <v>1</v>
      </c>
      <c r="I204" s="379"/>
      <c r="J204" s="379">
        <v>38.703929901123047</v>
      </c>
      <c r="K204" s="379">
        <v>1</v>
      </c>
    </row>
    <row r="205" spans="2:11" x14ac:dyDescent="0.2">
      <c r="B205" s="269">
        <f t="shared" si="3"/>
        <v>43191</v>
      </c>
      <c r="C205" s="379"/>
      <c r="D205" s="379">
        <v>46.382862091064453</v>
      </c>
      <c r="E205" s="379">
        <v>1</v>
      </c>
      <c r="F205" s="379"/>
      <c r="G205" s="379">
        <v>46.382862091064453</v>
      </c>
      <c r="H205" s="379">
        <v>1</v>
      </c>
      <c r="I205" s="379"/>
      <c r="J205" s="379">
        <v>46.382862091064453</v>
      </c>
      <c r="K205" s="379">
        <v>1</v>
      </c>
    </row>
    <row r="206" spans="2:11" x14ac:dyDescent="0.2">
      <c r="B206" s="269">
        <f t="shared" si="3"/>
        <v>43221</v>
      </c>
      <c r="C206" s="379"/>
      <c r="D206" s="379">
        <v>46.032859802246094</v>
      </c>
      <c r="E206" s="379">
        <v>1</v>
      </c>
      <c r="F206" s="379"/>
      <c r="G206" s="379">
        <v>46.032859802246094</v>
      </c>
      <c r="H206" s="379">
        <v>1</v>
      </c>
      <c r="I206" s="379"/>
      <c r="J206" s="379">
        <v>46.032859802246094</v>
      </c>
      <c r="K206" s="379">
        <v>1</v>
      </c>
    </row>
    <row r="207" spans="2:11" x14ac:dyDescent="0.2">
      <c r="B207" s="269">
        <f t="shared" si="3"/>
        <v>43252</v>
      </c>
      <c r="C207" s="379"/>
      <c r="D207" s="379">
        <v>40.748542785644531</v>
      </c>
      <c r="E207" s="379">
        <v>1</v>
      </c>
      <c r="F207" s="379"/>
      <c r="G207" s="379">
        <v>40.748542785644531</v>
      </c>
      <c r="H207" s="379">
        <v>1</v>
      </c>
      <c r="I207" s="379"/>
      <c r="J207" s="379">
        <v>40.748542785644531</v>
      </c>
      <c r="K207" s="379">
        <v>1</v>
      </c>
    </row>
    <row r="208" spans="2:11" x14ac:dyDescent="0.2">
      <c r="B208" s="269">
        <f t="shared" si="3"/>
        <v>43282</v>
      </c>
      <c r="C208" s="379"/>
      <c r="D208" s="379">
        <v>41.198543548583984</v>
      </c>
      <c r="E208" s="379">
        <v>1</v>
      </c>
      <c r="F208" s="379"/>
      <c r="G208" s="379">
        <v>41.198543548583984</v>
      </c>
      <c r="H208" s="379">
        <v>1</v>
      </c>
      <c r="I208" s="379"/>
      <c r="J208" s="379">
        <v>41.198543548583984</v>
      </c>
      <c r="K208" s="379">
        <v>1</v>
      </c>
    </row>
    <row r="209" spans="2:11" x14ac:dyDescent="0.2">
      <c r="B209" s="269">
        <f t="shared" si="3"/>
        <v>43313</v>
      </c>
      <c r="C209" s="379"/>
      <c r="D209" s="379">
        <v>42.853565216064453</v>
      </c>
      <c r="E209" s="379">
        <v>1</v>
      </c>
      <c r="F209" s="379"/>
      <c r="G209" s="379">
        <v>42.853565216064453</v>
      </c>
      <c r="H209" s="379">
        <v>1</v>
      </c>
      <c r="I209" s="379"/>
      <c r="J209" s="379">
        <v>42.853565216064453</v>
      </c>
      <c r="K209" s="379">
        <v>1</v>
      </c>
    </row>
    <row r="210" spans="2:11" x14ac:dyDescent="0.2">
      <c r="B210" s="269">
        <f t="shared" si="3"/>
        <v>43344</v>
      </c>
      <c r="C210" s="379"/>
      <c r="D210" s="379">
        <v>53.352855682373047</v>
      </c>
      <c r="E210" s="379">
        <v>1</v>
      </c>
      <c r="F210" s="379"/>
      <c r="G210" s="379">
        <v>53.352855682373047</v>
      </c>
      <c r="H210" s="379">
        <v>1</v>
      </c>
      <c r="I210" s="379"/>
      <c r="J210" s="379">
        <v>53.352855682373047</v>
      </c>
      <c r="K210" s="379">
        <v>1</v>
      </c>
    </row>
    <row r="211" spans="2:11" x14ac:dyDescent="0.2">
      <c r="B211" s="269">
        <f t="shared" si="3"/>
        <v>43374</v>
      </c>
      <c r="C211" s="379"/>
      <c r="D211" s="379">
        <v>83.747146606445313</v>
      </c>
      <c r="E211" s="379">
        <v>1</v>
      </c>
      <c r="F211" s="379"/>
      <c r="G211" s="379">
        <v>83.747146606445313</v>
      </c>
      <c r="H211" s="379">
        <v>1</v>
      </c>
      <c r="I211" s="379"/>
      <c r="J211" s="379">
        <v>83.747146606445313</v>
      </c>
      <c r="K211" s="379">
        <v>1</v>
      </c>
    </row>
    <row r="212" spans="2:11" x14ac:dyDescent="0.2">
      <c r="B212" s="269">
        <f t="shared" si="3"/>
        <v>43405</v>
      </c>
      <c r="C212" s="379"/>
      <c r="D212" s="379">
        <v>83.747146606445313</v>
      </c>
      <c r="E212" s="379">
        <v>1</v>
      </c>
      <c r="F212" s="379"/>
      <c r="G212" s="379">
        <v>83.747146606445313</v>
      </c>
      <c r="H212" s="379">
        <v>1</v>
      </c>
      <c r="I212" s="379"/>
      <c r="J212" s="379">
        <v>83.747146606445313</v>
      </c>
      <c r="K212" s="379">
        <v>1</v>
      </c>
    </row>
    <row r="213" spans="2:11" x14ac:dyDescent="0.2">
      <c r="B213" s="269">
        <f t="shared" si="3"/>
        <v>43435</v>
      </c>
      <c r="C213" s="379"/>
      <c r="D213" s="379">
        <v>41.252143859863281</v>
      </c>
      <c r="E213" s="379">
        <v>1</v>
      </c>
      <c r="F213" s="379"/>
      <c r="G213" s="379">
        <v>41.252143859863281</v>
      </c>
      <c r="H213" s="379">
        <v>1</v>
      </c>
      <c r="I213" s="379"/>
      <c r="J213" s="379">
        <v>41.252143859863281</v>
      </c>
      <c r="K213" s="379">
        <v>1</v>
      </c>
    </row>
    <row r="214" spans="2:11" x14ac:dyDescent="0.2">
      <c r="B214" s="269">
        <f t="shared" si="3"/>
        <v>43466</v>
      </c>
      <c r="C214" s="379"/>
      <c r="D214" s="379">
        <v>39.003932952880859</v>
      </c>
      <c r="E214" s="379">
        <v>1</v>
      </c>
      <c r="F214" s="379"/>
      <c r="G214" s="379">
        <v>39.003932952880859</v>
      </c>
      <c r="H214" s="379">
        <v>1</v>
      </c>
      <c r="I214" s="379"/>
      <c r="J214" s="379">
        <v>39.003932952880859</v>
      </c>
      <c r="K214" s="379">
        <v>1</v>
      </c>
    </row>
    <row r="215" spans="2:11" x14ac:dyDescent="0.2">
      <c r="B215" s="269">
        <f t="shared" si="3"/>
        <v>43497</v>
      </c>
      <c r="C215" s="379"/>
      <c r="D215" s="379">
        <v>39.103931427001953</v>
      </c>
      <c r="E215" s="379">
        <v>1</v>
      </c>
      <c r="F215" s="379"/>
      <c r="G215" s="379">
        <v>39.103931427001953</v>
      </c>
      <c r="H215" s="379">
        <v>1</v>
      </c>
      <c r="I215" s="379"/>
      <c r="J215" s="379">
        <v>39.103931427001953</v>
      </c>
      <c r="K215" s="379">
        <v>1</v>
      </c>
    </row>
    <row r="216" spans="2:11" x14ac:dyDescent="0.2">
      <c r="B216" s="269">
        <f t="shared" si="3"/>
        <v>43525</v>
      </c>
      <c r="C216" s="379"/>
      <c r="D216" s="379">
        <v>39.203929901123047</v>
      </c>
      <c r="E216" s="379">
        <v>1</v>
      </c>
      <c r="F216" s="379"/>
      <c r="G216" s="379">
        <v>39.203929901123047</v>
      </c>
      <c r="H216" s="379">
        <v>1</v>
      </c>
      <c r="I216" s="379"/>
      <c r="J216" s="379">
        <v>39.203929901123047</v>
      </c>
      <c r="K216" s="379">
        <v>1</v>
      </c>
    </row>
    <row r="217" spans="2:11" x14ac:dyDescent="0.2">
      <c r="B217" s="269">
        <f t="shared" si="3"/>
        <v>43556</v>
      </c>
      <c r="C217" s="379"/>
      <c r="D217" s="379">
        <v>46.882862091064453</v>
      </c>
      <c r="E217" s="379">
        <v>1</v>
      </c>
      <c r="F217" s="379"/>
      <c r="G217" s="379">
        <v>46.882862091064453</v>
      </c>
      <c r="H217" s="379">
        <v>1</v>
      </c>
      <c r="I217" s="379"/>
      <c r="J217" s="379">
        <v>46.882862091064453</v>
      </c>
      <c r="K217" s="379">
        <v>1</v>
      </c>
    </row>
    <row r="218" spans="2:11" x14ac:dyDescent="0.2">
      <c r="B218" s="269">
        <f t="shared" si="3"/>
        <v>43586</v>
      </c>
      <c r="C218" s="379"/>
      <c r="D218" s="379">
        <v>46.532859802246094</v>
      </c>
      <c r="E218" s="379">
        <v>1</v>
      </c>
      <c r="F218" s="379"/>
      <c r="G218" s="379">
        <v>46.532859802246094</v>
      </c>
      <c r="H218" s="379">
        <v>1</v>
      </c>
      <c r="I218" s="379"/>
      <c r="J218" s="379">
        <v>46.532859802246094</v>
      </c>
      <c r="K218" s="379">
        <v>1</v>
      </c>
    </row>
    <row r="219" spans="2:11" x14ac:dyDescent="0.2">
      <c r="B219" s="269">
        <f t="shared" si="3"/>
        <v>43617</v>
      </c>
      <c r="C219" s="379"/>
      <c r="D219" s="379">
        <v>41.248542785644531</v>
      </c>
      <c r="E219" s="379">
        <v>1</v>
      </c>
      <c r="F219" s="379"/>
      <c r="G219" s="379">
        <v>41.248542785644531</v>
      </c>
      <c r="H219" s="379">
        <v>1</v>
      </c>
      <c r="I219" s="379"/>
      <c r="J219" s="379">
        <v>41.248542785644531</v>
      </c>
      <c r="K219" s="379">
        <v>1</v>
      </c>
    </row>
    <row r="220" spans="2:11" x14ac:dyDescent="0.2">
      <c r="B220" s="269">
        <f t="shared" si="3"/>
        <v>43647</v>
      </c>
      <c r="C220" s="379"/>
      <c r="D220" s="379">
        <v>41.698543548583984</v>
      </c>
      <c r="E220" s="379">
        <v>1</v>
      </c>
      <c r="F220" s="379"/>
      <c r="G220" s="379">
        <v>41.698543548583984</v>
      </c>
      <c r="H220" s="379">
        <v>1</v>
      </c>
      <c r="I220" s="379"/>
      <c r="J220" s="379">
        <v>41.698543548583984</v>
      </c>
      <c r="K220" s="379">
        <v>1</v>
      </c>
    </row>
    <row r="221" spans="2:11" x14ac:dyDescent="0.2">
      <c r="B221" s="269">
        <f t="shared" si="3"/>
        <v>43678</v>
      </c>
      <c r="C221" s="379"/>
      <c r="D221" s="379">
        <v>43.353565216064453</v>
      </c>
      <c r="E221" s="379">
        <v>1</v>
      </c>
      <c r="F221" s="379"/>
      <c r="G221" s="379">
        <v>43.353565216064453</v>
      </c>
      <c r="H221" s="379">
        <v>1</v>
      </c>
      <c r="I221" s="379"/>
      <c r="J221" s="379">
        <v>43.353565216064453</v>
      </c>
      <c r="K221" s="379">
        <v>1</v>
      </c>
    </row>
    <row r="222" spans="2:11" x14ac:dyDescent="0.2">
      <c r="B222" s="269">
        <f t="shared" si="3"/>
        <v>43709</v>
      </c>
      <c r="C222" s="379"/>
      <c r="D222" s="379">
        <v>54.352855682373047</v>
      </c>
      <c r="E222" s="379">
        <v>1</v>
      </c>
      <c r="F222" s="379"/>
      <c r="G222" s="379">
        <v>54.352855682373047</v>
      </c>
      <c r="H222" s="379">
        <v>1</v>
      </c>
      <c r="I222" s="379"/>
      <c r="J222" s="379">
        <v>54.352855682373047</v>
      </c>
      <c r="K222" s="379">
        <v>1</v>
      </c>
    </row>
    <row r="223" spans="2:11" x14ac:dyDescent="0.2">
      <c r="B223" s="269">
        <f t="shared" si="3"/>
        <v>43739</v>
      </c>
      <c r="C223" s="379"/>
      <c r="D223" s="379">
        <v>85.747146606445313</v>
      </c>
      <c r="E223" s="379">
        <v>1</v>
      </c>
      <c r="F223" s="379"/>
      <c r="G223" s="379">
        <v>85.747146606445313</v>
      </c>
      <c r="H223" s="379">
        <v>1</v>
      </c>
      <c r="I223" s="379"/>
      <c r="J223" s="379">
        <v>85.747146606445313</v>
      </c>
      <c r="K223" s="379">
        <v>1</v>
      </c>
    </row>
    <row r="224" spans="2:11" x14ac:dyDescent="0.2">
      <c r="B224" s="269">
        <f t="shared" si="3"/>
        <v>43770</v>
      </c>
      <c r="C224" s="379"/>
      <c r="D224" s="379">
        <v>85.747146606445313</v>
      </c>
      <c r="E224" s="379">
        <v>1</v>
      </c>
      <c r="F224" s="379"/>
      <c r="G224" s="379">
        <v>85.747146606445313</v>
      </c>
      <c r="H224" s="379">
        <v>1</v>
      </c>
      <c r="I224" s="379"/>
      <c r="J224" s="379">
        <v>85.747146606445313</v>
      </c>
      <c r="K224" s="379">
        <v>1</v>
      </c>
    </row>
    <row r="225" spans="2:11" x14ac:dyDescent="0.2">
      <c r="B225" s="269">
        <f t="shared" si="3"/>
        <v>43800</v>
      </c>
      <c r="C225" s="379"/>
      <c r="D225" s="379">
        <v>41.752143859863281</v>
      </c>
      <c r="E225" s="379">
        <v>1</v>
      </c>
      <c r="F225" s="379"/>
      <c r="G225" s="379">
        <v>41.752143859863281</v>
      </c>
      <c r="H225" s="379">
        <v>1</v>
      </c>
      <c r="I225" s="379"/>
      <c r="J225" s="379">
        <v>41.752143859863281</v>
      </c>
      <c r="K225" s="379">
        <v>1</v>
      </c>
    </row>
    <row r="226" spans="2:11" x14ac:dyDescent="0.2">
      <c r="B226" s="269">
        <f t="shared" si="3"/>
        <v>43831</v>
      </c>
      <c r="C226" s="379"/>
      <c r="D226" s="379">
        <v>39.503932952880859</v>
      </c>
      <c r="E226" s="379">
        <v>1</v>
      </c>
      <c r="F226" s="379"/>
      <c r="G226" s="379">
        <v>39.503932952880859</v>
      </c>
      <c r="H226" s="379">
        <v>1</v>
      </c>
      <c r="I226" s="379"/>
      <c r="J226" s="379">
        <v>39.503932952880859</v>
      </c>
      <c r="K226" s="379">
        <v>1</v>
      </c>
    </row>
    <row r="227" spans="2:11" x14ac:dyDescent="0.2">
      <c r="B227" s="269">
        <f t="shared" si="3"/>
        <v>43862</v>
      </c>
      <c r="C227" s="379"/>
      <c r="D227" s="379">
        <v>39.603931427001953</v>
      </c>
      <c r="E227" s="379">
        <v>1</v>
      </c>
      <c r="F227" s="379"/>
      <c r="G227" s="379">
        <v>39.603931427001953</v>
      </c>
      <c r="H227" s="379">
        <v>1</v>
      </c>
      <c r="I227" s="379"/>
      <c r="J227" s="379">
        <v>39.603931427001953</v>
      </c>
      <c r="K227" s="379">
        <v>1</v>
      </c>
    </row>
    <row r="228" spans="2:11" x14ac:dyDescent="0.2">
      <c r="B228" s="269">
        <f t="shared" si="3"/>
        <v>43891</v>
      </c>
      <c r="C228" s="379"/>
      <c r="D228" s="379">
        <v>39.603931427001953</v>
      </c>
      <c r="E228" s="379">
        <v>1</v>
      </c>
      <c r="F228" s="379"/>
      <c r="G228" s="379">
        <v>39.603931427001953</v>
      </c>
      <c r="H228" s="379">
        <v>1</v>
      </c>
      <c r="I228" s="379"/>
      <c r="J228" s="379">
        <v>39.603931427001953</v>
      </c>
      <c r="K228" s="379">
        <v>1</v>
      </c>
    </row>
    <row r="229" spans="2:11" x14ac:dyDescent="0.2">
      <c r="B229" s="269">
        <f t="shared" si="3"/>
        <v>43922</v>
      </c>
      <c r="C229" s="379"/>
      <c r="D229" s="379">
        <v>39.603931427001953</v>
      </c>
      <c r="E229" s="379">
        <v>1</v>
      </c>
      <c r="F229" s="379"/>
      <c r="G229" s="379">
        <v>39.603931427001953</v>
      </c>
      <c r="H229" s="379">
        <v>1</v>
      </c>
      <c r="I229" s="379"/>
      <c r="J229" s="379">
        <v>39.603931427001953</v>
      </c>
      <c r="K229" s="379">
        <v>1</v>
      </c>
    </row>
    <row r="230" spans="2:11" x14ac:dyDescent="0.2">
      <c r="B230" s="269">
        <f t="shared" si="3"/>
        <v>43952</v>
      </c>
      <c r="C230" s="379"/>
      <c r="D230" s="379">
        <v>39.603931427001953</v>
      </c>
      <c r="E230" s="379">
        <v>1</v>
      </c>
      <c r="F230" s="379"/>
      <c r="G230" s="379">
        <v>39.603931427001953</v>
      </c>
      <c r="H230" s="379">
        <v>1</v>
      </c>
      <c r="I230" s="379"/>
      <c r="J230" s="379">
        <v>39.603931427001953</v>
      </c>
      <c r="K230" s="379">
        <v>1</v>
      </c>
    </row>
    <row r="231" spans="2:11" x14ac:dyDescent="0.2">
      <c r="B231" s="269">
        <f t="shared" si="3"/>
        <v>43983</v>
      </c>
      <c r="C231" s="379"/>
      <c r="D231" s="379">
        <v>39.603931427001953</v>
      </c>
      <c r="E231" s="379">
        <v>1</v>
      </c>
      <c r="F231" s="379"/>
      <c r="G231" s="379">
        <v>39.603931427001953</v>
      </c>
      <c r="H231" s="379">
        <v>1</v>
      </c>
      <c r="I231" s="379"/>
      <c r="J231" s="379">
        <v>39.603931427001953</v>
      </c>
      <c r="K231" s="379">
        <v>1</v>
      </c>
    </row>
    <row r="232" spans="2:11" x14ac:dyDescent="0.2">
      <c r="B232" s="269">
        <f t="shared" si="3"/>
        <v>44013</v>
      </c>
      <c r="C232" s="379"/>
      <c r="D232" s="379">
        <v>39.603931427001953</v>
      </c>
      <c r="E232" s="379">
        <v>1</v>
      </c>
      <c r="F232" s="379"/>
      <c r="G232" s="379">
        <v>39.603931427001953</v>
      </c>
      <c r="H232" s="379">
        <v>1</v>
      </c>
      <c r="I232" s="379"/>
      <c r="J232" s="379">
        <v>39.603931427001953</v>
      </c>
      <c r="K232" s="379">
        <v>1</v>
      </c>
    </row>
    <row r="233" spans="2:11" x14ac:dyDescent="0.2">
      <c r="B233" s="269">
        <f t="shared" si="3"/>
        <v>44044</v>
      </c>
      <c r="C233" s="379"/>
      <c r="D233" s="379">
        <v>39.603931427001953</v>
      </c>
      <c r="E233" s="379">
        <v>1</v>
      </c>
      <c r="F233" s="379"/>
      <c r="G233" s="379">
        <v>39.603931427001953</v>
      </c>
      <c r="H233" s="379">
        <v>1</v>
      </c>
      <c r="I233" s="379"/>
      <c r="J233" s="379">
        <v>39.603931427001953</v>
      </c>
      <c r="K233" s="379">
        <v>1</v>
      </c>
    </row>
    <row r="234" spans="2:11" x14ac:dyDescent="0.2">
      <c r="B234" s="269">
        <f t="shared" si="3"/>
        <v>44075</v>
      </c>
      <c r="C234" s="379"/>
      <c r="D234" s="379">
        <v>39.603931427001953</v>
      </c>
      <c r="E234" s="379">
        <v>1</v>
      </c>
      <c r="F234" s="379"/>
      <c r="G234" s="379">
        <v>39.603931427001953</v>
      </c>
      <c r="H234" s="379">
        <v>1</v>
      </c>
      <c r="I234" s="379"/>
      <c r="J234" s="379">
        <v>39.603931427001953</v>
      </c>
      <c r="K234" s="379">
        <v>1</v>
      </c>
    </row>
    <row r="235" spans="2:11" x14ac:dyDescent="0.2">
      <c r="B235" s="269">
        <f t="shared" si="3"/>
        <v>44105</v>
      </c>
      <c r="C235" s="379"/>
      <c r="D235" s="379">
        <v>39.603931427001953</v>
      </c>
      <c r="E235" s="379">
        <v>1</v>
      </c>
      <c r="F235" s="379"/>
      <c r="G235" s="379">
        <v>39.603931427001953</v>
      </c>
      <c r="H235" s="379">
        <v>1</v>
      </c>
      <c r="I235" s="379"/>
      <c r="J235" s="379">
        <v>39.603931427001953</v>
      </c>
      <c r="K235" s="379">
        <v>1</v>
      </c>
    </row>
    <row r="236" spans="2:11" x14ac:dyDescent="0.2">
      <c r="B236" s="269">
        <f t="shared" si="3"/>
        <v>44136</v>
      </c>
      <c r="C236" s="379"/>
      <c r="D236" s="379">
        <v>39.603931427001953</v>
      </c>
      <c r="E236" s="379">
        <v>1</v>
      </c>
      <c r="F236" s="379"/>
      <c r="G236" s="379">
        <v>39.603931427001953</v>
      </c>
      <c r="H236" s="379">
        <v>1</v>
      </c>
      <c r="I236" s="379"/>
      <c r="J236" s="379">
        <v>39.603931427001953</v>
      </c>
      <c r="K236" s="379">
        <v>1</v>
      </c>
    </row>
    <row r="237" spans="2:11" x14ac:dyDescent="0.2">
      <c r="B237" s="269">
        <f t="shared" si="3"/>
        <v>44166</v>
      </c>
      <c r="C237" s="379"/>
      <c r="D237" s="379">
        <v>39.603931427001953</v>
      </c>
      <c r="E237" s="379">
        <v>1</v>
      </c>
      <c r="F237" s="379"/>
      <c r="G237" s="379">
        <v>39.603931427001953</v>
      </c>
      <c r="H237" s="379">
        <v>1</v>
      </c>
      <c r="I237" s="379"/>
      <c r="J237" s="379">
        <v>39.603931427001953</v>
      </c>
      <c r="K237" s="379">
        <v>1</v>
      </c>
    </row>
    <row r="238" spans="2:11" x14ac:dyDescent="0.2">
      <c r="B238" s="269">
        <f t="shared" si="3"/>
        <v>44197</v>
      </c>
      <c r="C238" s="379"/>
      <c r="D238" s="379">
        <v>39.603931427001953</v>
      </c>
      <c r="E238" s="379">
        <v>1</v>
      </c>
      <c r="F238" s="379"/>
      <c r="G238" s="379">
        <v>39.603931427001953</v>
      </c>
      <c r="H238" s="379">
        <v>1</v>
      </c>
      <c r="I238" s="379"/>
      <c r="J238" s="379">
        <v>39.603931427001953</v>
      </c>
      <c r="K238" s="379">
        <v>1</v>
      </c>
    </row>
    <row r="239" spans="2:11" x14ac:dyDescent="0.2">
      <c r="B239" s="269">
        <f t="shared" si="3"/>
        <v>44228</v>
      </c>
      <c r="C239" s="379"/>
      <c r="D239" s="379">
        <v>39.603931427001953</v>
      </c>
      <c r="E239" s="379">
        <v>1</v>
      </c>
      <c r="F239" s="379"/>
      <c r="G239" s="379">
        <v>39.603931427001953</v>
      </c>
      <c r="H239" s="379">
        <v>1</v>
      </c>
      <c r="I239" s="379"/>
      <c r="J239" s="379">
        <v>39.603931427001953</v>
      </c>
      <c r="K239" s="379">
        <v>1</v>
      </c>
    </row>
    <row r="240" spans="2:11" x14ac:dyDescent="0.2">
      <c r="B240" s="269">
        <f t="shared" si="3"/>
        <v>44256</v>
      </c>
      <c r="C240" s="379"/>
      <c r="D240" s="379">
        <v>39.603931427001953</v>
      </c>
      <c r="E240" s="379">
        <v>1</v>
      </c>
      <c r="F240" s="379"/>
      <c r="G240" s="379">
        <v>39.603931427001953</v>
      </c>
      <c r="H240" s="379">
        <v>1</v>
      </c>
      <c r="I240" s="379"/>
      <c r="J240" s="379">
        <v>39.603931427001953</v>
      </c>
      <c r="K240" s="379">
        <v>1</v>
      </c>
    </row>
    <row r="241" spans="2:11" x14ac:dyDescent="0.2">
      <c r="B241" s="269">
        <f t="shared" si="3"/>
        <v>44287</v>
      </c>
      <c r="C241" s="379"/>
      <c r="D241" s="379">
        <v>39.603931427001953</v>
      </c>
      <c r="E241" s="379">
        <v>1</v>
      </c>
      <c r="F241" s="379"/>
      <c r="G241" s="379">
        <v>39.603931427001953</v>
      </c>
      <c r="H241" s="379">
        <v>1</v>
      </c>
      <c r="I241" s="379"/>
      <c r="J241" s="379">
        <v>39.603931427001953</v>
      </c>
      <c r="K241" s="379">
        <v>1</v>
      </c>
    </row>
    <row r="242" spans="2:11" x14ac:dyDescent="0.2">
      <c r="B242" s="269">
        <f t="shared" si="3"/>
        <v>44317</v>
      </c>
      <c r="C242" s="379"/>
      <c r="D242" s="379">
        <v>39.603931427001953</v>
      </c>
      <c r="E242" s="379">
        <v>1</v>
      </c>
      <c r="F242" s="379"/>
      <c r="G242" s="379">
        <v>39.603931427001953</v>
      </c>
      <c r="H242" s="379">
        <v>1</v>
      </c>
      <c r="I242" s="379"/>
      <c r="J242" s="379">
        <v>39.603931427001953</v>
      </c>
      <c r="K242" s="379">
        <v>1</v>
      </c>
    </row>
    <row r="243" spans="2:11" x14ac:dyDescent="0.2">
      <c r="B243" s="269">
        <f t="shared" si="3"/>
        <v>44348</v>
      </c>
      <c r="C243" s="379"/>
      <c r="D243" s="379">
        <v>39.603931427001953</v>
      </c>
      <c r="E243" s="379">
        <v>1</v>
      </c>
      <c r="F243" s="379"/>
      <c r="G243" s="379">
        <v>39.603931427001953</v>
      </c>
      <c r="H243" s="379">
        <v>1</v>
      </c>
      <c r="I243" s="379"/>
      <c r="J243" s="379">
        <v>39.603931427001953</v>
      </c>
      <c r="K243" s="379">
        <v>1</v>
      </c>
    </row>
    <row r="244" spans="2:11" x14ac:dyDescent="0.2">
      <c r="B244" s="269">
        <f t="shared" si="3"/>
        <v>44378</v>
      </c>
      <c r="C244" s="379"/>
      <c r="D244" s="379">
        <v>39.603931427001953</v>
      </c>
      <c r="E244" s="379">
        <v>1</v>
      </c>
      <c r="F244" s="379"/>
      <c r="G244" s="379">
        <v>39.603931427001953</v>
      </c>
      <c r="H244" s="379">
        <v>1</v>
      </c>
      <c r="I244" s="379"/>
      <c r="J244" s="379">
        <v>39.603931427001953</v>
      </c>
      <c r="K244" s="379">
        <v>1</v>
      </c>
    </row>
    <row r="245" spans="2:11" x14ac:dyDescent="0.2">
      <c r="B245" s="269">
        <f t="shared" si="3"/>
        <v>44409</v>
      </c>
      <c r="C245" s="379"/>
      <c r="D245" s="379">
        <v>39.603931427001953</v>
      </c>
      <c r="E245" s="379">
        <v>1</v>
      </c>
      <c r="F245" s="379"/>
      <c r="G245" s="379">
        <v>39.603931427001953</v>
      </c>
      <c r="H245" s="379">
        <v>1</v>
      </c>
      <c r="I245" s="379"/>
      <c r="J245" s="379">
        <v>39.603931427001953</v>
      </c>
      <c r="K245" s="379">
        <v>1</v>
      </c>
    </row>
    <row r="246" spans="2:11" x14ac:dyDescent="0.2">
      <c r="B246" s="269">
        <f t="shared" si="3"/>
        <v>44440</v>
      </c>
      <c r="C246" s="379"/>
      <c r="D246" s="379">
        <v>39.603931427001953</v>
      </c>
      <c r="E246" s="379">
        <v>1</v>
      </c>
      <c r="F246" s="379"/>
      <c r="G246" s="379">
        <v>39.603931427001953</v>
      </c>
      <c r="H246" s="379">
        <v>1</v>
      </c>
      <c r="I246" s="379"/>
      <c r="J246" s="379">
        <v>39.603931427001953</v>
      </c>
      <c r="K246" s="379">
        <v>1</v>
      </c>
    </row>
    <row r="247" spans="2:11" x14ac:dyDescent="0.2">
      <c r="B247" s="269">
        <f t="shared" si="3"/>
        <v>44470</v>
      </c>
      <c r="C247" s="379"/>
      <c r="D247" s="379">
        <v>39.603931427001953</v>
      </c>
      <c r="E247" s="379">
        <v>1</v>
      </c>
      <c r="F247" s="379"/>
      <c r="G247" s="379">
        <v>39.603931427001953</v>
      </c>
      <c r="H247" s="379">
        <v>1</v>
      </c>
      <c r="I247" s="379"/>
      <c r="J247" s="379">
        <v>39.603931427001953</v>
      </c>
      <c r="K247" s="379">
        <v>1</v>
      </c>
    </row>
    <row r="248" spans="2:11" x14ac:dyDescent="0.2">
      <c r="B248" s="269">
        <f t="shared" si="3"/>
        <v>44501</v>
      </c>
      <c r="C248" s="379"/>
      <c r="D248" s="379">
        <v>39.603931427001953</v>
      </c>
      <c r="E248" s="379">
        <v>1</v>
      </c>
      <c r="F248" s="379"/>
      <c r="G248" s="379">
        <v>39.603931427001953</v>
      </c>
      <c r="H248" s="379">
        <v>1</v>
      </c>
      <c r="I248" s="379"/>
      <c r="J248" s="379">
        <v>39.603931427001953</v>
      </c>
      <c r="K248" s="379">
        <v>1</v>
      </c>
    </row>
    <row r="249" spans="2:11" x14ac:dyDescent="0.2">
      <c r="B249" s="269">
        <f t="shared" si="3"/>
        <v>44531</v>
      </c>
      <c r="C249" s="379"/>
      <c r="D249" s="379">
        <v>39.603931427001953</v>
      </c>
      <c r="E249" s="379">
        <v>1</v>
      </c>
      <c r="F249" s="379"/>
      <c r="G249" s="379">
        <v>39.603931427001953</v>
      </c>
      <c r="H249" s="379">
        <v>1</v>
      </c>
      <c r="I249" s="379"/>
      <c r="J249" s="379">
        <v>39.603931427001953</v>
      </c>
      <c r="K249" s="379">
        <v>1</v>
      </c>
    </row>
    <row r="250" spans="2:11" x14ac:dyDescent="0.2">
      <c r="B250" s="269">
        <f t="shared" si="3"/>
        <v>44562</v>
      </c>
      <c r="C250" s="379"/>
      <c r="D250" s="379">
        <v>39.603931427001953</v>
      </c>
      <c r="E250" s="379">
        <v>1</v>
      </c>
      <c r="F250" s="379"/>
      <c r="G250" s="379">
        <v>39.603931427001953</v>
      </c>
      <c r="H250" s="379">
        <v>1</v>
      </c>
      <c r="I250" s="379"/>
      <c r="J250" s="379">
        <v>39.603931427001953</v>
      </c>
      <c r="K250" s="379">
        <v>1</v>
      </c>
    </row>
    <row r="251" spans="2:11" x14ac:dyDescent="0.2">
      <c r="B251" s="269">
        <f t="shared" si="3"/>
        <v>44593</v>
      </c>
      <c r="C251" s="379"/>
      <c r="D251" s="379">
        <v>39.603931427001953</v>
      </c>
      <c r="E251" s="379">
        <v>1</v>
      </c>
      <c r="F251" s="379"/>
      <c r="G251" s="379">
        <v>39.603931427001953</v>
      </c>
      <c r="H251" s="379">
        <v>1</v>
      </c>
      <c r="I251" s="379"/>
      <c r="J251" s="379">
        <v>39.603931427001953</v>
      </c>
      <c r="K251" s="379">
        <v>1</v>
      </c>
    </row>
    <row r="252" spans="2:11" x14ac:dyDescent="0.2">
      <c r="B252" s="269">
        <f t="shared" si="3"/>
        <v>44621</v>
      </c>
      <c r="C252" s="379"/>
      <c r="D252" s="379">
        <v>39.603931427001953</v>
      </c>
      <c r="E252" s="379">
        <v>1</v>
      </c>
      <c r="F252" s="379"/>
      <c r="G252" s="379">
        <v>39.603931427001953</v>
      </c>
      <c r="H252" s="379">
        <v>1</v>
      </c>
      <c r="I252" s="379"/>
      <c r="J252" s="379">
        <v>39.603931427001953</v>
      </c>
      <c r="K252" s="379">
        <v>1</v>
      </c>
    </row>
    <row r="253" spans="2:11" x14ac:dyDescent="0.2">
      <c r="B253" s="269">
        <f t="shared" si="3"/>
        <v>44652</v>
      </c>
      <c r="C253" s="379"/>
      <c r="D253" s="379">
        <v>39.603931427001953</v>
      </c>
      <c r="E253" s="379">
        <v>1</v>
      </c>
      <c r="F253" s="379"/>
      <c r="G253" s="379">
        <v>39.603931427001953</v>
      </c>
      <c r="H253" s="379">
        <v>1</v>
      </c>
      <c r="I253" s="379"/>
      <c r="J253" s="379">
        <v>39.603931427001953</v>
      </c>
      <c r="K253" s="379">
        <v>1</v>
      </c>
    </row>
    <row r="254" spans="2:11" x14ac:dyDescent="0.2">
      <c r="B254" s="269">
        <f t="shared" si="3"/>
        <v>44682</v>
      </c>
      <c r="C254" s="379"/>
      <c r="D254" s="379">
        <v>39.603931427001953</v>
      </c>
      <c r="E254" s="379">
        <v>1</v>
      </c>
      <c r="F254" s="379"/>
      <c r="G254" s="379">
        <v>39.603931427001953</v>
      </c>
      <c r="H254" s="379">
        <v>1</v>
      </c>
      <c r="I254" s="379"/>
      <c r="J254" s="379">
        <v>39.603931427001953</v>
      </c>
      <c r="K254" s="379">
        <v>1</v>
      </c>
    </row>
    <row r="255" spans="2:11" x14ac:dyDescent="0.2">
      <c r="B255" s="269">
        <f t="shared" si="3"/>
        <v>44713</v>
      </c>
      <c r="C255" s="379"/>
      <c r="D255" s="379">
        <v>39.603931427001953</v>
      </c>
      <c r="E255" s="379">
        <v>1</v>
      </c>
      <c r="F255" s="379"/>
      <c r="G255" s="379">
        <v>39.603931427001953</v>
      </c>
      <c r="H255" s="379">
        <v>1</v>
      </c>
      <c r="I255" s="379"/>
      <c r="J255" s="379">
        <v>39.603931427001953</v>
      </c>
      <c r="K255" s="379">
        <v>1</v>
      </c>
    </row>
    <row r="256" spans="2:11" x14ac:dyDescent="0.2">
      <c r="B256" s="269">
        <f t="shared" si="3"/>
        <v>44743</v>
      </c>
      <c r="C256" s="379"/>
      <c r="D256" s="379">
        <v>39.603931427001953</v>
      </c>
      <c r="E256" s="379">
        <v>1</v>
      </c>
      <c r="F256" s="379"/>
      <c r="G256" s="379">
        <v>39.603931427001953</v>
      </c>
      <c r="H256" s="379">
        <v>1</v>
      </c>
      <c r="I256" s="379"/>
      <c r="J256" s="379">
        <v>39.603931427001953</v>
      </c>
      <c r="K256" s="379">
        <v>1</v>
      </c>
    </row>
    <row r="257" spans="2:11" x14ac:dyDescent="0.2">
      <c r="B257" s="269">
        <f t="shared" si="3"/>
        <v>44774</v>
      </c>
      <c r="C257" s="379"/>
      <c r="D257" s="379">
        <v>39.603931427001953</v>
      </c>
      <c r="E257" s="379">
        <v>1</v>
      </c>
      <c r="F257" s="379"/>
      <c r="G257" s="379">
        <v>39.603931427001953</v>
      </c>
      <c r="H257" s="379">
        <v>1</v>
      </c>
      <c r="I257" s="379"/>
      <c r="J257" s="379">
        <v>39.603931427001953</v>
      </c>
      <c r="K257" s="379">
        <v>1</v>
      </c>
    </row>
    <row r="258" spans="2:11" x14ac:dyDescent="0.2">
      <c r="B258" s="269">
        <f t="shared" si="3"/>
        <v>44805</v>
      </c>
      <c r="C258" s="379"/>
      <c r="D258" s="379">
        <v>39.603931427001953</v>
      </c>
      <c r="E258" s="379">
        <v>1</v>
      </c>
      <c r="F258" s="379"/>
      <c r="G258" s="379">
        <v>39.603931427001953</v>
      </c>
      <c r="H258" s="379">
        <v>1</v>
      </c>
      <c r="I258" s="379"/>
      <c r="J258" s="379">
        <v>39.603931427001953</v>
      </c>
      <c r="K258" s="379">
        <v>1</v>
      </c>
    </row>
    <row r="259" spans="2:11" x14ac:dyDescent="0.2">
      <c r="B259" s="269">
        <f t="shared" si="3"/>
        <v>44835</v>
      </c>
      <c r="C259" s="379"/>
      <c r="D259" s="379">
        <v>39.603931427001953</v>
      </c>
      <c r="E259" s="379">
        <v>1</v>
      </c>
      <c r="F259" s="379"/>
      <c r="G259" s="379">
        <v>39.603931427001953</v>
      </c>
      <c r="H259" s="379">
        <v>1</v>
      </c>
      <c r="I259" s="379"/>
      <c r="J259" s="379">
        <v>39.603931427001953</v>
      </c>
      <c r="K259" s="379">
        <v>1</v>
      </c>
    </row>
    <row r="260" spans="2:11" x14ac:dyDescent="0.2">
      <c r="B260" s="269">
        <f t="shared" si="3"/>
        <v>44866</v>
      </c>
      <c r="C260" s="379"/>
      <c r="D260" s="379">
        <v>39.603931427001953</v>
      </c>
      <c r="E260" s="379">
        <v>1</v>
      </c>
      <c r="F260" s="379"/>
      <c r="G260" s="379">
        <v>39.603931427001953</v>
      </c>
      <c r="H260" s="379">
        <v>1</v>
      </c>
      <c r="I260" s="379"/>
      <c r="J260" s="379">
        <v>39.603931427001953</v>
      </c>
      <c r="K260" s="379">
        <v>1</v>
      </c>
    </row>
    <row r="261" spans="2:11" x14ac:dyDescent="0.2">
      <c r="B261" s="269">
        <f t="shared" si="3"/>
        <v>44896</v>
      </c>
      <c r="C261" s="379"/>
      <c r="D261" s="379">
        <v>39.603931427001953</v>
      </c>
      <c r="E261" s="379">
        <v>1</v>
      </c>
      <c r="F261" s="379"/>
      <c r="G261" s="379">
        <v>39.603931427001953</v>
      </c>
      <c r="H261" s="379">
        <v>1</v>
      </c>
      <c r="I261" s="379"/>
      <c r="J261" s="379">
        <v>39.603931427001953</v>
      </c>
      <c r="K261" s="379">
        <v>1</v>
      </c>
    </row>
    <row r="262" spans="2:11" x14ac:dyDescent="0.2">
      <c r="B262" s="269">
        <f t="shared" si="3"/>
        <v>44927</v>
      </c>
      <c r="C262" s="379"/>
      <c r="D262" s="379">
        <v>39.603931427001953</v>
      </c>
      <c r="E262" s="379">
        <v>1</v>
      </c>
      <c r="F262" s="379"/>
      <c r="G262" s="379">
        <v>39.603931427001953</v>
      </c>
      <c r="H262" s="379">
        <v>1</v>
      </c>
      <c r="I262" s="379"/>
      <c r="J262" s="379">
        <v>39.603931427001953</v>
      </c>
      <c r="K262" s="379">
        <v>1</v>
      </c>
    </row>
    <row r="263" spans="2:11" x14ac:dyDescent="0.2">
      <c r="B263" s="269">
        <f t="shared" si="3"/>
        <v>44958</v>
      </c>
      <c r="C263" s="379"/>
      <c r="D263" s="379">
        <v>39.603931427001953</v>
      </c>
      <c r="E263" s="379">
        <v>1</v>
      </c>
      <c r="F263" s="379"/>
      <c r="G263" s="379">
        <v>39.603931427001953</v>
      </c>
      <c r="H263" s="379">
        <v>1</v>
      </c>
      <c r="I263" s="379"/>
      <c r="J263" s="379">
        <v>39.603931427001953</v>
      </c>
      <c r="K263" s="379">
        <v>1</v>
      </c>
    </row>
    <row r="264" spans="2:11" x14ac:dyDescent="0.2">
      <c r="B264" s="269">
        <f t="shared" ref="B264:B327" si="4">EOMONTH(B263,0)+1</f>
        <v>44986</v>
      </c>
      <c r="C264" s="379"/>
      <c r="D264" s="379">
        <v>39.603931427001953</v>
      </c>
      <c r="E264" s="379">
        <v>1</v>
      </c>
      <c r="F264" s="379"/>
      <c r="G264" s="379">
        <v>39.603931427001953</v>
      </c>
      <c r="H264" s="379">
        <v>1</v>
      </c>
      <c r="I264" s="379"/>
      <c r="J264" s="379">
        <v>39.603931427001953</v>
      </c>
      <c r="K264" s="379">
        <v>1</v>
      </c>
    </row>
    <row r="265" spans="2:11" x14ac:dyDescent="0.2">
      <c r="B265" s="269">
        <f t="shared" si="4"/>
        <v>45017</v>
      </c>
      <c r="C265" s="379"/>
      <c r="D265" s="379">
        <v>39.603931427001953</v>
      </c>
      <c r="E265" s="379">
        <v>1</v>
      </c>
      <c r="F265" s="379"/>
      <c r="G265" s="379">
        <v>39.603931427001953</v>
      </c>
      <c r="H265" s="379">
        <v>1</v>
      </c>
      <c r="I265" s="379"/>
      <c r="J265" s="379">
        <v>39.603931427001953</v>
      </c>
      <c r="K265" s="379">
        <v>1</v>
      </c>
    </row>
    <row r="266" spans="2:11" x14ac:dyDescent="0.2">
      <c r="B266" s="269">
        <f t="shared" si="4"/>
        <v>45047</v>
      </c>
      <c r="C266" s="379"/>
      <c r="D266" s="379">
        <v>39.603931427001953</v>
      </c>
      <c r="E266" s="379">
        <v>1</v>
      </c>
      <c r="F266" s="379"/>
      <c r="G266" s="379">
        <v>39.603931427001953</v>
      </c>
      <c r="H266" s="379">
        <v>1</v>
      </c>
      <c r="I266" s="379"/>
      <c r="J266" s="379">
        <v>39.603931427001953</v>
      </c>
      <c r="K266" s="379">
        <v>1</v>
      </c>
    </row>
    <row r="267" spans="2:11" x14ac:dyDescent="0.2">
      <c r="B267" s="269">
        <f t="shared" si="4"/>
        <v>45078</v>
      </c>
      <c r="C267" s="379"/>
      <c r="D267" s="379">
        <v>39.603931427001953</v>
      </c>
      <c r="E267" s="379">
        <v>1</v>
      </c>
      <c r="F267" s="379"/>
      <c r="G267" s="379">
        <v>39.603931427001953</v>
      </c>
      <c r="H267" s="379">
        <v>1</v>
      </c>
      <c r="I267" s="379"/>
      <c r="J267" s="379">
        <v>39.603931427001953</v>
      </c>
      <c r="K267" s="379">
        <v>1</v>
      </c>
    </row>
    <row r="268" spans="2:11" x14ac:dyDescent="0.2">
      <c r="B268" s="269">
        <f t="shared" si="4"/>
        <v>45108</v>
      </c>
      <c r="C268" s="379"/>
      <c r="D268" s="379">
        <v>39.603931427001953</v>
      </c>
      <c r="E268" s="379">
        <v>1</v>
      </c>
      <c r="F268" s="379"/>
      <c r="G268" s="379">
        <v>39.603931427001953</v>
      </c>
      <c r="H268" s="379">
        <v>1</v>
      </c>
      <c r="I268" s="379"/>
      <c r="J268" s="379">
        <v>39.603931427001953</v>
      </c>
      <c r="K268" s="379">
        <v>1</v>
      </c>
    </row>
    <row r="269" spans="2:11" x14ac:dyDescent="0.2">
      <c r="B269" s="269">
        <f t="shared" si="4"/>
        <v>45139</v>
      </c>
      <c r="C269" s="379"/>
      <c r="D269" s="379">
        <v>39.603931427001953</v>
      </c>
      <c r="E269" s="379">
        <v>1</v>
      </c>
      <c r="F269" s="379"/>
      <c r="G269" s="379">
        <v>39.603931427001953</v>
      </c>
      <c r="H269" s="379">
        <v>1</v>
      </c>
      <c r="I269" s="379"/>
      <c r="J269" s="379">
        <v>39.603931427001953</v>
      </c>
      <c r="K269" s="379">
        <v>1</v>
      </c>
    </row>
    <row r="270" spans="2:11" x14ac:dyDescent="0.2">
      <c r="B270" s="269">
        <f t="shared" si="4"/>
        <v>45170</v>
      </c>
      <c r="C270" s="379"/>
      <c r="D270" s="379">
        <v>39.603931427001953</v>
      </c>
      <c r="E270" s="379">
        <v>1</v>
      </c>
      <c r="F270" s="379"/>
      <c r="G270" s="379">
        <v>39.603931427001953</v>
      </c>
      <c r="H270" s="379">
        <v>1</v>
      </c>
      <c r="I270" s="379"/>
      <c r="J270" s="379">
        <v>39.603931427001953</v>
      </c>
      <c r="K270" s="379">
        <v>1</v>
      </c>
    </row>
    <row r="271" spans="2:11" x14ac:dyDescent="0.2">
      <c r="B271" s="269">
        <f t="shared" si="4"/>
        <v>45200</v>
      </c>
      <c r="C271" s="379"/>
      <c r="D271" s="379">
        <v>39.603931427001953</v>
      </c>
      <c r="E271" s="379">
        <v>1</v>
      </c>
      <c r="F271" s="379"/>
      <c r="G271" s="379">
        <v>39.603931427001953</v>
      </c>
      <c r="H271" s="379">
        <v>1</v>
      </c>
      <c r="I271" s="379"/>
      <c r="J271" s="379">
        <v>39.603931427001953</v>
      </c>
      <c r="K271" s="379">
        <v>1</v>
      </c>
    </row>
    <row r="272" spans="2:11" x14ac:dyDescent="0.2">
      <c r="B272" s="269">
        <f t="shared" si="4"/>
        <v>45231</v>
      </c>
      <c r="C272" s="379"/>
      <c r="D272" s="379">
        <v>39.603931427001953</v>
      </c>
      <c r="E272" s="379">
        <v>1</v>
      </c>
      <c r="F272" s="379"/>
      <c r="G272" s="379">
        <v>39.603931427001953</v>
      </c>
      <c r="H272" s="379">
        <v>1</v>
      </c>
      <c r="I272" s="379"/>
      <c r="J272" s="379">
        <v>39.603931427001953</v>
      </c>
      <c r="K272" s="379">
        <v>1</v>
      </c>
    </row>
    <row r="273" spans="2:11" x14ac:dyDescent="0.2">
      <c r="B273" s="269">
        <f t="shared" si="4"/>
        <v>45261</v>
      </c>
      <c r="C273" s="379"/>
      <c r="D273" s="379">
        <v>39.603931427001953</v>
      </c>
      <c r="E273" s="379">
        <v>1</v>
      </c>
      <c r="F273" s="379"/>
      <c r="G273" s="379">
        <v>39.603931427001953</v>
      </c>
      <c r="H273" s="379">
        <v>1</v>
      </c>
      <c r="I273" s="379"/>
      <c r="J273" s="379">
        <v>39.603931427001953</v>
      </c>
      <c r="K273" s="379">
        <v>1</v>
      </c>
    </row>
    <row r="274" spans="2:11" x14ac:dyDescent="0.2">
      <c r="B274" s="269">
        <f t="shared" si="4"/>
        <v>45292</v>
      </c>
      <c r="C274" s="379"/>
      <c r="D274" s="379">
        <v>39.603931427001953</v>
      </c>
      <c r="E274" s="379">
        <v>1</v>
      </c>
      <c r="F274" s="379"/>
      <c r="G274" s="379">
        <v>39.603931427001953</v>
      </c>
      <c r="H274" s="379">
        <v>1</v>
      </c>
      <c r="I274" s="379"/>
      <c r="J274" s="379">
        <v>39.603931427001953</v>
      </c>
      <c r="K274" s="379">
        <v>1</v>
      </c>
    </row>
    <row r="275" spans="2:11" x14ac:dyDescent="0.2">
      <c r="B275" s="269">
        <f t="shared" si="4"/>
        <v>45323</v>
      </c>
      <c r="C275" s="379"/>
      <c r="D275" s="379">
        <v>39.603931427001953</v>
      </c>
      <c r="E275" s="379">
        <v>1</v>
      </c>
      <c r="F275" s="379"/>
      <c r="G275" s="379">
        <v>39.603931427001953</v>
      </c>
      <c r="H275" s="379">
        <v>1</v>
      </c>
      <c r="I275" s="379"/>
      <c r="J275" s="379">
        <v>39.603931427001953</v>
      </c>
      <c r="K275" s="379">
        <v>1</v>
      </c>
    </row>
    <row r="276" spans="2:11" x14ac:dyDescent="0.2">
      <c r="B276" s="269">
        <f t="shared" si="4"/>
        <v>45352</v>
      </c>
      <c r="C276" s="379"/>
      <c r="D276" s="379">
        <v>39.603931427001953</v>
      </c>
      <c r="E276" s="379">
        <v>1</v>
      </c>
      <c r="F276" s="379"/>
      <c r="G276" s="379">
        <v>39.603931427001953</v>
      </c>
      <c r="H276" s="379">
        <v>1</v>
      </c>
      <c r="I276" s="379"/>
      <c r="J276" s="379">
        <v>39.603931427001953</v>
      </c>
      <c r="K276" s="379">
        <v>1</v>
      </c>
    </row>
    <row r="277" spans="2:11" x14ac:dyDescent="0.2">
      <c r="B277" s="269">
        <f t="shared" si="4"/>
        <v>45383</v>
      </c>
      <c r="C277" s="379"/>
      <c r="D277" s="379">
        <v>39.603931427001953</v>
      </c>
      <c r="E277" s="379">
        <v>1</v>
      </c>
      <c r="F277" s="379"/>
      <c r="G277" s="379">
        <v>39.603931427001953</v>
      </c>
      <c r="H277" s="379">
        <v>1</v>
      </c>
      <c r="I277" s="379"/>
      <c r="J277" s="379">
        <v>39.603931427001953</v>
      </c>
      <c r="K277" s="379">
        <v>1</v>
      </c>
    </row>
    <row r="278" spans="2:11" x14ac:dyDescent="0.2">
      <c r="B278" s="269">
        <f t="shared" si="4"/>
        <v>45413</v>
      </c>
      <c r="C278" s="379"/>
      <c r="D278" s="379">
        <v>39.603931427001953</v>
      </c>
      <c r="E278" s="379">
        <v>1</v>
      </c>
      <c r="F278" s="379"/>
      <c r="G278" s="379">
        <v>39.603931427001953</v>
      </c>
      <c r="H278" s="379">
        <v>1</v>
      </c>
      <c r="I278" s="379"/>
      <c r="J278" s="379">
        <v>39.603931427001953</v>
      </c>
      <c r="K278" s="379">
        <v>1</v>
      </c>
    </row>
    <row r="279" spans="2:11" x14ac:dyDescent="0.2">
      <c r="B279" s="269">
        <f t="shared" si="4"/>
        <v>45444</v>
      </c>
      <c r="C279" s="379"/>
      <c r="D279" s="379">
        <v>39.603931427001953</v>
      </c>
      <c r="E279" s="379">
        <v>1</v>
      </c>
      <c r="F279" s="379"/>
      <c r="G279" s="379">
        <v>39.603931427001953</v>
      </c>
      <c r="H279" s="379">
        <v>1</v>
      </c>
      <c r="I279" s="379"/>
      <c r="J279" s="379">
        <v>39.603931427001953</v>
      </c>
      <c r="K279" s="379">
        <v>1</v>
      </c>
    </row>
    <row r="280" spans="2:11" x14ac:dyDescent="0.2">
      <c r="B280" s="269">
        <f t="shared" si="4"/>
        <v>45474</v>
      </c>
      <c r="C280" s="379"/>
      <c r="D280" s="379">
        <v>39.603931427001953</v>
      </c>
      <c r="E280" s="379">
        <v>1</v>
      </c>
      <c r="F280" s="379"/>
      <c r="G280" s="379">
        <v>39.603931427001953</v>
      </c>
      <c r="H280" s="379">
        <v>1</v>
      </c>
      <c r="I280" s="379"/>
      <c r="J280" s="379">
        <v>39.603931427001953</v>
      </c>
      <c r="K280" s="379">
        <v>1</v>
      </c>
    </row>
    <row r="281" spans="2:11" x14ac:dyDescent="0.2">
      <c r="B281" s="269">
        <f t="shared" si="4"/>
        <v>45505</v>
      </c>
      <c r="C281" s="379"/>
      <c r="D281" s="379">
        <v>39.603931427001953</v>
      </c>
      <c r="E281" s="379">
        <v>1</v>
      </c>
      <c r="F281" s="379"/>
      <c r="G281" s="379">
        <v>39.603931427001953</v>
      </c>
      <c r="H281" s="379">
        <v>1</v>
      </c>
      <c r="I281" s="379"/>
      <c r="J281" s="379">
        <v>39.603931427001953</v>
      </c>
      <c r="K281" s="379">
        <v>1</v>
      </c>
    </row>
    <row r="282" spans="2:11" x14ac:dyDescent="0.2">
      <c r="B282" s="269">
        <f t="shared" si="4"/>
        <v>45536</v>
      </c>
      <c r="C282" s="379"/>
      <c r="D282" s="379">
        <v>39.603931427001953</v>
      </c>
      <c r="E282" s="379">
        <v>1</v>
      </c>
      <c r="F282" s="379"/>
      <c r="G282" s="379">
        <v>39.603931427001953</v>
      </c>
      <c r="H282" s="379">
        <v>1</v>
      </c>
      <c r="I282" s="379"/>
      <c r="J282" s="379">
        <v>39.603931427001953</v>
      </c>
      <c r="K282" s="379">
        <v>1</v>
      </c>
    </row>
    <row r="283" spans="2:11" x14ac:dyDescent="0.2">
      <c r="B283" s="269">
        <f t="shared" si="4"/>
        <v>45566</v>
      </c>
      <c r="C283" s="379"/>
      <c r="D283" s="379">
        <v>39.603931427001953</v>
      </c>
      <c r="E283" s="379">
        <v>1</v>
      </c>
      <c r="F283" s="379"/>
      <c r="G283" s="379">
        <v>39.603931427001953</v>
      </c>
      <c r="H283" s="379">
        <v>1</v>
      </c>
      <c r="I283" s="379"/>
      <c r="J283" s="379">
        <v>39.603931427001953</v>
      </c>
      <c r="K283" s="379">
        <v>1</v>
      </c>
    </row>
    <row r="284" spans="2:11" x14ac:dyDescent="0.2">
      <c r="B284" s="269">
        <f t="shared" si="4"/>
        <v>45597</v>
      </c>
      <c r="C284" s="379"/>
      <c r="D284" s="379">
        <v>39.603931427001953</v>
      </c>
      <c r="E284" s="379">
        <v>1</v>
      </c>
      <c r="F284" s="379"/>
      <c r="G284" s="379">
        <v>39.603931427001953</v>
      </c>
      <c r="H284" s="379">
        <v>1</v>
      </c>
      <c r="I284" s="379"/>
      <c r="J284" s="379">
        <v>39.603931427001953</v>
      </c>
      <c r="K284" s="379">
        <v>1</v>
      </c>
    </row>
    <row r="285" spans="2:11" x14ac:dyDescent="0.2">
      <c r="B285" s="269">
        <f t="shared" si="4"/>
        <v>45627</v>
      </c>
      <c r="C285" s="379"/>
      <c r="D285" s="379">
        <v>39.603931427001953</v>
      </c>
      <c r="E285" s="379">
        <v>1</v>
      </c>
      <c r="F285" s="379"/>
      <c r="G285" s="379">
        <v>39.603931427001953</v>
      </c>
      <c r="H285" s="379">
        <v>1</v>
      </c>
      <c r="I285" s="379"/>
      <c r="J285" s="379">
        <v>39.603931427001953</v>
      </c>
      <c r="K285" s="379">
        <v>1</v>
      </c>
    </row>
    <row r="286" spans="2:11" x14ac:dyDescent="0.2">
      <c r="B286" s="269">
        <f t="shared" si="4"/>
        <v>45658</v>
      </c>
      <c r="C286" s="379"/>
      <c r="D286" s="379">
        <v>39.603931427001953</v>
      </c>
      <c r="E286" s="379">
        <v>1</v>
      </c>
      <c r="F286" s="379"/>
      <c r="G286" s="379">
        <v>39.603931427001953</v>
      </c>
      <c r="H286" s="379">
        <v>1</v>
      </c>
      <c r="I286" s="379"/>
      <c r="J286" s="379">
        <v>39.603931427001953</v>
      </c>
      <c r="K286" s="379">
        <v>1</v>
      </c>
    </row>
    <row r="287" spans="2:11" x14ac:dyDescent="0.2">
      <c r="B287" s="269">
        <f t="shared" si="4"/>
        <v>45689</v>
      </c>
      <c r="C287" s="379"/>
      <c r="D287" s="379">
        <v>39.603931427001953</v>
      </c>
      <c r="E287" s="379">
        <v>1</v>
      </c>
      <c r="F287" s="379"/>
      <c r="G287" s="379">
        <v>39.603931427001953</v>
      </c>
      <c r="H287" s="379">
        <v>1</v>
      </c>
      <c r="I287" s="379"/>
      <c r="J287" s="379">
        <v>39.603931427001953</v>
      </c>
      <c r="K287" s="379">
        <v>1</v>
      </c>
    </row>
    <row r="288" spans="2:11" x14ac:dyDescent="0.2">
      <c r="B288" s="269">
        <f t="shared" si="4"/>
        <v>45717</v>
      </c>
      <c r="C288" s="379"/>
      <c r="D288" s="379">
        <v>39.603931427001953</v>
      </c>
      <c r="E288" s="379">
        <v>1</v>
      </c>
      <c r="F288" s="379"/>
      <c r="G288" s="379">
        <v>39.603931427001953</v>
      </c>
      <c r="H288" s="379">
        <v>1</v>
      </c>
      <c r="I288" s="379"/>
      <c r="J288" s="379">
        <v>39.603931427001953</v>
      </c>
      <c r="K288" s="379">
        <v>1</v>
      </c>
    </row>
    <row r="289" spans="2:11" x14ac:dyDescent="0.2">
      <c r="B289" s="269">
        <f t="shared" si="4"/>
        <v>45748</v>
      </c>
      <c r="C289" s="379"/>
      <c r="D289" s="379">
        <v>39.603931427001953</v>
      </c>
      <c r="E289" s="379">
        <v>1</v>
      </c>
      <c r="F289" s="379"/>
      <c r="G289" s="379">
        <v>39.603931427001953</v>
      </c>
      <c r="H289" s="379">
        <v>1</v>
      </c>
      <c r="I289" s="379"/>
      <c r="J289" s="379">
        <v>39.603931427001953</v>
      </c>
      <c r="K289" s="379">
        <v>1</v>
      </c>
    </row>
    <row r="290" spans="2:11" x14ac:dyDescent="0.2">
      <c r="B290" s="269">
        <f t="shared" si="4"/>
        <v>45778</v>
      </c>
      <c r="C290" s="379"/>
      <c r="D290" s="379">
        <v>39.603931427001953</v>
      </c>
      <c r="E290" s="379">
        <v>1</v>
      </c>
      <c r="F290" s="379"/>
      <c r="G290" s="379">
        <v>39.603931427001953</v>
      </c>
      <c r="H290" s="379">
        <v>1</v>
      </c>
      <c r="I290" s="379"/>
      <c r="J290" s="379">
        <v>39.603931427001953</v>
      </c>
      <c r="K290" s="379">
        <v>1</v>
      </c>
    </row>
    <row r="291" spans="2:11" x14ac:dyDescent="0.2">
      <c r="B291" s="269">
        <f t="shared" si="4"/>
        <v>45809</v>
      </c>
      <c r="C291" s="379"/>
      <c r="D291" s="379">
        <v>39.603931427001953</v>
      </c>
      <c r="E291" s="379">
        <v>1</v>
      </c>
      <c r="F291" s="379"/>
      <c r="G291" s="379">
        <v>39.603931427001953</v>
      </c>
      <c r="H291" s="379">
        <v>1</v>
      </c>
      <c r="I291" s="379"/>
      <c r="J291" s="379">
        <v>39.603931427001953</v>
      </c>
      <c r="K291" s="379">
        <v>1</v>
      </c>
    </row>
    <row r="292" spans="2:11" x14ac:dyDescent="0.2">
      <c r="B292" s="269">
        <f t="shared" si="4"/>
        <v>45839</v>
      </c>
      <c r="C292" s="379"/>
      <c r="D292" s="379">
        <v>39.603931427001953</v>
      </c>
      <c r="E292" s="379">
        <v>1</v>
      </c>
      <c r="F292" s="379"/>
      <c r="G292" s="379">
        <v>39.603931427001953</v>
      </c>
      <c r="H292" s="379">
        <v>1</v>
      </c>
      <c r="I292" s="379"/>
      <c r="J292" s="379">
        <v>39.603931427001953</v>
      </c>
      <c r="K292" s="379">
        <v>1</v>
      </c>
    </row>
    <row r="293" spans="2:11" x14ac:dyDescent="0.2">
      <c r="B293" s="269">
        <f t="shared" si="4"/>
        <v>45870</v>
      </c>
      <c r="C293" s="379"/>
      <c r="D293" s="379">
        <v>39.603931427001953</v>
      </c>
      <c r="E293" s="379">
        <v>1</v>
      </c>
      <c r="F293" s="379"/>
      <c r="G293" s="379">
        <v>39.603931427001953</v>
      </c>
      <c r="H293" s="379">
        <v>1</v>
      </c>
      <c r="I293" s="379"/>
      <c r="J293" s="379">
        <v>39.603931427001953</v>
      </c>
      <c r="K293" s="379">
        <v>1</v>
      </c>
    </row>
    <row r="294" spans="2:11" x14ac:dyDescent="0.2">
      <c r="B294" s="269">
        <f t="shared" si="4"/>
        <v>45901</v>
      </c>
      <c r="C294" s="379"/>
      <c r="D294" s="379">
        <v>39.603931427001953</v>
      </c>
      <c r="E294" s="379">
        <v>1</v>
      </c>
      <c r="F294" s="379"/>
      <c r="G294" s="379">
        <v>39.603931427001953</v>
      </c>
      <c r="H294" s="379">
        <v>1</v>
      </c>
      <c r="I294" s="379"/>
      <c r="J294" s="379">
        <v>39.603931427001953</v>
      </c>
      <c r="K294" s="379">
        <v>1</v>
      </c>
    </row>
    <row r="295" spans="2:11" x14ac:dyDescent="0.2">
      <c r="B295" s="269">
        <f t="shared" si="4"/>
        <v>45931</v>
      </c>
      <c r="C295" s="379"/>
      <c r="D295" s="379">
        <v>39.603931427001953</v>
      </c>
      <c r="E295" s="379">
        <v>1</v>
      </c>
      <c r="F295" s="379"/>
      <c r="G295" s="379">
        <v>39.603931427001953</v>
      </c>
      <c r="H295" s="379">
        <v>1</v>
      </c>
      <c r="I295" s="379"/>
      <c r="J295" s="379">
        <v>39.603931427001953</v>
      </c>
      <c r="K295" s="379">
        <v>1</v>
      </c>
    </row>
    <row r="296" spans="2:11" x14ac:dyDescent="0.2">
      <c r="B296" s="269">
        <f t="shared" si="4"/>
        <v>45962</v>
      </c>
      <c r="C296" s="379"/>
      <c r="D296" s="379">
        <v>39.603931427001953</v>
      </c>
      <c r="E296" s="379">
        <v>1</v>
      </c>
      <c r="F296" s="379"/>
      <c r="G296" s="379">
        <v>39.603931427001953</v>
      </c>
      <c r="H296" s="379">
        <v>1</v>
      </c>
      <c r="I296" s="379"/>
      <c r="J296" s="379">
        <v>39.603931427001953</v>
      </c>
      <c r="K296" s="379">
        <v>1</v>
      </c>
    </row>
    <row r="297" spans="2:11" x14ac:dyDescent="0.2">
      <c r="B297" s="269">
        <f t="shared" si="4"/>
        <v>45992</v>
      </c>
      <c r="C297" s="379"/>
      <c r="D297" s="379">
        <v>39.603931427001953</v>
      </c>
      <c r="E297" s="379">
        <v>1</v>
      </c>
      <c r="F297" s="379"/>
      <c r="G297" s="379">
        <v>39.603931427001953</v>
      </c>
      <c r="H297" s="379">
        <v>1</v>
      </c>
      <c r="I297" s="379"/>
      <c r="J297" s="379">
        <v>39.603931427001953</v>
      </c>
      <c r="K297" s="379">
        <v>1</v>
      </c>
    </row>
    <row r="298" spans="2:11" x14ac:dyDescent="0.2">
      <c r="B298" s="269">
        <f t="shared" si="4"/>
        <v>46023</v>
      </c>
      <c r="C298" s="379"/>
      <c r="D298" s="379">
        <v>39.603931427001953</v>
      </c>
      <c r="E298" s="379">
        <v>1</v>
      </c>
      <c r="F298" s="379"/>
      <c r="G298" s="379">
        <v>39.603931427001953</v>
      </c>
      <c r="H298" s="379">
        <v>1</v>
      </c>
      <c r="I298" s="379"/>
      <c r="J298" s="379">
        <v>39.603931427001953</v>
      </c>
      <c r="K298" s="379">
        <v>1</v>
      </c>
    </row>
    <row r="299" spans="2:11" x14ac:dyDescent="0.2">
      <c r="B299" s="269">
        <f t="shared" si="4"/>
        <v>46054</v>
      </c>
      <c r="C299" s="379"/>
      <c r="D299" s="379">
        <v>39.603931427001953</v>
      </c>
      <c r="E299" s="379">
        <v>1</v>
      </c>
      <c r="F299" s="379"/>
      <c r="G299" s="379">
        <v>39.603931427001953</v>
      </c>
      <c r="H299" s="379">
        <v>1</v>
      </c>
      <c r="I299" s="379"/>
      <c r="J299" s="379">
        <v>39.603931427001953</v>
      </c>
      <c r="K299" s="379">
        <v>1</v>
      </c>
    </row>
    <row r="300" spans="2:11" x14ac:dyDescent="0.2">
      <c r="B300" s="269">
        <f t="shared" si="4"/>
        <v>46082</v>
      </c>
      <c r="C300" s="379"/>
      <c r="D300" s="379">
        <v>39.603931427001953</v>
      </c>
      <c r="E300" s="379">
        <v>1</v>
      </c>
      <c r="F300" s="379"/>
      <c r="G300" s="379">
        <v>39.603931427001953</v>
      </c>
      <c r="H300" s="379">
        <v>1</v>
      </c>
      <c r="I300" s="379"/>
      <c r="J300" s="379">
        <v>39.603931427001953</v>
      </c>
      <c r="K300" s="379">
        <v>1</v>
      </c>
    </row>
    <row r="301" spans="2:11" x14ac:dyDescent="0.2">
      <c r="B301" s="269">
        <f t="shared" si="4"/>
        <v>46113</v>
      </c>
      <c r="C301" s="379"/>
      <c r="D301" s="379">
        <v>39.603931427001953</v>
      </c>
      <c r="E301" s="379">
        <v>1</v>
      </c>
      <c r="F301" s="379"/>
      <c r="G301" s="379">
        <v>39.603931427001953</v>
      </c>
      <c r="H301" s="379">
        <v>1</v>
      </c>
      <c r="I301" s="379"/>
      <c r="J301" s="379">
        <v>39.603931427001953</v>
      </c>
      <c r="K301" s="379">
        <v>1</v>
      </c>
    </row>
    <row r="302" spans="2:11" x14ac:dyDescent="0.2">
      <c r="B302" s="269">
        <f t="shared" si="4"/>
        <v>46143</v>
      </c>
      <c r="C302" s="379"/>
      <c r="D302" s="379">
        <v>39.603931427001953</v>
      </c>
      <c r="E302" s="379">
        <v>1</v>
      </c>
      <c r="F302" s="379"/>
      <c r="G302" s="379">
        <v>39.603931427001953</v>
      </c>
      <c r="H302" s="379">
        <v>1</v>
      </c>
      <c r="I302" s="379"/>
      <c r="J302" s="379">
        <v>39.603931427001953</v>
      </c>
      <c r="K302" s="379">
        <v>1</v>
      </c>
    </row>
    <row r="303" spans="2:11" x14ac:dyDescent="0.2">
      <c r="B303" s="269">
        <f t="shared" si="4"/>
        <v>46174</v>
      </c>
      <c r="C303" s="379"/>
      <c r="D303" s="379">
        <v>39.603931427001953</v>
      </c>
      <c r="E303" s="379">
        <v>1</v>
      </c>
      <c r="F303" s="379"/>
      <c r="G303" s="379">
        <v>39.603931427001953</v>
      </c>
      <c r="H303" s="379">
        <v>1</v>
      </c>
      <c r="I303" s="379"/>
      <c r="J303" s="379">
        <v>39.603931427001953</v>
      </c>
      <c r="K303" s="379">
        <v>1</v>
      </c>
    </row>
    <row r="304" spans="2:11" x14ac:dyDescent="0.2">
      <c r="B304" s="269">
        <f t="shared" si="4"/>
        <v>46204</v>
      </c>
      <c r="C304" s="379"/>
      <c r="D304" s="379">
        <v>39.603931427001953</v>
      </c>
      <c r="E304" s="379">
        <v>1</v>
      </c>
      <c r="F304" s="379"/>
      <c r="G304" s="379">
        <v>39.603931427001953</v>
      </c>
      <c r="H304" s="379">
        <v>1</v>
      </c>
      <c r="I304" s="379"/>
      <c r="J304" s="379">
        <v>39.603931427001953</v>
      </c>
      <c r="K304" s="379">
        <v>1</v>
      </c>
    </row>
    <row r="305" spans="2:11" x14ac:dyDescent="0.2">
      <c r="B305" s="269">
        <f t="shared" si="4"/>
        <v>46235</v>
      </c>
      <c r="C305" s="379"/>
      <c r="D305" s="379">
        <v>39.603931427001953</v>
      </c>
      <c r="E305" s="379">
        <v>1</v>
      </c>
      <c r="F305" s="379"/>
      <c r="G305" s="379">
        <v>39.603931427001953</v>
      </c>
      <c r="H305" s="379">
        <v>1</v>
      </c>
      <c r="I305" s="379"/>
      <c r="J305" s="379">
        <v>39.603931427001953</v>
      </c>
      <c r="K305" s="379">
        <v>1</v>
      </c>
    </row>
    <row r="306" spans="2:11" x14ac:dyDescent="0.2">
      <c r="B306" s="269">
        <f t="shared" si="4"/>
        <v>46266</v>
      </c>
      <c r="C306" s="379"/>
      <c r="D306" s="379">
        <v>39.603931427001953</v>
      </c>
      <c r="E306" s="379">
        <v>1</v>
      </c>
      <c r="F306" s="379"/>
      <c r="G306" s="379">
        <v>39.603931427001953</v>
      </c>
      <c r="H306" s="379">
        <v>1</v>
      </c>
      <c r="I306" s="379"/>
      <c r="J306" s="379">
        <v>39.603931427001953</v>
      </c>
      <c r="K306" s="379">
        <v>1</v>
      </c>
    </row>
    <row r="307" spans="2:11" x14ac:dyDescent="0.2">
      <c r="B307" s="269">
        <f t="shared" si="4"/>
        <v>46296</v>
      </c>
      <c r="C307" s="379"/>
      <c r="D307" s="379">
        <v>39.603931427001953</v>
      </c>
      <c r="E307" s="379">
        <v>1</v>
      </c>
      <c r="F307" s="379"/>
      <c r="G307" s="379">
        <v>39.603931427001953</v>
      </c>
      <c r="H307" s="379">
        <v>1</v>
      </c>
      <c r="I307" s="379"/>
      <c r="J307" s="379">
        <v>39.603931427001953</v>
      </c>
      <c r="K307" s="379">
        <v>1</v>
      </c>
    </row>
    <row r="308" spans="2:11" x14ac:dyDescent="0.2">
      <c r="B308" s="269">
        <f t="shared" si="4"/>
        <v>46327</v>
      </c>
      <c r="C308" s="379"/>
      <c r="D308" s="379">
        <v>39.603931427001953</v>
      </c>
      <c r="E308" s="379">
        <v>1</v>
      </c>
      <c r="F308" s="379"/>
      <c r="G308" s="379">
        <v>39.603931427001953</v>
      </c>
      <c r="H308" s="379">
        <v>1</v>
      </c>
      <c r="I308" s="379"/>
      <c r="J308" s="379">
        <v>39.603931427001953</v>
      </c>
      <c r="K308" s="379">
        <v>1</v>
      </c>
    </row>
    <row r="309" spans="2:11" x14ac:dyDescent="0.2">
      <c r="B309" s="269">
        <f t="shared" si="4"/>
        <v>46357</v>
      </c>
      <c r="C309" s="379"/>
      <c r="D309" s="379">
        <v>39.603931427001953</v>
      </c>
      <c r="E309" s="379">
        <v>1</v>
      </c>
      <c r="F309" s="379"/>
      <c r="G309" s="379">
        <v>39.603931427001953</v>
      </c>
      <c r="H309" s="379">
        <v>1</v>
      </c>
      <c r="I309" s="379"/>
      <c r="J309" s="379">
        <v>39.603931427001953</v>
      </c>
      <c r="K309" s="379">
        <v>1</v>
      </c>
    </row>
    <row r="310" spans="2:11" x14ac:dyDescent="0.2">
      <c r="B310" s="269">
        <f t="shared" si="4"/>
        <v>46388</v>
      </c>
      <c r="C310" s="379"/>
      <c r="D310" s="379">
        <v>39.603931427001953</v>
      </c>
      <c r="E310" s="379">
        <v>1</v>
      </c>
      <c r="F310" s="379"/>
      <c r="G310" s="379">
        <v>39.603931427001953</v>
      </c>
      <c r="H310" s="379">
        <v>1</v>
      </c>
      <c r="I310" s="379"/>
      <c r="J310" s="379">
        <v>39.603931427001953</v>
      </c>
      <c r="K310" s="379">
        <v>1</v>
      </c>
    </row>
    <row r="311" spans="2:11" x14ac:dyDescent="0.2">
      <c r="B311" s="269">
        <f t="shared" si="4"/>
        <v>46419</v>
      </c>
      <c r="C311" s="379"/>
      <c r="D311" s="379">
        <v>39.603931427001953</v>
      </c>
      <c r="E311" s="379">
        <v>1</v>
      </c>
      <c r="F311" s="379"/>
      <c r="G311" s="379">
        <v>39.603931427001953</v>
      </c>
      <c r="H311" s="379">
        <v>1</v>
      </c>
      <c r="I311" s="379"/>
      <c r="J311" s="379">
        <v>39.603931427001953</v>
      </c>
      <c r="K311" s="379">
        <v>1</v>
      </c>
    </row>
    <row r="312" spans="2:11" x14ac:dyDescent="0.2">
      <c r="B312" s="269">
        <f t="shared" si="4"/>
        <v>46447</v>
      </c>
      <c r="C312" s="379"/>
      <c r="D312" s="379">
        <v>39.603931427001953</v>
      </c>
      <c r="E312" s="379">
        <v>1</v>
      </c>
      <c r="F312" s="379"/>
      <c r="G312" s="379">
        <v>39.603931427001953</v>
      </c>
      <c r="H312" s="379">
        <v>1</v>
      </c>
      <c r="I312" s="379"/>
      <c r="J312" s="379">
        <v>39.603931427001953</v>
      </c>
      <c r="K312" s="379">
        <v>1</v>
      </c>
    </row>
    <row r="313" spans="2:11" x14ac:dyDescent="0.2">
      <c r="B313" s="269">
        <f t="shared" si="4"/>
        <v>46478</v>
      </c>
      <c r="C313" s="379"/>
      <c r="D313" s="379">
        <v>39.603931427001953</v>
      </c>
      <c r="E313" s="379">
        <v>1</v>
      </c>
      <c r="F313" s="379"/>
      <c r="G313" s="379">
        <v>39.603931427001953</v>
      </c>
      <c r="H313" s="379">
        <v>1</v>
      </c>
      <c r="I313" s="379"/>
      <c r="J313" s="379">
        <v>39.603931427001953</v>
      </c>
      <c r="K313" s="379">
        <v>1</v>
      </c>
    </row>
    <row r="314" spans="2:11" x14ac:dyDescent="0.2">
      <c r="B314" s="269">
        <f t="shared" si="4"/>
        <v>46508</v>
      </c>
      <c r="C314" s="379"/>
      <c r="D314" s="379">
        <v>39.603931427001953</v>
      </c>
      <c r="E314" s="379">
        <v>1</v>
      </c>
      <c r="F314" s="379"/>
      <c r="G314" s="379">
        <v>39.603931427001953</v>
      </c>
      <c r="H314" s="379">
        <v>1</v>
      </c>
      <c r="I314" s="379"/>
      <c r="J314" s="379">
        <v>39.603931427001953</v>
      </c>
      <c r="K314" s="379">
        <v>1</v>
      </c>
    </row>
    <row r="315" spans="2:11" x14ac:dyDescent="0.2">
      <c r="B315" s="269">
        <f t="shared" si="4"/>
        <v>46539</v>
      </c>
      <c r="C315" s="379"/>
      <c r="D315" s="379">
        <v>39.603931427001953</v>
      </c>
      <c r="E315" s="379">
        <v>1</v>
      </c>
      <c r="F315" s="379"/>
      <c r="G315" s="379">
        <v>39.603931427001953</v>
      </c>
      <c r="H315" s="379">
        <v>1</v>
      </c>
      <c r="I315" s="379"/>
      <c r="J315" s="379">
        <v>39.603931427001953</v>
      </c>
      <c r="K315" s="379">
        <v>1</v>
      </c>
    </row>
    <row r="316" spans="2:11" x14ac:dyDescent="0.2">
      <c r="B316" s="269">
        <f t="shared" si="4"/>
        <v>46569</v>
      </c>
      <c r="C316" s="379"/>
      <c r="D316" s="379">
        <v>39.603931427001953</v>
      </c>
      <c r="E316" s="379">
        <v>1</v>
      </c>
      <c r="F316" s="379"/>
      <c r="G316" s="379">
        <v>39.603931427001953</v>
      </c>
      <c r="H316" s="379">
        <v>1</v>
      </c>
      <c r="I316" s="379"/>
      <c r="J316" s="379">
        <v>39.603931427001953</v>
      </c>
      <c r="K316" s="379">
        <v>1</v>
      </c>
    </row>
    <row r="317" spans="2:11" x14ac:dyDescent="0.2">
      <c r="B317" s="269">
        <f t="shared" si="4"/>
        <v>46600</v>
      </c>
      <c r="C317" s="379"/>
      <c r="D317" s="379">
        <v>39.603931427001953</v>
      </c>
      <c r="E317" s="379">
        <v>1</v>
      </c>
      <c r="F317" s="379"/>
      <c r="G317" s="379">
        <v>39.603931427001953</v>
      </c>
      <c r="H317" s="379">
        <v>1</v>
      </c>
      <c r="I317" s="379"/>
      <c r="J317" s="379">
        <v>39.603931427001953</v>
      </c>
      <c r="K317" s="379">
        <v>1</v>
      </c>
    </row>
    <row r="318" spans="2:11" x14ac:dyDescent="0.2">
      <c r="B318" s="269">
        <f t="shared" si="4"/>
        <v>46631</v>
      </c>
      <c r="C318" s="379"/>
      <c r="D318" s="379">
        <v>39.603931427001953</v>
      </c>
      <c r="E318" s="379">
        <v>1</v>
      </c>
      <c r="F318" s="379"/>
      <c r="G318" s="379">
        <v>39.603931427001953</v>
      </c>
      <c r="H318" s="379">
        <v>1</v>
      </c>
      <c r="I318" s="379"/>
      <c r="J318" s="379">
        <v>39.603931427001953</v>
      </c>
      <c r="K318" s="379">
        <v>1</v>
      </c>
    </row>
    <row r="319" spans="2:11" x14ac:dyDescent="0.2">
      <c r="B319" s="269">
        <f t="shared" si="4"/>
        <v>46661</v>
      </c>
      <c r="C319" s="379"/>
      <c r="D319" s="379">
        <v>39.603931427001953</v>
      </c>
      <c r="E319" s="379">
        <v>1</v>
      </c>
      <c r="F319" s="379"/>
      <c r="G319" s="379">
        <v>39.603931427001953</v>
      </c>
      <c r="H319" s="379">
        <v>1</v>
      </c>
      <c r="I319" s="379"/>
      <c r="J319" s="379">
        <v>39.603931427001953</v>
      </c>
      <c r="K319" s="379">
        <v>1</v>
      </c>
    </row>
    <row r="320" spans="2:11" x14ac:dyDescent="0.2">
      <c r="B320" s="269">
        <f t="shared" si="4"/>
        <v>46692</v>
      </c>
      <c r="C320" s="379"/>
      <c r="D320" s="379">
        <v>39.603931427001953</v>
      </c>
      <c r="E320" s="379">
        <v>1</v>
      </c>
      <c r="F320" s="379"/>
      <c r="G320" s="379">
        <v>39.603931427001953</v>
      </c>
      <c r="H320" s="379">
        <v>1</v>
      </c>
      <c r="I320" s="379"/>
      <c r="J320" s="379">
        <v>39.603931427001953</v>
      </c>
      <c r="K320" s="379">
        <v>1</v>
      </c>
    </row>
    <row r="321" spans="2:11" x14ac:dyDescent="0.2">
      <c r="B321" s="269">
        <f t="shared" si="4"/>
        <v>46722</v>
      </c>
      <c r="C321" s="379"/>
      <c r="D321" s="379">
        <v>39.603931427001953</v>
      </c>
      <c r="E321" s="379">
        <v>1</v>
      </c>
      <c r="F321" s="379"/>
      <c r="G321" s="379">
        <v>39.603931427001953</v>
      </c>
      <c r="H321" s="379">
        <v>1</v>
      </c>
      <c r="I321" s="379"/>
      <c r="J321" s="379">
        <v>39.603931427001953</v>
      </c>
      <c r="K321" s="379">
        <v>1</v>
      </c>
    </row>
    <row r="322" spans="2:11" x14ac:dyDescent="0.2">
      <c r="B322" s="269">
        <f t="shared" si="4"/>
        <v>46753</v>
      </c>
      <c r="C322" s="379"/>
      <c r="D322" s="379">
        <v>39.603931427001953</v>
      </c>
      <c r="E322" s="379">
        <v>1</v>
      </c>
      <c r="F322" s="379"/>
      <c r="G322" s="379">
        <v>39.603931427001953</v>
      </c>
      <c r="H322" s="379">
        <v>1</v>
      </c>
      <c r="I322" s="379"/>
      <c r="J322" s="379">
        <v>39.603931427001953</v>
      </c>
      <c r="K322" s="379">
        <v>1</v>
      </c>
    </row>
    <row r="323" spans="2:11" x14ac:dyDescent="0.2">
      <c r="B323" s="269">
        <f t="shared" si="4"/>
        <v>46784</v>
      </c>
      <c r="C323" s="379"/>
      <c r="D323" s="379">
        <v>39.603931427001953</v>
      </c>
      <c r="E323" s="379">
        <v>1</v>
      </c>
      <c r="F323" s="379"/>
      <c r="G323" s="379">
        <v>39.603931427001953</v>
      </c>
      <c r="H323" s="379">
        <v>1</v>
      </c>
      <c r="I323" s="379"/>
      <c r="J323" s="379">
        <v>39.603931427001953</v>
      </c>
      <c r="K323" s="379">
        <v>1</v>
      </c>
    </row>
    <row r="324" spans="2:11" x14ac:dyDescent="0.2">
      <c r="B324" s="269">
        <f t="shared" si="4"/>
        <v>46813</v>
      </c>
      <c r="C324" s="379"/>
      <c r="D324" s="379">
        <v>39.603931427001953</v>
      </c>
      <c r="E324" s="379">
        <v>1</v>
      </c>
      <c r="F324" s="379"/>
      <c r="G324" s="379">
        <v>39.603931427001953</v>
      </c>
      <c r="H324" s="379">
        <v>1</v>
      </c>
      <c r="I324" s="379"/>
      <c r="J324" s="379">
        <v>39.603931427001953</v>
      </c>
      <c r="K324" s="379">
        <v>1</v>
      </c>
    </row>
    <row r="325" spans="2:11" x14ac:dyDescent="0.2">
      <c r="B325" s="269">
        <f t="shared" si="4"/>
        <v>46844</v>
      </c>
      <c r="C325" s="379"/>
      <c r="D325" s="379">
        <v>39.603931427001953</v>
      </c>
      <c r="E325" s="379">
        <v>1</v>
      </c>
      <c r="F325" s="379"/>
      <c r="G325" s="379">
        <v>39.603931427001953</v>
      </c>
      <c r="H325" s="379">
        <v>1</v>
      </c>
      <c r="I325" s="379"/>
      <c r="J325" s="379">
        <v>39.603931427001953</v>
      </c>
      <c r="K325" s="379">
        <v>1</v>
      </c>
    </row>
    <row r="326" spans="2:11" x14ac:dyDescent="0.2">
      <c r="B326" s="269">
        <f t="shared" si="4"/>
        <v>46874</v>
      </c>
      <c r="C326" s="379"/>
      <c r="D326" s="379">
        <v>39.603931427001953</v>
      </c>
      <c r="E326" s="379">
        <v>1</v>
      </c>
      <c r="F326" s="379"/>
      <c r="G326" s="379">
        <v>39.603931427001953</v>
      </c>
      <c r="H326" s="379">
        <v>1</v>
      </c>
      <c r="I326" s="379"/>
      <c r="J326" s="379">
        <v>39.603931427001953</v>
      </c>
      <c r="K326" s="379">
        <v>1</v>
      </c>
    </row>
    <row r="327" spans="2:11" x14ac:dyDescent="0.2">
      <c r="B327" s="269">
        <f t="shared" si="4"/>
        <v>46905</v>
      </c>
      <c r="C327" s="379"/>
      <c r="D327" s="379">
        <v>39.603931427001953</v>
      </c>
      <c r="E327" s="379">
        <v>1</v>
      </c>
      <c r="F327" s="379"/>
      <c r="G327" s="379">
        <v>39.603931427001953</v>
      </c>
      <c r="H327" s="379">
        <v>1</v>
      </c>
      <c r="I327" s="379"/>
      <c r="J327" s="379">
        <v>39.603931427001953</v>
      </c>
      <c r="K327" s="379">
        <v>1</v>
      </c>
    </row>
    <row r="328" spans="2:11" x14ac:dyDescent="0.2">
      <c r="B328" s="269">
        <f t="shared" ref="B328:B366" si="5">EOMONTH(B327,0)+1</f>
        <v>46935</v>
      </c>
      <c r="C328" s="379"/>
      <c r="D328" s="379">
        <v>39.603931427001953</v>
      </c>
      <c r="E328" s="379">
        <v>1</v>
      </c>
      <c r="F328" s="379"/>
      <c r="G328" s="379">
        <v>39.603931427001953</v>
      </c>
      <c r="H328" s="379">
        <v>1</v>
      </c>
      <c r="I328" s="379"/>
      <c r="J328" s="379">
        <v>39.603931427001953</v>
      </c>
      <c r="K328" s="379">
        <v>1</v>
      </c>
    </row>
    <row r="329" spans="2:11" x14ac:dyDescent="0.2">
      <c r="B329" s="269">
        <f t="shared" si="5"/>
        <v>46966</v>
      </c>
      <c r="C329" s="379"/>
      <c r="D329" s="379">
        <v>39.603931427001953</v>
      </c>
      <c r="E329" s="379">
        <v>1</v>
      </c>
      <c r="F329" s="379"/>
      <c r="G329" s="379">
        <v>39.603931427001953</v>
      </c>
      <c r="H329" s="379">
        <v>1</v>
      </c>
      <c r="I329" s="379"/>
      <c r="J329" s="379">
        <v>39.603931427001953</v>
      </c>
      <c r="K329" s="379">
        <v>1</v>
      </c>
    </row>
    <row r="330" spans="2:11" x14ac:dyDescent="0.2">
      <c r="B330" s="269">
        <f t="shared" si="5"/>
        <v>46997</v>
      </c>
      <c r="C330" s="379"/>
      <c r="D330" s="379">
        <v>39.603931427001953</v>
      </c>
      <c r="E330" s="379">
        <v>1</v>
      </c>
      <c r="F330" s="379"/>
      <c r="G330" s="379">
        <v>39.603931427001953</v>
      </c>
      <c r="H330" s="379">
        <v>1</v>
      </c>
      <c r="I330" s="379"/>
      <c r="J330" s="379">
        <v>39.603931427001953</v>
      </c>
      <c r="K330" s="379">
        <v>1</v>
      </c>
    </row>
    <row r="331" spans="2:11" x14ac:dyDescent="0.2">
      <c r="B331" s="269">
        <f t="shared" si="5"/>
        <v>47027</v>
      </c>
      <c r="C331" s="379"/>
      <c r="D331" s="379">
        <v>39.603931427001953</v>
      </c>
      <c r="E331" s="379">
        <v>1</v>
      </c>
      <c r="F331" s="379"/>
      <c r="G331" s="379">
        <v>39.603931427001953</v>
      </c>
      <c r="H331" s="379">
        <v>1</v>
      </c>
      <c r="I331" s="379"/>
      <c r="J331" s="379">
        <v>39.603931427001953</v>
      </c>
      <c r="K331" s="379">
        <v>1</v>
      </c>
    </row>
    <row r="332" spans="2:11" x14ac:dyDescent="0.2">
      <c r="B332" s="269">
        <f t="shared" si="5"/>
        <v>47058</v>
      </c>
      <c r="C332" s="379"/>
      <c r="D332" s="379">
        <v>39.603931427001953</v>
      </c>
      <c r="E332" s="379">
        <v>1</v>
      </c>
      <c r="F332" s="379"/>
      <c r="G332" s="379">
        <v>39.603931427001953</v>
      </c>
      <c r="H332" s="379">
        <v>1</v>
      </c>
      <c r="I332" s="379"/>
      <c r="J332" s="379">
        <v>39.603931427001953</v>
      </c>
      <c r="K332" s="379">
        <v>1</v>
      </c>
    </row>
    <row r="333" spans="2:11" x14ac:dyDescent="0.2">
      <c r="B333" s="269">
        <f t="shared" si="5"/>
        <v>47088</v>
      </c>
      <c r="C333" s="379"/>
      <c r="D333" s="379">
        <v>39.603931427001953</v>
      </c>
      <c r="E333" s="379">
        <v>1</v>
      </c>
      <c r="F333" s="379"/>
      <c r="G333" s="379">
        <v>39.603931427001953</v>
      </c>
      <c r="H333" s="379">
        <v>1</v>
      </c>
      <c r="I333" s="379"/>
      <c r="J333" s="379">
        <v>39.603931427001953</v>
      </c>
      <c r="K333" s="379">
        <v>1</v>
      </c>
    </row>
    <row r="334" spans="2:11" x14ac:dyDescent="0.2">
      <c r="B334" s="269">
        <f t="shared" si="5"/>
        <v>47119</v>
      </c>
      <c r="C334" s="379"/>
      <c r="D334" s="379">
        <v>39.603931427001953</v>
      </c>
      <c r="E334" s="379">
        <v>1</v>
      </c>
      <c r="F334" s="379"/>
      <c r="G334" s="379">
        <v>39.603931427001953</v>
      </c>
      <c r="H334" s="379">
        <v>1</v>
      </c>
      <c r="I334" s="379"/>
      <c r="J334" s="379">
        <v>39.603931427001953</v>
      </c>
      <c r="K334" s="379">
        <v>1</v>
      </c>
    </row>
    <row r="335" spans="2:11" x14ac:dyDescent="0.2">
      <c r="B335" s="269">
        <f t="shared" si="5"/>
        <v>47150</v>
      </c>
      <c r="C335" s="379"/>
      <c r="D335" s="379">
        <v>39.603931427001953</v>
      </c>
      <c r="E335" s="379">
        <v>1</v>
      </c>
      <c r="F335" s="379"/>
      <c r="G335" s="379">
        <v>39.603931427001953</v>
      </c>
      <c r="H335" s="379">
        <v>1</v>
      </c>
      <c r="I335" s="379"/>
      <c r="J335" s="379">
        <v>39.603931427001953</v>
      </c>
      <c r="K335" s="379">
        <v>1</v>
      </c>
    </row>
    <row r="336" spans="2:11" x14ac:dyDescent="0.2">
      <c r="B336" s="269">
        <f t="shared" si="5"/>
        <v>47178</v>
      </c>
      <c r="C336" s="379"/>
      <c r="D336" s="379">
        <v>39.603931427001953</v>
      </c>
      <c r="E336" s="379">
        <v>1</v>
      </c>
      <c r="F336" s="379"/>
      <c r="G336" s="379">
        <v>39.603931427001953</v>
      </c>
      <c r="H336" s="379">
        <v>1</v>
      </c>
      <c r="I336" s="379"/>
      <c r="J336" s="379">
        <v>39.603931427001953</v>
      </c>
      <c r="K336" s="379">
        <v>1</v>
      </c>
    </row>
    <row r="337" spans="2:11" x14ac:dyDescent="0.2">
      <c r="B337" s="269">
        <f t="shared" si="5"/>
        <v>47209</v>
      </c>
      <c r="C337" s="379"/>
      <c r="D337" s="379">
        <v>39.603931427001953</v>
      </c>
      <c r="E337" s="379">
        <v>1</v>
      </c>
      <c r="F337" s="379"/>
      <c r="G337" s="379">
        <v>39.603931427001953</v>
      </c>
      <c r="H337" s="379">
        <v>1</v>
      </c>
      <c r="I337" s="379"/>
      <c r="J337" s="379">
        <v>39.603931427001953</v>
      </c>
      <c r="K337" s="379">
        <v>1</v>
      </c>
    </row>
    <row r="338" spans="2:11" x14ac:dyDescent="0.2">
      <c r="B338" s="269">
        <f t="shared" si="5"/>
        <v>47239</v>
      </c>
      <c r="C338" s="379"/>
      <c r="D338" s="379">
        <v>39.603931427001953</v>
      </c>
      <c r="E338" s="379">
        <v>1</v>
      </c>
      <c r="F338" s="379"/>
      <c r="G338" s="379">
        <v>39.603931427001953</v>
      </c>
      <c r="H338" s="379">
        <v>1</v>
      </c>
      <c r="I338" s="379"/>
      <c r="J338" s="379">
        <v>39.603931427001953</v>
      </c>
      <c r="K338" s="379">
        <v>1</v>
      </c>
    </row>
    <row r="339" spans="2:11" x14ac:dyDescent="0.2">
      <c r="B339" s="269">
        <f t="shared" si="5"/>
        <v>47270</v>
      </c>
      <c r="C339" s="379"/>
      <c r="D339" s="379">
        <v>39.603931427001953</v>
      </c>
      <c r="E339" s="379">
        <v>1</v>
      </c>
      <c r="F339" s="379"/>
      <c r="G339" s="379">
        <v>39.603931427001953</v>
      </c>
      <c r="H339" s="379">
        <v>1</v>
      </c>
      <c r="I339" s="379"/>
      <c r="J339" s="379">
        <v>39.603931427001953</v>
      </c>
      <c r="K339" s="379">
        <v>1</v>
      </c>
    </row>
    <row r="340" spans="2:11" x14ac:dyDescent="0.2">
      <c r="B340" s="269">
        <f t="shared" si="5"/>
        <v>47300</v>
      </c>
      <c r="C340" s="379"/>
      <c r="D340" s="379">
        <v>39.603931427001953</v>
      </c>
      <c r="E340" s="379">
        <v>1</v>
      </c>
      <c r="F340" s="379"/>
      <c r="G340" s="379">
        <v>39.603931427001953</v>
      </c>
      <c r="H340" s="379">
        <v>1</v>
      </c>
      <c r="I340" s="379"/>
      <c r="J340" s="379">
        <v>39.603931427001953</v>
      </c>
      <c r="K340" s="379">
        <v>1</v>
      </c>
    </row>
    <row r="341" spans="2:11" x14ac:dyDescent="0.2">
      <c r="B341" s="269">
        <f t="shared" si="5"/>
        <v>47331</v>
      </c>
      <c r="C341" s="379"/>
      <c r="D341" s="379">
        <v>39.603931427001953</v>
      </c>
      <c r="E341" s="379">
        <v>1</v>
      </c>
      <c r="F341" s="379"/>
      <c r="G341" s="379">
        <v>39.603931427001953</v>
      </c>
      <c r="H341" s="379">
        <v>1</v>
      </c>
      <c r="I341" s="379"/>
      <c r="J341" s="379">
        <v>39.603931427001953</v>
      </c>
      <c r="K341" s="379">
        <v>1</v>
      </c>
    </row>
    <row r="342" spans="2:11" x14ac:dyDescent="0.2">
      <c r="B342" s="269">
        <f t="shared" si="5"/>
        <v>47362</v>
      </c>
      <c r="C342" s="379"/>
      <c r="D342" s="379">
        <v>39.603931427001953</v>
      </c>
      <c r="E342" s="379">
        <v>1</v>
      </c>
      <c r="F342" s="379"/>
      <c r="G342" s="379">
        <v>39.603931427001953</v>
      </c>
      <c r="H342" s="379">
        <v>1</v>
      </c>
      <c r="I342" s="379"/>
      <c r="J342" s="379">
        <v>39.603931427001953</v>
      </c>
      <c r="K342" s="379">
        <v>1</v>
      </c>
    </row>
    <row r="343" spans="2:11" x14ac:dyDescent="0.2">
      <c r="B343" s="269">
        <f t="shared" si="5"/>
        <v>47392</v>
      </c>
      <c r="C343" s="379"/>
      <c r="D343" s="379">
        <v>39.603931427001953</v>
      </c>
      <c r="E343" s="379">
        <v>1</v>
      </c>
      <c r="F343" s="379"/>
      <c r="G343" s="379">
        <v>39.603931427001953</v>
      </c>
      <c r="H343" s="379">
        <v>1</v>
      </c>
      <c r="I343" s="379"/>
      <c r="J343" s="379">
        <v>39.603931427001953</v>
      </c>
      <c r="K343" s="379">
        <v>1</v>
      </c>
    </row>
    <row r="344" spans="2:11" x14ac:dyDescent="0.2">
      <c r="B344" s="269">
        <f t="shared" si="5"/>
        <v>47423</v>
      </c>
      <c r="C344" s="379"/>
      <c r="D344" s="379">
        <v>39.603931427001953</v>
      </c>
      <c r="E344" s="379">
        <v>1</v>
      </c>
      <c r="F344" s="379"/>
      <c r="G344" s="379">
        <v>39.603931427001953</v>
      </c>
      <c r="H344" s="379">
        <v>1</v>
      </c>
      <c r="I344" s="379"/>
      <c r="J344" s="379">
        <v>39.603931427001953</v>
      </c>
      <c r="K344" s="379">
        <v>1</v>
      </c>
    </row>
    <row r="345" spans="2:11" x14ac:dyDescent="0.2">
      <c r="B345" s="269">
        <f t="shared" si="5"/>
        <v>47453</v>
      </c>
      <c r="C345" s="379"/>
      <c r="D345" s="379">
        <v>39.603931427001953</v>
      </c>
      <c r="E345" s="379">
        <v>1</v>
      </c>
      <c r="F345" s="379"/>
      <c r="G345" s="379">
        <v>39.603931427001953</v>
      </c>
      <c r="H345" s="379">
        <v>1</v>
      </c>
      <c r="I345" s="379"/>
      <c r="J345" s="379">
        <v>39.603931427001953</v>
      </c>
      <c r="K345" s="379">
        <v>1</v>
      </c>
    </row>
    <row r="346" spans="2:11" x14ac:dyDescent="0.2">
      <c r="B346" s="269">
        <f t="shared" si="5"/>
        <v>47484</v>
      </c>
      <c r="C346" s="379"/>
      <c r="D346" s="379">
        <v>39.603931427001953</v>
      </c>
      <c r="E346" s="379">
        <v>1</v>
      </c>
      <c r="F346" s="379"/>
      <c r="G346" s="379">
        <v>39.603931427001953</v>
      </c>
      <c r="H346" s="379">
        <v>1</v>
      </c>
      <c r="I346" s="379"/>
      <c r="J346" s="379">
        <v>39.603931427001953</v>
      </c>
      <c r="K346" s="379">
        <v>1</v>
      </c>
    </row>
    <row r="347" spans="2:11" x14ac:dyDescent="0.2">
      <c r="B347" s="269">
        <f t="shared" si="5"/>
        <v>47515</v>
      </c>
      <c r="C347" s="379"/>
      <c r="D347" s="379">
        <v>39.603931427001953</v>
      </c>
      <c r="E347" s="379">
        <v>1</v>
      </c>
      <c r="F347" s="379"/>
      <c r="G347" s="379">
        <v>39.603931427001953</v>
      </c>
      <c r="H347" s="379">
        <v>1</v>
      </c>
      <c r="I347" s="379"/>
      <c r="J347" s="379">
        <v>39.603931427001953</v>
      </c>
      <c r="K347" s="379">
        <v>1</v>
      </c>
    </row>
    <row r="348" spans="2:11" x14ac:dyDescent="0.2">
      <c r="B348" s="269">
        <f t="shared" si="5"/>
        <v>47543</v>
      </c>
      <c r="C348" s="379"/>
      <c r="D348" s="379">
        <v>39.603931427001953</v>
      </c>
      <c r="E348" s="379">
        <v>1</v>
      </c>
      <c r="F348" s="379"/>
      <c r="G348" s="379">
        <v>39.603931427001953</v>
      </c>
      <c r="H348" s="379">
        <v>1</v>
      </c>
      <c r="I348" s="379"/>
      <c r="J348" s="379">
        <v>39.603931427001953</v>
      </c>
      <c r="K348" s="379">
        <v>1</v>
      </c>
    </row>
    <row r="349" spans="2:11" x14ac:dyDescent="0.2">
      <c r="B349" s="269">
        <f t="shared" si="5"/>
        <v>47574</v>
      </c>
      <c r="C349" s="379"/>
      <c r="D349" s="379">
        <v>39.603931427001953</v>
      </c>
      <c r="E349" s="379">
        <v>1</v>
      </c>
      <c r="F349" s="379"/>
      <c r="G349" s="379">
        <v>39.603931427001953</v>
      </c>
      <c r="H349" s="379">
        <v>1</v>
      </c>
      <c r="I349" s="379"/>
      <c r="J349" s="379">
        <v>39.603931427001953</v>
      </c>
      <c r="K349" s="379">
        <v>1</v>
      </c>
    </row>
    <row r="350" spans="2:11" x14ac:dyDescent="0.2">
      <c r="B350" s="269">
        <f t="shared" si="5"/>
        <v>47604</v>
      </c>
      <c r="C350" s="379"/>
      <c r="D350" s="379">
        <v>39.603931427001953</v>
      </c>
      <c r="E350" s="379">
        <v>1</v>
      </c>
      <c r="F350" s="379"/>
      <c r="G350" s="379">
        <v>39.603931427001953</v>
      </c>
      <c r="H350" s="379">
        <v>1</v>
      </c>
      <c r="I350" s="379"/>
      <c r="J350" s="379">
        <v>39.603931427001953</v>
      </c>
      <c r="K350" s="379">
        <v>1</v>
      </c>
    </row>
    <row r="351" spans="2:11" x14ac:dyDescent="0.2">
      <c r="B351" s="269">
        <f t="shared" si="5"/>
        <v>47635</v>
      </c>
      <c r="C351" s="379"/>
      <c r="D351" s="379">
        <v>39.603931427001953</v>
      </c>
      <c r="E351" s="379">
        <v>1</v>
      </c>
      <c r="F351" s="379"/>
      <c r="G351" s="379">
        <v>39.603931427001953</v>
      </c>
      <c r="H351" s="379">
        <v>1</v>
      </c>
      <c r="I351" s="379"/>
      <c r="J351" s="379">
        <v>39.603931427001953</v>
      </c>
      <c r="K351" s="379">
        <v>1</v>
      </c>
    </row>
    <row r="352" spans="2:11" x14ac:dyDescent="0.2">
      <c r="B352" s="269">
        <f t="shared" si="5"/>
        <v>47665</v>
      </c>
      <c r="C352" s="379"/>
      <c r="D352" s="379">
        <v>39.603931427001953</v>
      </c>
      <c r="E352" s="379">
        <v>1</v>
      </c>
      <c r="F352" s="379"/>
      <c r="G352" s="379">
        <v>39.603931427001953</v>
      </c>
      <c r="H352" s="379">
        <v>1</v>
      </c>
      <c r="I352" s="379"/>
      <c r="J352" s="379">
        <v>39.603931427001953</v>
      </c>
      <c r="K352" s="379">
        <v>1</v>
      </c>
    </row>
    <row r="353" spans="2:11" x14ac:dyDescent="0.2">
      <c r="B353" s="269">
        <f t="shared" si="5"/>
        <v>47696</v>
      </c>
      <c r="C353" s="379"/>
      <c r="D353" s="379">
        <v>39.603931427001953</v>
      </c>
      <c r="E353" s="379">
        <v>1</v>
      </c>
      <c r="F353" s="379"/>
      <c r="G353" s="379">
        <v>39.603931427001953</v>
      </c>
      <c r="H353" s="379">
        <v>1</v>
      </c>
      <c r="I353" s="379"/>
      <c r="J353" s="379">
        <v>39.603931427001953</v>
      </c>
      <c r="K353" s="379">
        <v>1</v>
      </c>
    </row>
    <row r="354" spans="2:11" x14ac:dyDescent="0.2">
      <c r="B354" s="269">
        <f t="shared" si="5"/>
        <v>47727</v>
      </c>
      <c r="C354" s="379"/>
      <c r="D354" s="379">
        <v>39.603931427001953</v>
      </c>
      <c r="E354" s="379">
        <v>1</v>
      </c>
      <c r="F354" s="379"/>
      <c r="G354" s="379">
        <v>39.603931427001953</v>
      </c>
      <c r="H354" s="379">
        <v>1</v>
      </c>
      <c r="I354" s="379"/>
      <c r="J354" s="379">
        <v>39.603931427001953</v>
      </c>
      <c r="K354" s="379">
        <v>1</v>
      </c>
    </row>
    <row r="355" spans="2:11" x14ac:dyDescent="0.2">
      <c r="B355" s="269">
        <f t="shared" si="5"/>
        <v>47757</v>
      </c>
      <c r="C355" s="379"/>
      <c r="D355" s="379">
        <v>39.603931427001953</v>
      </c>
      <c r="E355" s="379">
        <v>1</v>
      </c>
      <c r="F355" s="379"/>
      <c r="G355" s="379">
        <v>39.603931427001953</v>
      </c>
      <c r="H355" s="379">
        <v>1</v>
      </c>
      <c r="I355" s="379"/>
      <c r="J355" s="379">
        <v>39.603931427001953</v>
      </c>
      <c r="K355" s="379">
        <v>1</v>
      </c>
    </row>
    <row r="356" spans="2:11" x14ac:dyDescent="0.2">
      <c r="B356" s="269">
        <f t="shared" si="5"/>
        <v>47788</v>
      </c>
      <c r="C356" s="379"/>
      <c r="D356" s="379">
        <v>39.603931427001953</v>
      </c>
      <c r="E356" s="379">
        <v>1</v>
      </c>
      <c r="F356" s="379"/>
      <c r="G356" s="379">
        <v>39.603931427001953</v>
      </c>
      <c r="H356" s="379">
        <v>1</v>
      </c>
      <c r="I356" s="379"/>
      <c r="J356" s="379">
        <v>39.603931427001953</v>
      </c>
      <c r="K356" s="379">
        <v>1</v>
      </c>
    </row>
    <row r="357" spans="2:11" x14ac:dyDescent="0.2">
      <c r="B357" s="269">
        <f t="shared" si="5"/>
        <v>47818</v>
      </c>
      <c r="C357" s="379"/>
      <c r="D357" s="379">
        <v>39.603931427001953</v>
      </c>
      <c r="E357" s="379">
        <v>1</v>
      </c>
      <c r="F357" s="379"/>
      <c r="G357" s="379">
        <v>39.603931427001953</v>
      </c>
      <c r="H357" s="379">
        <v>1</v>
      </c>
      <c r="I357" s="379"/>
      <c r="J357" s="379">
        <v>39.603931427001953</v>
      </c>
      <c r="K357" s="379">
        <v>1</v>
      </c>
    </row>
    <row r="358" spans="2:11" x14ac:dyDescent="0.2">
      <c r="B358" s="269">
        <f t="shared" si="5"/>
        <v>47849</v>
      </c>
      <c r="C358" s="379"/>
      <c r="D358" s="379">
        <v>39.603931427001953</v>
      </c>
      <c r="E358" s="379">
        <v>1</v>
      </c>
      <c r="F358" s="379"/>
      <c r="G358" s="379">
        <v>39.603931427001953</v>
      </c>
      <c r="H358" s="379">
        <v>1</v>
      </c>
      <c r="I358" s="379"/>
      <c r="J358" s="379">
        <v>39.603931427001953</v>
      </c>
      <c r="K358" s="379">
        <v>1</v>
      </c>
    </row>
    <row r="359" spans="2:11" x14ac:dyDescent="0.2">
      <c r="B359" s="269">
        <f t="shared" si="5"/>
        <v>47880</v>
      </c>
      <c r="C359" s="379"/>
      <c r="D359" s="379">
        <v>39.603931427001953</v>
      </c>
      <c r="E359" s="379">
        <v>1</v>
      </c>
      <c r="F359" s="379"/>
      <c r="G359" s="379">
        <v>39.603931427001953</v>
      </c>
      <c r="H359" s="379">
        <v>1</v>
      </c>
      <c r="I359" s="379"/>
      <c r="J359" s="379">
        <v>39.603931427001953</v>
      </c>
      <c r="K359" s="379">
        <v>1</v>
      </c>
    </row>
    <row r="360" spans="2:11" x14ac:dyDescent="0.2">
      <c r="B360" s="269">
        <f t="shared" si="5"/>
        <v>47908</v>
      </c>
      <c r="C360" s="379"/>
      <c r="D360" s="379">
        <v>39.603931427001953</v>
      </c>
      <c r="E360" s="379">
        <v>1</v>
      </c>
      <c r="F360" s="379"/>
      <c r="G360" s="379">
        <v>39.603931427001953</v>
      </c>
      <c r="H360" s="379">
        <v>1</v>
      </c>
      <c r="I360" s="379"/>
      <c r="J360" s="379">
        <v>39.603931427001953</v>
      </c>
      <c r="K360" s="379">
        <v>1</v>
      </c>
    </row>
    <row r="361" spans="2:11" x14ac:dyDescent="0.2">
      <c r="B361" s="269">
        <f t="shared" si="5"/>
        <v>47939</v>
      </c>
      <c r="C361" s="379"/>
      <c r="D361" s="379">
        <v>39.603931427001953</v>
      </c>
      <c r="E361" s="379">
        <v>1</v>
      </c>
      <c r="F361" s="379"/>
      <c r="G361" s="379">
        <v>39.603931427001953</v>
      </c>
      <c r="H361" s="379">
        <v>1</v>
      </c>
      <c r="I361" s="379"/>
      <c r="J361" s="379">
        <v>39.603931427001953</v>
      </c>
      <c r="K361" s="379">
        <v>1</v>
      </c>
    </row>
    <row r="362" spans="2:11" x14ac:dyDescent="0.2">
      <c r="B362" s="269">
        <f t="shared" si="5"/>
        <v>47969</v>
      </c>
      <c r="C362" s="379"/>
      <c r="D362" s="379">
        <v>39.603931427001953</v>
      </c>
      <c r="E362" s="379">
        <v>1</v>
      </c>
      <c r="F362" s="379"/>
      <c r="G362" s="379">
        <v>39.603931427001953</v>
      </c>
      <c r="H362" s="379">
        <v>1</v>
      </c>
      <c r="I362" s="379"/>
      <c r="J362" s="379">
        <v>39.603931427001953</v>
      </c>
      <c r="K362" s="379">
        <v>1</v>
      </c>
    </row>
    <row r="363" spans="2:11" x14ac:dyDescent="0.2">
      <c r="B363" s="269">
        <f t="shared" si="5"/>
        <v>48000</v>
      </c>
      <c r="C363" s="379"/>
      <c r="D363" s="379">
        <v>39.603931427001953</v>
      </c>
      <c r="E363" s="379">
        <v>1</v>
      </c>
      <c r="F363" s="379"/>
      <c r="G363" s="379">
        <v>39.603931427001953</v>
      </c>
      <c r="H363" s="379">
        <v>1</v>
      </c>
      <c r="I363" s="379"/>
      <c r="J363" s="379">
        <v>39.603931427001953</v>
      </c>
      <c r="K363" s="379">
        <v>1</v>
      </c>
    </row>
    <row r="364" spans="2:11" x14ac:dyDescent="0.2">
      <c r="B364" s="269">
        <f t="shared" si="5"/>
        <v>48030</v>
      </c>
      <c r="C364" s="379"/>
      <c r="D364" s="379">
        <v>39.603931427001953</v>
      </c>
      <c r="E364" s="379">
        <v>1</v>
      </c>
      <c r="F364" s="379"/>
      <c r="G364" s="379">
        <v>39.603931427001953</v>
      </c>
      <c r="H364" s="379">
        <v>1</v>
      </c>
      <c r="I364" s="379"/>
      <c r="J364" s="379">
        <v>39.603931427001953</v>
      </c>
      <c r="K364" s="379">
        <v>1</v>
      </c>
    </row>
    <row r="365" spans="2:11" x14ac:dyDescent="0.2">
      <c r="B365" s="269">
        <f t="shared" si="5"/>
        <v>48061</v>
      </c>
      <c r="C365" s="379"/>
      <c r="D365" s="379">
        <v>39.603931427001953</v>
      </c>
      <c r="E365" s="379">
        <v>1</v>
      </c>
      <c r="F365" s="379"/>
      <c r="G365" s="379">
        <v>39.603931427001953</v>
      </c>
      <c r="H365" s="379">
        <v>1</v>
      </c>
      <c r="I365" s="379"/>
      <c r="J365" s="379">
        <v>39.603931427001953</v>
      </c>
      <c r="K365" s="379">
        <v>1</v>
      </c>
    </row>
    <row r="366" spans="2:11" x14ac:dyDescent="0.2">
      <c r="B366" s="269">
        <f t="shared" si="5"/>
        <v>48092</v>
      </c>
      <c r="C366" s="379"/>
      <c r="D366" s="379">
        <v>39.603931427001953</v>
      </c>
      <c r="E366" s="379">
        <v>1</v>
      </c>
      <c r="F366" s="379"/>
      <c r="G366" s="379">
        <v>39.603931427001953</v>
      </c>
      <c r="H366" s="379">
        <v>1</v>
      </c>
      <c r="I366" s="379"/>
      <c r="J366" s="379">
        <v>39.603931427001953</v>
      </c>
      <c r="K366" s="379">
        <v>1</v>
      </c>
    </row>
    <row r="367" spans="2:11" x14ac:dyDescent="0.2">
      <c r="B367" s="269"/>
    </row>
    <row r="368" spans="2:11" x14ac:dyDescent="0.2">
      <c r="B368" s="269"/>
    </row>
    <row r="369" spans="2:2" x14ac:dyDescent="0.2">
      <c r="B369" s="269"/>
    </row>
    <row r="370" spans="2:2" x14ac:dyDescent="0.2">
      <c r="B370" s="269"/>
    </row>
    <row r="371" spans="2:2" x14ac:dyDescent="0.2">
      <c r="B371" s="269"/>
    </row>
    <row r="372" spans="2:2" x14ac:dyDescent="0.2">
      <c r="B372" s="269"/>
    </row>
    <row r="373" spans="2:2" x14ac:dyDescent="0.2">
      <c r="B373" s="269"/>
    </row>
    <row r="374" spans="2:2" x14ac:dyDescent="0.2">
      <c r="B374" s="269"/>
    </row>
    <row r="375" spans="2:2" x14ac:dyDescent="0.2">
      <c r="B375" s="269"/>
    </row>
    <row r="376" spans="2:2" x14ac:dyDescent="0.2">
      <c r="B376" s="269"/>
    </row>
    <row r="377" spans="2:2" x14ac:dyDescent="0.2">
      <c r="B377" s="269"/>
    </row>
    <row r="378" spans="2:2" x14ac:dyDescent="0.2">
      <c r="B378" s="269"/>
    </row>
    <row r="379" spans="2:2" x14ac:dyDescent="0.2">
      <c r="B379" s="269"/>
    </row>
    <row r="380" spans="2:2" x14ac:dyDescent="0.2">
      <c r="B380" s="269"/>
    </row>
    <row r="381" spans="2:2" x14ac:dyDescent="0.2">
      <c r="B381" s="269"/>
    </row>
    <row r="382" spans="2:2" x14ac:dyDescent="0.2">
      <c r="B382" s="269"/>
    </row>
    <row r="383" spans="2:2" x14ac:dyDescent="0.2">
      <c r="B383" s="269"/>
    </row>
    <row r="384" spans="2:2" x14ac:dyDescent="0.2">
      <c r="B384" s="269"/>
    </row>
    <row r="385" spans="2:2" x14ac:dyDescent="0.2">
      <c r="B385" s="269"/>
    </row>
    <row r="386" spans="2:2" x14ac:dyDescent="0.2">
      <c r="B386" s="269"/>
    </row>
    <row r="387" spans="2:2" x14ac:dyDescent="0.2">
      <c r="B387" s="269"/>
    </row>
    <row r="388" spans="2:2" x14ac:dyDescent="0.2">
      <c r="B388" s="269"/>
    </row>
    <row r="389" spans="2:2" x14ac:dyDescent="0.2">
      <c r="B389" s="269"/>
    </row>
    <row r="390" spans="2:2" x14ac:dyDescent="0.2">
      <c r="B390" s="269"/>
    </row>
    <row r="391" spans="2:2" x14ac:dyDescent="0.2">
      <c r="B391" s="269"/>
    </row>
    <row r="392" spans="2:2" x14ac:dyDescent="0.2">
      <c r="B392" s="269"/>
    </row>
    <row r="393" spans="2:2" x14ac:dyDescent="0.2">
      <c r="B393" s="269"/>
    </row>
    <row r="394" spans="2:2" x14ac:dyDescent="0.2">
      <c r="B394" s="269"/>
    </row>
    <row r="395" spans="2:2" x14ac:dyDescent="0.2">
      <c r="B395" s="269"/>
    </row>
    <row r="396" spans="2:2" x14ac:dyDescent="0.2">
      <c r="B396" s="269"/>
    </row>
    <row r="397" spans="2:2" x14ac:dyDescent="0.2">
      <c r="B397" s="269"/>
    </row>
    <row r="398" spans="2:2" x14ac:dyDescent="0.2">
      <c r="B398" s="269"/>
    </row>
    <row r="399" spans="2:2" x14ac:dyDescent="0.2">
      <c r="B399" s="269"/>
    </row>
    <row r="400" spans="2:2" x14ac:dyDescent="0.2">
      <c r="B400" s="269"/>
    </row>
    <row r="401" spans="2:2" x14ac:dyDescent="0.2">
      <c r="B401" s="269"/>
    </row>
    <row r="402" spans="2:2" x14ac:dyDescent="0.2">
      <c r="B402" s="269"/>
    </row>
    <row r="403" spans="2:2" x14ac:dyDescent="0.2">
      <c r="B403" s="269"/>
    </row>
    <row r="404" spans="2:2" x14ac:dyDescent="0.2">
      <c r="B404" s="269"/>
    </row>
    <row r="405" spans="2:2" x14ac:dyDescent="0.2">
      <c r="B405" s="269"/>
    </row>
    <row r="406" spans="2:2" x14ac:dyDescent="0.2">
      <c r="B406" s="269"/>
    </row>
    <row r="407" spans="2:2" x14ac:dyDescent="0.2">
      <c r="B407" s="269"/>
    </row>
    <row r="408" spans="2:2" x14ac:dyDescent="0.2">
      <c r="B408" s="269"/>
    </row>
    <row r="409" spans="2:2" x14ac:dyDescent="0.2">
      <c r="B409" s="269"/>
    </row>
    <row r="410" spans="2:2" x14ac:dyDescent="0.2">
      <c r="B410" s="269"/>
    </row>
    <row r="411" spans="2:2" x14ac:dyDescent="0.2">
      <c r="B411" s="269"/>
    </row>
    <row r="412" spans="2:2" x14ac:dyDescent="0.2">
      <c r="B412" s="269"/>
    </row>
    <row r="413" spans="2:2" x14ac:dyDescent="0.2">
      <c r="B413" s="269"/>
    </row>
    <row r="414" spans="2:2" x14ac:dyDescent="0.2">
      <c r="B414" s="269"/>
    </row>
    <row r="415" spans="2:2" x14ac:dyDescent="0.2">
      <c r="B415" s="269"/>
    </row>
    <row r="416" spans="2:2" x14ac:dyDescent="0.2">
      <c r="B416" s="269"/>
    </row>
    <row r="417" spans="2:2" x14ac:dyDescent="0.2">
      <c r="B417" s="269"/>
    </row>
    <row r="418" spans="2:2" x14ac:dyDescent="0.2">
      <c r="B418" s="269"/>
    </row>
    <row r="419" spans="2:2" x14ac:dyDescent="0.2">
      <c r="B419" s="269"/>
    </row>
    <row r="420" spans="2:2" x14ac:dyDescent="0.2">
      <c r="B420" s="269"/>
    </row>
    <row r="421" spans="2:2" x14ac:dyDescent="0.2">
      <c r="B421" s="269"/>
    </row>
    <row r="422" spans="2:2" x14ac:dyDescent="0.2">
      <c r="B422" s="269"/>
    </row>
    <row r="423" spans="2:2" x14ac:dyDescent="0.2">
      <c r="B423" s="269"/>
    </row>
    <row r="424" spans="2:2" x14ac:dyDescent="0.2">
      <c r="B424" s="269"/>
    </row>
    <row r="425" spans="2:2" x14ac:dyDescent="0.2">
      <c r="B425" s="269"/>
    </row>
    <row r="426" spans="2:2" x14ac:dyDescent="0.2">
      <c r="B426" s="269"/>
    </row>
    <row r="427" spans="2:2" x14ac:dyDescent="0.2">
      <c r="B427" s="269"/>
    </row>
    <row r="428" spans="2:2" x14ac:dyDescent="0.2">
      <c r="B428" s="269"/>
    </row>
    <row r="429" spans="2:2" x14ac:dyDescent="0.2">
      <c r="B429" s="269"/>
    </row>
    <row r="430" spans="2:2" x14ac:dyDescent="0.2">
      <c r="B430" s="269"/>
    </row>
    <row r="431" spans="2:2" x14ac:dyDescent="0.2">
      <c r="B431" s="269"/>
    </row>
    <row r="432" spans="2:2" x14ac:dyDescent="0.2">
      <c r="B432" s="269"/>
    </row>
    <row r="433" spans="2:2" x14ac:dyDescent="0.2">
      <c r="B433" s="269"/>
    </row>
    <row r="434" spans="2:2" x14ac:dyDescent="0.2">
      <c r="B434" s="269"/>
    </row>
    <row r="435" spans="2:2" x14ac:dyDescent="0.2">
      <c r="B435" s="269"/>
    </row>
    <row r="436" spans="2:2" x14ac:dyDescent="0.2">
      <c r="B436" s="269"/>
    </row>
    <row r="437" spans="2:2" x14ac:dyDescent="0.2">
      <c r="B437" s="269"/>
    </row>
    <row r="438" spans="2:2" x14ac:dyDescent="0.2">
      <c r="B438" s="269"/>
    </row>
    <row r="439" spans="2:2" x14ac:dyDescent="0.2">
      <c r="B439" s="269"/>
    </row>
    <row r="440" spans="2:2" x14ac:dyDescent="0.2">
      <c r="B440" s="269"/>
    </row>
    <row r="441" spans="2:2" x14ac:dyDescent="0.2">
      <c r="B441" s="269"/>
    </row>
    <row r="442" spans="2:2" x14ac:dyDescent="0.2">
      <c r="B442" s="269"/>
    </row>
    <row r="443" spans="2:2" x14ac:dyDescent="0.2">
      <c r="B443" s="269"/>
    </row>
    <row r="444" spans="2:2" x14ac:dyDescent="0.2">
      <c r="B444" s="269"/>
    </row>
    <row r="445" spans="2:2" x14ac:dyDescent="0.2">
      <c r="B445" s="269"/>
    </row>
    <row r="446" spans="2:2" x14ac:dyDescent="0.2">
      <c r="B446" s="269"/>
    </row>
    <row r="447" spans="2:2" x14ac:dyDescent="0.2">
      <c r="B447" s="269"/>
    </row>
    <row r="448" spans="2:2" x14ac:dyDescent="0.2">
      <c r="B448" s="269"/>
    </row>
    <row r="449" spans="2:2" x14ac:dyDescent="0.2">
      <c r="B449" s="269"/>
    </row>
    <row r="450" spans="2:2" x14ac:dyDescent="0.2">
      <c r="B450" s="269"/>
    </row>
    <row r="451" spans="2:2" x14ac:dyDescent="0.2">
      <c r="B451" s="269"/>
    </row>
    <row r="452" spans="2:2" x14ac:dyDescent="0.2">
      <c r="B452" s="269"/>
    </row>
  </sheetData>
  <phoneticPr fontId="13" type="noConversion"/>
  <pageMargins left="0.75" right="0.75" top="1" bottom="1" header="0.5" footer="0.5"/>
  <pageSetup orientation="portrait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B3:Q452"/>
  <sheetViews>
    <sheetView workbookViewId="0">
      <selection activeCell="J7" sqref="J7"/>
    </sheetView>
  </sheetViews>
  <sheetFormatPr defaultRowHeight="11.25" x14ac:dyDescent="0.2"/>
  <cols>
    <col min="1" max="6" width="9.140625" style="143"/>
    <col min="7" max="7" width="8.28515625" style="143" customWidth="1"/>
    <col min="8" max="14" width="9.140625" style="143"/>
    <col min="15" max="15" width="8.85546875" style="143" customWidth="1"/>
    <col min="16" max="16384" width="9.140625" style="143"/>
  </cols>
  <sheetData>
    <row r="3" spans="2:17" x14ac:dyDescent="0.2">
      <c r="B3" s="143" t="s">
        <v>818</v>
      </c>
      <c r="D3" s="380">
        <v>2</v>
      </c>
    </row>
    <row r="6" spans="2:17" ht="22.5" x14ac:dyDescent="0.2">
      <c r="B6" s="143" t="s">
        <v>819</v>
      </c>
      <c r="C6" s="143" t="s">
        <v>714</v>
      </c>
      <c r="D6" s="143" t="s">
        <v>95</v>
      </c>
      <c r="E6" s="383" t="s">
        <v>829</v>
      </c>
      <c r="F6" s="143" t="s">
        <v>826</v>
      </c>
      <c r="G6" s="143" t="s">
        <v>827</v>
      </c>
      <c r="H6" s="143" t="s">
        <v>714</v>
      </c>
      <c r="I6" s="143" t="s">
        <v>95</v>
      </c>
      <c r="J6" s="383" t="s">
        <v>829</v>
      </c>
      <c r="K6" s="143" t="s">
        <v>826</v>
      </c>
      <c r="L6" s="143" t="s">
        <v>827</v>
      </c>
      <c r="M6" s="143" t="s">
        <v>714</v>
      </c>
      <c r="N6" s="143" t="s">
        <v>95</v>
      </c>
      <c r="O6" s="383" t="s">
        <v>829</v>
      </c>
      <c r="P6" s="143" t="s">
        <v>826</v>
      </c>
      <c r="Q6" s="143" t="s">
        <v>827</v>
      </c>
    </row>
    <row r="7" spans="2:17" x14ac:dyDescent="0.2">
      <c r="B7" s="269">
        <f>dealStart</f>
        <v>37165</v>
      </c>
      <c r="C7" s="378">
        <v>48.53584033961053</v>
      </c>
      <c r="D7" s="379">
        <v>57.500007629394531</v>
      </c>
      <c r="E7" s="379">
        <v>1</v>
      </c>
      <c r="F7" s="379">
        <f t="shared" ref="F7:F70" si="0">D7</f>
        <v>57.500007629394531</v>
      </c>
      <c r="G7" s="379">
        <v>1</v>
      </c>
      <c r="H7" s="378">
        <v>48.53584033961053</v>
      </c>
      <c r="I7" s="379">
        <v>57.500007629394531</v>
      </c>
      <c r="J7" s="379">
        <v>0</v>
      </c>
      <c r="K7" s="379">
        <f t="shared" ref="K7:K70" si="1">I7</f>
        <v>57.500007629394531</v>
      </c>
      <c r="L7" s="379">
        <v>1</v>
      </c>
      <c r="M7" s="378">
        <v>48.53584033961053</v>
      </c>
      <c r="N7" s="379">
        <v>57.500007629394531</v>
      </c>
      <c r="O7" s="379">
        <v>1</v>
      </c>
      <c r="P7" s="379">
        <f t="shared" ref="P7:P70" si="2">N7</f>
        <v>57.500007629394531</v>
      </c>
      <c r="Q7" s="379">
        <v>1</v>
      </c>
    </row>
    <row r="8" spans="2:17" x14ac:dyDescent="0.2">
      <c r="B8" s="269">
        <f t="shared" ref="B8:B71" si="3">EOMONTH(B7,0)+1</f>
        <v>37196</v>
      </c>
      <c r="C8" s="378">
        <v>51.577957680381282</v>
      </c>
      <c r="D8" s="379">
        <v>54.5</v>
      </c>
      <c r="E8" s="379">
        <v>1</v>
      </c>
      <c r="F8" s="379">
        <f t="shared" si="0"/>
        <v>54.5</v>
      </c>
      <c r="G8" s="379">
        <v>1</v>
      </c>
      <c r="H8" s="378">
        <v>51.577957680381282</v>
      </c>
      <c r="I8" s="379">
        <v>54.5</v>
      </c>
      <c r="J8" s="379">
        <v>0</v>
      </c>
      <c r="K8" s="379">
        <f t="shared" si="1"/>
        <v>54.5</v>
      </c>
      <c r="L8" s="379">
        <v>1</v>
      </c>
      <c r="M8" s="378">
        <v>51.577957680381282</v>
      </c>
      <c r="N8" s="379">
        <v>54.5</v>
      </c>
      <c r="O8" s="379">
        <v>1</v>
      </c>
      <c r="P8" s="379">
        <f t="shared" si="2"/>
        <v>54.5</v>
      </c>
      <c r="Q8" s="379">
        <v>1</v>
      </c>
    </row>
    <row r="9" spans="2:17" x14ac:dyDescent="0.2">
      <c r="B9" s="269">
        <f t="shared" si="3"/>
        <v>37226</v>
      </c>
      <c r="C9" s="378">
        <v>50.724092959638313</v>
      </c>
      <c r="D9" s="379">
        <v>31.200000762939453</v>
      </c>
      <c r="E9" s="379">
        <v>1</v>
      </c>
      <c r="F9" s="379">
        <f t="shared" si="0"/>
        <v>31.200000762939453</v>
      </c>
      <c r="G9" s="379">
        <v>1</v>
      </c>
      <c r="H9" s="378">
        <v>50.724092959638313</v>
      </c>
      <c r="I9" s="379">
        <v>31.200000762939453</v>
      </c>
      <c r="J9" s="379">
        <v>0</v>
      </c>
      <c r="K9" s="379">
        <f t="shared" si="1"/>
        <v>31.200000762939453</v>
      </c>
      <c r="L9" s="379">
        <v>1</v>
      </c>
      <c r="M9" s="378">
        <v>50.724092959638313</v>
      </c>
      <c r="N9" s="379">
        <v>31.200000762939453</v>
      </c>
      <c r="O9" s="379">
        <v>1</v>
      </c>
      <c r="P9" s="379">
        <f t="shared" si="2"/>
        <v>31.200000762939453</v>
      </c>
      <c r="Q9" s="379">
        <v>1</v>
      </c>
    </row>
    <row r="10" spans="2:17" x14ac:dyDescent="0.2">
      <c r="B10" s="269">
        <f t="shared" si="3"/>
        <v>37257</v>
      </c>
      <c r="C10" s="378">
        <v>41.750597453830196</v>
      </c>
      <c r="D10" s="379">
        <v>29.499994277954102</v>
      </c>
      <c r="E10" s="379">
        <v>1</v>
      </c>
      <c r="F10" s="379">
        <f t="shared" si="0"/>
        <v>29.499994277954102</v>
      </c>
      <c r="G10" s="379">
        <v>1</v>
      </c>
      <c r="H10" s="378">
        <v>41.750597453830196</v>
      </c>
      <c r="I10" s="379">
        <v>29.499994277954102</v>
      </c>
      <c r="J10" s="379">
        <v>0</v>
      </c>
      <c r="K10" s="379">
        <f t="shared" si="1"/>
        <v>29.499994277954102</v>
      </c>
      <c r="L10" s="379">
        <v>1</v>
      </c>
      <c r="M10" s="378">
        <v>41.750597453830196</v>
      </c>
      <c r="N10" s="379">
        <v>29.499994277954102</v>
      </c>
      <c r="O10" s="379">
        <v>1</v>
      </c>
      <c r="P10" s="379">
        <f t="shared" si="2"/>
        <v>29.499994277954102</v>
      </c>
      <c r="Q10" s="379">
        <v>1</v>
      </c>
    </row>
    <row r="11" spans="2:17" x14ac:dyDescent="0.2">
      <c r="B11" s="269">
        <f t="shared" si="3"/>
        <v>37288</v>
      </c>
      <c r="C11" s="378">
        <v>31.284968649172374</v>
      </c>
      <c r="D11" s="379">
        <v>29.499994277954102</v>
      </c>
      <c r="E11" s="379">
        <v>1</v>
      </c>
      <c r="F11" s="379">
        <f t="shared" si="0"/>
        <v>29.499994277954102</v>
      </c>
      <c r="G11" s="379">
        <v>1</v>
      </c>
      <c r="H11" s="378">
        <v>31.284968649172374</v>
      </c>
      <c r="I11" s="379">
        <v>29.499994277954102</v>
      </c>
      <c r="J11" s="379">
        <v>0</v>
      </c>
      <c r="K11" s="379">
        <f t="shared" si="1"/>
        <v>29.499994277954102</v>
      </c>
      <c r="L11" s="379">
        <v>1</v>
      </c>
      <c r="M11" s="378">
        <v>31.284968649172374</v>
      </c>
      <c r="N11" s="379">
        <v>29.499994277954102</v>
      </c>
      <c r="O11" s="379">
        <v>1</v>
      </c>
      <c r="P11" s="379">
        <f t="shared" si="2"/>
        <v>29.499994277954102</v>
      </c>
      <c r="Q11" s="379">
        <v>1</v>
      </c>
    </row>
    <row r="12" spans="2:17" x14ac:dyDescent="0.2">
      <c r="B12" s="269">
        <f t="shared" si="3"/>
        <v>37316</v>
      </c>
      <c r="C12" s="378">
        <v>28.004605796561226</v>
      </c>
      <c r="D12" s="379">
        <v>29.499994277954102</v>
      </c>
      <c r="E12" s="379">
        <v>1</v>
      </c>
      <c r="F12" s="379">
        <f t="shared" si="0"/>
        <v>29.499994277954102</v>
      </c>
      <c r="G12" s="379">
        <v>1</v>
      </c>
      <c r="H12" s="378">
        <v>28.004605796561226</v>
      </c>
      <c r="I12" s="379">
        <v>29.499994277954102</v>
      </c>
      <c r="J12" s="379">
        <v>0</v>
      </c>
      <c r="K12" s="379">
        <f t="shared" si="1"/>
        <v>29.499994277954102</v>
      </c>
      <c r="L12" s="379">
        <v>1</v>
      </c>
      <c r="M12" s="378">
        <v>28.004605796561226</v>
      </c>
      <c r="N12" s="379">
        <v>29.499994277954102</v>
      </c>
      <c r="O12" s="379">
        <v>1</v>
      </c>
      <c r="P12" s="379">
        <f t="shared" si="2"/>
        <v>29.499994277954102</v>
      </c>
      <c r="Q12" s="379">
        <v>1</v>
      </c>
    </row>
    <row r="13" spans="2:17" x14ac:dyDescent="0.2">
      <c r="B13" s="269">
        <f t="shared" si="3"/>
        <v>37347</v>
      </c>
      <c r="C13" s="378">
        <v>29.103584905655794</v>
      </c>
      <c r="D13" s="379">
        <v>33.5</v>
      </c>
      <c r="E13" s="379">
        <v>1</v>
      </c>
      <c r="F13" s="379">
        <f t="shared" si="0"/>
        <v>33.5</v>
      </c>
      <c r="G13" s="379">
        <v>1</v>
      </c>
      <c r="H13" s="378">
        <v>29.103584905655794</v>
      </c>
      <c r="I13" s="379">
        <v>33.5</v>
      </c>
      <c r="J13" s="379">
        <v>0</v>
      </c>
      <c r="K13" s="379">
        <f t="shared" si="1"/>
        <v>33.5</v>
      </c>
      <c r="L13" s="379">
        <v>1</v>
      </c>
      <c r="M13" s="378">
        <v>29.103584905655794</v>
      </c>
      <c r="N13" s="379">
        <v>33.5</v>
      </c>
      <c r="O13" s="379">
        <v>1</v>
      </c>
      <c r="P13" s="379">
        <f t="shared" si="2"/>
        <v>33.5</v>
      </c>
      <c r="Q13" s="379">
        <v>1</v>
      </c>
    </row>
    <row r="14" spans="2:17" x14ac:dyDescent="0.2">
      <c r="B14" s="269">
        <f t="shared" si="3"/>
        <v>37377</v>
      </c>
      <c r="C14" s="378">
        <v>30.347825764752955</v>
      </c>
      <c r="D14" s="379">
        <v>33.5</v>
      </c>
      <c r="E14" s="379">
        <v>1</v>
      </c>
      <c r="F14" s="379">
        <f t="shared" si="0"/>
        <v>33.5</v>
      </c>
      <c r="G14" s="379">
        <v>1</v>
      </c>
      <c r="H14" s="378">
        <v>30.347825764752955</v>
      </c>
      <c r="I14" s="379">
        <v>33.5</v>
      </c>
      <c r="J14" s="379">
        <v>0</v>
      </c>
      <c r="K14" s="379">
        <f t="shared" si="1"/>
        <v>33.5</v>
      </c>
      <c r="L14" s="379">
        <v>1</v>
      </c>
      <c r="M14" s="378">
        <v>30.347825764752955</v>
      </c>
      <c r="N14" s="379">
        <v>33.5</v>
      </c>
      <c r="O14" s="379">
        <v>1</v>
      </c>
      <c r="P14" s="379">
        <f t="shared" si="2"/>
        <v>33.5</v>
      </c>
      <c r="Q14" s="379">
        <v>1</v>
      </c>
    </row>
    <row r="15" spans="2:17" x14ac:dyDescent="0.2">
      <c r="B15" s="269">
        <f t="shared" si="3"/>
        <v>37408</v>
      </c>
      <c r="C15" s="378">
        <v>30.383516046172282</v>
      </c>
      <c r="D15" s="379">
        <v>32</v>
      </c>
      <c r="E15" s="379">
        <v>1</v>
      </c>
      <c r="F15" s="379">
        <f t="shared" si="0"/>
        <v>32</v>
      </c>
      <c r="G15" s="379">
        <v>1</v>
      </c>
      <c r="H15" s="378">
        <v>30.383516046172282</v>
      </c>
      <c r="I15" s="379">
        <v>32</v>
      </c>
      <c r="J15" s="379">
        <v>0</v>
      </c>
      <c r="K15" s="379">
        <f t="shared" si="1"/>
        <v>32</v>
      </c>
      <c r="L15" s="379">
        <v>1</v>
      </c>
      <c r="M15" s="378">
        <v>30.383516046172282</v>
      </c>
      <c r="N15" s="379">
        <v>32</v>
      </c>
      <c r="O15" s="379">
        <v>1</v>
      </c>
      <c r="P15" s="379">
        <f t="shared" si="2"/>
        <v>32</v>
      </c>
      <c r="Q15" s="379">
        <v>1</v>
      </c>
    </row>
    <row r="16" spans="2:17" x14ac:dyDescent="0.2">
      <c r="B16" s="269">
        <f t="shared" si="3"/>
        <v>37438</v>
      </c>
      <c r="C16" s="378">
        <v>27.998827369763926</v>
      </c>
      <c r="D16" s="379">
        <v>32</v>
      </c>
      <c r="E16" s="379">
        <v>1</v>
      </c>
      <c r="F16" s="379">
        <f t="shared" si="0"/>
        <v>32</v>
      </c>
      <c r="G16" s="379">
        <v>1</v>
      </c>
      <c r="H16" s="378">
        <v>27.998827369763926</v>
      </c>
      <c r="I16" s="379">
        <v>32</v>
      </c>
      <c r="J16" s="379">
        <v>0</v>
      </c>
      <c r="K16" s="379">
        <f t="shared" si="1"/>
        <v>32</v>
      </c>
      <c r="L16" s="379">
        <v>1</v>
      </c>
      <c r="M16" s="378">
        <v>27.998827369763926</v>
      </c>
      <c r="N16" s="379">
        <v>32</v>
      </c>
      <c r="O16" s="379">
        <v>1</v>
      </c>
      <c r="P16" s="379">
        <f t="shared" si="2"/>
        <v>32</v>
      </c>
      <c r="Q16" s="379">
        <v>1</v>
      </c>
    </row>
    <row r="17" spans="2:17" x14ac:dyDescent="0.2">
      <c r="B17" s="269">
        <f t="shared" si="3"/>
        <v>37469</v>
      </c>
      <c r="C17" s="378">
        <v>29.920395170584602</v>
      </c>
      <c r="D17" s="379">
        <v>36.5</v>
      </c>
      <c r="E17" s="379">
        <v>1</v>
      </c>
      <c r="F17" s="379">
        <f t="shared" si="0"/>
        <v>36.5</v>
      </c>
      <c r="G17" s="379">
        <v>1</v>
      </c>
      <c r="H17" s="378">
        <v>29.920395170584602</v>
      </c>
      <c r="I17" s="379">
        <v>36.5</v>
      </c>
      <c r="J17" s="379">
        <v>0</v>
      </c>
      <c r="K17" s="379">
        <f t="shared" si="1"/>
        <v>36.5</v>
      </c>
      <c r="L17" s="379">
        <v>1</v>
      </c>
      <c r="M17" s="378">
        <v>29.920395170584602</v>
      </c>
      <c r="N17" s="379">
        <v>36.5</v>
      </c>
      <c r="O17" s="379">
        <v>1</v>
      </c>
      <c r="P17" s="379">
        <f t="shared" si="2"/>
        <v>36.5</v>
      </c>
      <c r="Q17" s="379">
        <v>1</v>
      </c>
    </row>
    <row r="18" spans="2:17" x14ac:dyDescent="0.2">
      <c r="B18" s="269">
        <f t="shared" si="3"/>
        <v>37500</v>
      </c>
      <c r="C18" s="378">
        <v>36.946670329370221</v>
      </c>
      <c r="D18" s="379">
        <v>43.5</v>
      </c>
      <c r="E18" s="379">
        <v>1</v>
      </c>
      <c r="F18" s="379">
        <f t="shared" si="0"/>
        <v>43.5</v>
      </c>
      <c r="G18" s="379">
        <v>1</v>
      </c>
      <c r="H18" s="378">
        <v>36.946670329370221</v>
      </c>
      <c r="I18" s="379">
        <v>43.5</v>
      </c>
      <c r="J18" s="379">
        <v>0</v>
      </c>
      <c r="K18" s="379">
        <f t="shared" si="1"/>
        <v>43.5</v>
      </c>
      <c r="L18" s="379">
        <v>1</v>
      </c>
      <c r="M18" s="378">
        <v>36.946670329370221</v>
      </c>
      <c r="N18" s="379">
        <v>43.5</v>
      </c>
      <c r="O18" s="379">
        <v>1</v>
      </c>
      <c r="P18" s="379">
        <f t="shared" si="2"/>
        <v>43.5</v>
      </c>
      <c r="Q18" s="379">
        <v>1</v>
      </c>
    </row>
    <row r="19" spans="2:17" x14ac:dyDescent="0.2">
      <c r="B19" s="269">
        <f t="shared" si="3"/>
        <v>37530</v>
      </c>
      <c r="C19" s="378">
        <v>49.360949625383881</v>
      </c>
      <c r="D19" s="379">
        <v>55.754001617431641</v>
      </c>
      <c r="E19" s="379">
        <v>1</v>
      </c>
      <c r="F19" s="379">
        <f t="shared" si="0"/>
        <v>55.754001617431641</v>
      </c>
      <c r="G19" s="379">
        <v>1</v>
      </c>
      <c r="H19" s="378">
        <v>49.360949625383881</v>
      </c>
      <c r="I19" s="379">
        <v>55.754001617431641</v>
      </c>
      <c r="J19" s="379">
        <v>0</v>
      </c>
      <c r="K19" s="379">
        <f t="shared" si="1"/>
        <v>55.754001617431641</v>
      </c>
      <c r="L19" s="379">
        <v>1</v>
      </c>
      <c r="M19" s="378">
        <v>49.360949625383881</v>
      </c>
      <c r="N19" s="379">
        <v>55.754001617431641</v>
      </c>
      <c r="O19" s="379">
        <v>1</v>
      </c>
      <c r="P19" s="379">
        <f t="shared" si="2"/>
        <v>55.754001617431641</v>
      </c>
      <c r="Q19" s="379">
        <v>1</v>
      </c>
    </row>
    <row r="20" spans="2:17" x14ac:dyDescent="0.2">
      <c r="B20" s="269">
        <f t="shared" si="3"/>
        <v>37561</v>
      </c>
      <c r="C20" s="378">
        <v>52.454782960947782</v>
      </c>
      <c r="D20" s="379">
        <v>55.75</v>
      </c>
      <c r="E20" s="379">
        <v>1</v>
      </c>
      <c r="F20" s="379">
        <f t="shared" si="0"/>
        <v>55.75</v>
      </c>
      <c r="G20" s="379">
        <v>1</v>
      </c>
      <c r="H20" s="378">
        <v>52.454782960947782</v>
      </c>
      <c r="I20" s="379">
        <v>55.75</v>
      </c>
      <c r="J20" s="379">
        <v>0</v>
      </c>
      <c r="K20" s="379">
        <f t="shared" si="1"/>
        <v>55.75</v>
      </c>
      <c r="L20" s="379">
        <v>1</v>
      </c>
      <c r="M20" s="378">
        <v>52.454782960947782</v>
      </c>
      <c r="N20" s="379">
        <v>55.75</v>
      </c>
      <c r="O20" s="379">
        <v>1</v>
      </c>
      <c r="P20" s="379">
        <f t="shared" si="2"/>
        <v>55.75</v>
      </c>
      <c r="Q20" s="379">
        <v>1</v>
      </c>
    </row>
    <row r="21" spans="2:17" x14ac:dyDescent="0.2">
      <c r="B21" s="269">
        <f t="shared" si="3"/>
        <v>37591</v>
      </c>
      <c r="C21" s="378">
        <v>51.586402539952175</v>
      </c>
      <c r="D21" s="379">
        <v>30.5</v>
      </c>
      <c r="E21" s="379">
        <v>1</v>
      </c>
      <c r="F21" s="379">
        <f t="shared" si="0"/>
        <v>30.5</v>
      </c>
      <c r="G21" s="379">
        <v>1</v>
      </c>
      <c r="H21" s="378">
        <v>51.586402539952175</v>
      </c>
      <c r="I21" s="379">
        <v>30.5</v>
      </c>
      <c r="J21" s="379">
        <v>0</v>
      </c>
      <c r="K21" s="379">
        <f t="shared" si="1"/>
        <v>30.5</v>
      </c>
      <c r="L21" s="379">
        <v>1</v>
      </c>
      <c r="M21" s="378">
        <v>51.586402539952175</v>
      </c>
      <c r="N21" s="379">
        <v>30.5</v>
      </c>
      <c r="O21" s="379">
        <v>1</v>
      </c>
      <c r="P21" s="379">
        <f t="shared" si="2"/>
        <v>30.5</v>
      </c>
      <c r="Q21" s="379">
        <v>1</v>
      </c>
    </row>
    <row r="22" spans="2:17" x14ac:dyDescent="0.2">
      <c r="B22" s="269">
        <f t="shared" si="3"/>
        <v>37622</v>
      </c>
      <c r="C22" s="378">
        <v>42.460357610545273</v>
      </c>
      <c r="D22" s="379">
        <v>30</v>
      </c>
      <c r="E22" s="379">
        <v>1</v>
      </c>
      <c r="F22" s="379">
        <f t="shared" si="0"/>
        <v>30</v>
      </c>
      <c r="G22" s="379">
        <v>1</v>
      </c>
      <c r="H22" s="378">
        <v>42.460357610545273</v>
      </c>
      <c r="I22" s="379">
        <v>30</v>
      </c>
      <c r="J22" s="379">
        <v>0</v>
      </c>
      <c r="K22" s="379">
        <f t="shared" si="1"/>
        <v>30</v>
      </c>
      <c r="L22" s="379">
        <v>1</v>
      </c>
      <c r="M22" s="378">
        <v>42.460357610545273</v>
      </c>
      <c r="N22" s="379">
        <v>30</v>
      </c>
      <c r="O22" s="379">
        <v>1</v>
      </c>
      <c r="P22" s="379">
        <f t="shared" si="2"/>
        <v>30</v>
      </c>
      <c r="Q22" s="379">
        <v>1</v>
      </c>
    </row>
    <row r="23" spans="2:17" x14ac:dyDescent="0.2">
      <c r="B23" s="269">
        <f t="shared" si="3"/>
        <v>37653</v>
      </c>
      <c r="C23" s="378">
        <v>31.816813116208309</v>
      </c>
      <c r="D23" s="379">
        <v>30</v>
      </c>
      <c r="E23" s="379">
        <v>1</v>
      </c>
      <c r="F23" s="379">
        <f t="shared" si="0"/>
        <v>30</v>
      </c>
      <c r="G23" s="379">
        <v>1</v>
      </c>
      <c r="H23" s="378">
        <v>31.816813116208309</v>
      </c>
      <c r="I23" s="379">
        <v>30</v>
      </c>
      <c r="J23" s="379">
        <v>0</v>
      </c>
      <c r="K23" s="379">
        <f t="shared" si="1"/>
        <v>30</v>
      </c>
      <c r="L23" s="379">
        <v>1</v>
      </c>
      <c r="M23" s="378">
        <v>31.816813116208309</v>
      </c>
      <c r="N23" s="379">
        <v>30</v>
      </c>
      <c r="O23" s="379">
        <v>1</v>
      </c>
      <c r="P23" s="379">
        <f t="shared" si="2"/>
        <v>30</v>
      </c>
      <c r="Q23" s="379">
        <v>1</v>
      </c>
    </row>
    <row r="24" spans="2:17" x14ac:dyDescent="0.2">
      <c r="B24" s="269">
        <f t="shared" si="3"/>
        <v>37681</v>
      </c>
      <c r="C24" s="378">
        <v>28.480684095102767</v>
      </c>
      <c r="D24" s="379">
        <v>30</v>
      </c>
      <c r="E24" s="379">
        <v>1</v>
      </c>
      <c r="F24" s="379">
        <f t="shared" si="0"/>
        <v>30</v>
      </c>
      <c r="G24" s="379">
        <v>1</v>
      </c>
      <c r="H24" s="378">
        <v>28.480684095102767</v>
      </c>
      <c r="I24" s="379">
        <v>30</v>
      </c>
      <c r="J24" s="379">
        <v>0</v>
      </c>
      <c r="K24" s="379">
        <f t="shared" si="1"/>
        <v>30</v>
      </c>
      <c r="L24" s="379">
        <v>1</v>
      </c>
      <c r="M24" s="378">
        <v>28.480684095102767</v>
      </c>
      <c r="N24" s="379">
        <v>30</v>
      </c>
      <c r="O24" s="379">
        <v>1</v>
      </c>
      <c r="P24" s="379">
        <f t="shared" si="2"/>
        <v>30</v>
      </c>
      <c r="Q24" s="379">
        <v>1</v>
      </c>
    </row>
    <row r="25" spans="2:17" x14ac:dyDescent="0.2">
      <c r="B25" s="269">
        <f t="shared" si="3"/>
        <v>37712</v>
      </c>
      <c r="C25" s="378">
        <v>29.598345849051938</v>
      </c>
      <c r="D25" s="379">
        <v>32.750001525878908</v>
      </c>
      <c r="E25" s="379">
        <v>1</v>
      </c>
      <c r="F25" s="379">
        <f t="shared" si="0"/>
        <v>32.750001525878908</v>
      </c>
      <c r="G25" s="379">
        <v>1</v>
      </c>
      <c r="H25" s="378">
        <v>29.598345849051938</v>
      </c>
      <c r="I25" s="379">
        <v>32.750001525878908</v>
      </c>
      <c r="J25" s="379">
        <v>0</v>
      </c>
      <c r="K25" s="379">
        <f t="shared" si="1"/>
        <v>32.750001525878908</v>
      </c>
      <c r="L25" s="379">
        <v>1</v>
      </c>
      <c r="M25" s="378">
        <v>29.598345849051938</v>
      </c>
      <c r="N25" s="379">
        <v>32.750001525878908</v>
      </c>
      <c r="O25" s="379">
        <v>1</v>
      </c>
      <c r="P25" s="379">
        <f t="shared" si="2"/>
        <v>32.750001525878908</v>
      </c>
      <c r="Q25" s="379">
        <v>1</v>
      </c>
    </row>
    <row r="26" spans="2:17" x14ac:dyDescent="0.2">
      <c r="B26" s="269">
        <f t="shared" si="3"/>
        <v>37742</v>
      </c>
      <c r="C26" s="378">
        <v>30.863738802753726</v>
      </c>
      <c r="D26" s="379">
        <v>32.750001525878908</v>
      </c>
      <c r="E26" s="379">
        <v>1</v>
      </c>
      <c r="F26" s="379">
        <f t="shared" si="0"/>
        <v>32.750001525878908</v>
      </c>
      <c r="G26" s="379">
        <v>1</v>
      </c>
      <c r="H26" s="378">
        <v>30.863738802753726</v>
      </c>
      <c r="I26" s="379">
        <v>32.750001525878908</v>
      </c>
      <c r="J26" s="379">
        <v>0</v>
      </c>
      <c r="K26" s="379">
        <f t="shared" si="1"/>
        <v>32.750001525878908</v>
      </c>
      <c r="L26" s="379">
        <v>1</v>
      </c>
      <c r="M26" s="378">
        <v>30.863738802753726</v>
      </c>
      <c r="N26" s="379">
        <v>32.750001525878908</v>
      </c>
      <c r="O26" s="379">
        <v>1</v>
      </c>
      <c r="P26" s="379">
        <f t="shared" si="2"/>
        <v>32.750001525878908</v>
      </c>
      <c r="Q26" s="379">
        <v>1</v>
      </c>
    </row>
    <row r="27" spans="2:17" x14ac:dyDescent="0.2">
      <c r="B27" s="269">
        <f t="shared" si="3"/>
        <v>37773</v>
      </c>
      <c r="C27" s="378">
        <v>30.900035818957182</v>
      </c>
      <c r="D27" s="379">
        <v>28.900001144409181</v>
      </c>
      <c r="E27" s="379">
        <v>1</v>
      </c>
      <c r="F27" s="379">
        <f t="shared" si="0"/>
        <v>28.900001144409181</v>
      </c>
      <c r="G27" s="379">
        <v>1</v>
      </c>
      <c r="H27" s="378">
        <v>30.900035818957182</v>
      </c>
      <c r="I27" s="379">
        <v>28.900001144409181</v>
      </c>
      <c r="J27" s="379">
        <v>0</v>
      </c>
      <c r="K27" s="379">
        <f t="shared" si="1"/>
        <v>28.900001144409181</v>
      </c>
      <c r="L27" s="379">
        <v>1</v>
      </c>
      <c r="M27" s="378">
        <v>30.900035818957182</v>
      </c>
      <c r="N27" s="379">
        <v>28.900001144409181</v>
      </c>
      <c r="O27" s="379">
        <v>1</v>
      </c>
      <c r="P27" s="379">
        <f t="shared" si="2"/>
        <v>28.900001144409181</v>
      </c>
      <c r="Q27" s="379">
        <v>1</v>
      </c>
    </row>
    <row r="28" spans="2:17" x14ac:dyDescent="0.2">
      <c r="B28" s="269">
        <f t="shared" si="3"/>
        <v>37803</v>
      </c>
      <c r="C28" s="378">
        <v>28.474807435049918</v>
      </c>
      <c r="D28" s="379">
        <v>28.900001144409181</v>
      </c>
      <c r="E28" s="379">
        <v>1</v>
      </c>
      <c r="F28" s="379">
        <f t="shared" si="0"/>
        <v>28.900001144409181</v>
      </c>
      <c r="G28" s="379">
        <v>1</v>
      </c>
      <c r="H28" s="378">
        <v>28.474807435049918</v>
      </c>
      <c r="I28" s="379">
        <v>28.900001144409181</v>
      </c>
      <c r="J28" s="379">
        <v>0</v>
      </c>
      <c r="K28" s="379">
        <f t="shared" si="1"/>
        <v>28.900001144409181</v>
      </c>
      <c r="L28" s="379">
        <v>1</v>
      </c>
      <c r="M28" s="378">
        <v>28.474807435049918</v>
      </c>
      <c r="N28" s="379">
        <v>28.900001144409181</v>
      </c>
      <c r="O28" s="379">
        <v>1</v>
      </c>
      <c r="P28" s="379">
        <f t="shared" si="2"/>
        <v>28.900001144409181</v>
      </c>
      <c r="Q28" s="379">
        <v>1</v>
      </c>
    </row>
    <row r="29" spans="2:17" x14ac:dyDescent="0.2">
      <c r="B29" s="269">
        <f t="shared" si="3"/>
        <v>37834</v>
      </c>
      <c r="C29" s="378">
        <v>30.429041888484516</v>
      </c>
      <c r="D29" s="379">
        <v>34.750001525878908</v>
      </c>
      <c r="E29" s="379">
        <v>1</v>
      </c>
      <c r="F29" s="379">
        <f t="shared" si="0"/>
        <v>34.750001525878908</v>
      </c>
      <c r="G29" s="379">
        <v>1</v>
      </c>
      <c r="H29" s="378">
        <v>30.429041888484516</v>
      </c>
      <c r="I29" s="379">
        <v>34.750001525878908</v>
      </c>
      <c r="J29" s="379">
        <v>0</v>
      </c>
      <c r="K29" s="379">
        <f t="shared" si="1"/>
        <v>34.750001525878908</v>
      </c>
      <c r="L29" s="379">
        <v>1</v>
      </c>
      <c r="M29" s="378">
        <v>30.429041888484516</v>
      </c>
      <c r="N29" s="379">
        <v>34.750001525878908</v>
      </c>
      <c r="O29" s="379">
        <v>1</v>
      </c>
      <c r="P29" s="379">
        <f t="shared" si="2"/>
        <v>34.750001525878908</v>
      </c>
      <c r="Q29" s="379">
        <v>1</v>
      </c>
    </row>
    <row r="30" spans="2:17" x14ac:dyDescent="0.2">
      <c r="B30" s="269">
        <f t="shared" si="3"/>
        <v>37865</v>
      </c>
      <c r="C30" s="378">
        <v>37.574763724969515</v>
      </c>
      <c r="D30" s="379">
        <v>42.6</v>
      </c>
      <c r="E30" s="379">
        <v>1</v>
      </c>
      <c r="F30" s="379">
        <f t="shared" si="0"/>
        <v>42.6</v>
      </c>
      <c r="G30" s="379">
        <v>1</v>
      </c>
      <c r="H30" s="378">
        <v>37.574763724969515</v>
      </c>
      <c r="I30" s="379">
        <v>42.6</v>
      </c>
      <c r="J30" s="379">
        <v>0</v>
      </c>
      <c r="K30" s="379">
        <f t="shared" si="1"/>
        <v>42.6</v>
      </c>
      <c r="L30" s="379">
        <v>1</v>
      </c>
      <c r="M30" s="378">
        <v>37.574763724969515</v>
      </c>
      <c r="N30" s="379">
        <v>42.6</v>
      </c>
      <c r="O30" s="379">
        <v>1</v>
      </c>
      <c r="P30" s="379">
        <f t="shared" si="2"/>
        <v>42.6</v>
      </c>
      <c r="Q30" s="379">
        <v>1</v>
      </c>
    </row>
    <row r="31" spans="2:17" x14ac:dyDescent="0.2">
      <c r="B31" s="269">
        <f t="shared" si="3"/>
        <v>37895</v>
      </c>
      <c r="C31" s="378">
        <v>50.197062361828991</v>
      </c>
      <c r="D31" s="379">
        <v>50.85</v>
      </c>
      <c r="E31" s="379">
        <v>1</v>
      </c>
      <c r="F31" s="379">
        <f t="shared" si="0"/>
        <v>50.85</v>
      </c>
      <c r="G31" s="379">
        <v>1</v>
      </c>
      <c r="H31" s="378">
        <v>50.197062361828991</v>
      </c>
      <c r="I31" s="379">
        <v>50.85</v>
      </c>
      <c r="J31" s="379">
        <v>0</v>
      </c>
      <c r="K31" s="379">
        <f t="shared" si="1"/>
        <v>50.85</v>
      </c>
      <c r="L31" s="379">
        <v>1</v>
      </c>
      <c r="M31" s="378">
        <v>50.197062361828991</v>
      </c>
      <c r="N31" s="379">
        <v>50.85</v>
      </c>
      <c r="O31" s="379">
        <v>1</v>
      </c>
      <c r="P31" s="379">
        <f t="shared" si="2"/>
        <v>50.85</v>
      </c>
      <c r="Q31" s="379">
        <v>1</v>
      </c>
    </row>
    <row r="32" spans="2:17" x14ac:dyDescent="0.2">
      <c r="B32" s="269">
        <f t="shared" si="3"/>
        <v>37926</v>
      </c>
      <c r="C32" s="378">
        <v>53.346514271283894</v>
      </c>
      <c r="D32" s="379">
        <v>50.85</v>
      </c>
      <c r="E32" s="379">
        <v>1</v>
      </c>
      <c r="F32" s="379">
        <f t="shared" si="0"/>
        <v>50.85</v>
      </c>
      <c r="G32" s="379">
        <v>1</v>
      </c>
      <c r="H32" s="378">
        <v>53.346514271283894</v>
      </c>
      <c r="I32" s="379">
        <v>50.85</v>
      </c>
      <c r="J32" s="379">
        <v>0</v>
      </c>
      <c r="K32" s="379">
        <f t="shared" si="1"/>
        <v>50.85</v>
      </c>
      <c r="L32" s="379">
        <v>1</v>
      </c>
      <c r="M32" s="378">
        <v>53.346514271283894</v>
      </c>
      <c r="N32" s="379">
        <v>50.85</v>
      </c>
      <c r="O32" s="379">
        <v>1</v>
      </c>
      <c r="P32" s="379">
        <f t="shared" si="2"/>
        <v>50.85</v>
      </c>
      <c r="Q32" s="379">
        <v>1</v>
      </c>
    </row>
    <row r="33" spans="2:17" x14ac:dyDescent="0.2">
      <c r="B33" s="269">
        <f t="shared" si="3"/>
        <v>37956</v>
      </c>
      <c r="C33" s="378">
        <v>52.463371383131353</v>
      </c>
      <c r="D33" s="379">
        <v>29.85</v>
      </c>
      <c r="E33" s="379">
        <v>1</v>
      </c>
      <c r="F33" s="379">
        <f t="shared" si="0"/>
        <v>29.85</v>
      </c>
      <c r="G33" s="379">
        <v>1</v>
      </c>
      <c r="H33" s="378">
        <v>52.463371383131353</v>
      </c>
      <c r="I33" s="379">
        <v>29.85</v>
      </c>
      <c r="J33" s="379">
        <v>0</v>
      </c>
      <c r="K33" s="379">
        <f t="shared" si="1"/>
        <v>29.85</v>
      </c>
      <c r="L33" s="379">
        <v>1</v>
      </c>
      <c r="M33" s="378">
        <v>52.463371383131353</v>
      </c>
      <c r="N33" s="379">
        <v>29.85</v>
      </c>
      <c r="O33" s="379">
        <v>1</v>
      </c>
      <c r="P33" s="379">
        <f t="shared" si="2"/>
        <v>29.85</v>
      </c>
      <c r="Q33" s="379">
        <v>1</v>
      </c>
    </row>
    <row r="34" spans="2:17" x14ac:dyDescent="0.2">
      <c r="B34" s="269">
        <f t="shared" si="3"/>
        <v>37987</v>
      </c>
      <c r="C34" s="378">
        <v>43.182183689924535</v>
      </c>
      <c r="D34" s="379">
        <v>29.499999618530275</v>
      </c>
      <c r="E34" s="379">
        <v>1</v>
      </c>
      <c r="F34" s="379">
        <f t="shared" si="0"/>
        <v>29.499999618530275</v>
      </c>
      <c r="G34" s="379">
        <v>1</v>
      </c>
      <c r="H34" s="378">
        <v>43.182183689924535</v>
      </c>
      <c r="I34" s="379">
        <v>29.499999618530275</v>
      </c>
      <c r="J34" s="379">
        <v>0</v>
      </c>
      <c r="K34" s="379">
        <f t="shared" si="1"/>
        <v>29.499999618530275</v>
      </c>
      <c r="L34" s="379">
        <v>1</v>
      </c>
      <c r="M34" s="378">
        <v>43.182183689924535</v>
      </c>
      <c r="N34" s="379">
        <v>29.499999618530275</v>
      </c>
      <c r="O34" s="379">
        <v>1</v>
      </c>
      <c r="P34" s="379">
        <f t="shared" si="2"/>
        <v>29.499999618530275</v>
      </c>
      <c r="Q34" s="379">
        <v>1</v>
      </c>
    </row>
    <row r="35" spans="2:17" x14ac:dyDescent="0.2">
      <c r="B35" s="269">
        <f t="shared" si="3"/>
        <v>38018</v>
      </c>
      <c r="C35" s="379"/>
      <c r="D35" s="379">
        <v>29.749999618530275</v>
      </c>
      <c r="E35" s="379">
        <v>1</v>
      </c>
      <c r="F35" s="379">
        <f t="shared" si="0"/>
        <v>29.749999618530275</v>
      </c>
      <c r="G35" s="379">
        <v>1</v>
      </c>
      <c r="H35" s="379"/>
      <c r="I35" s="379">
        <v>29.749999618530275</v>
      </c>
      <c r="J35" s="379">
        <v>0</v>
      </c>
      <c r="K35" s="379">
        <f t="shared" si="1"/>
        <v>29.749999618530275</v>
      </c>
      <c r="L35" s="379">
        <v>1</v>
      </c>
      <c r="M35" s="379"/>
      <c r="N35" s="379">
        <v>29.749999618530275</v>
      </c>
      <c r="O35" s="379">
        <v>1</v>
      </c>
      <c r="P35" s="379">
        <f t="shared" si="2"/>
        <v>29.749999618530275</v>
      </c>
      <c r="Q35" s="379">
        <v>1</v>
      </c>
    </row>
    <row r="36" spans="2:17" x14ac:dyDescent="0.2">
      <c r="B36" s="269">
        <f t="shared" si="3"/>
        <v>38047</v>
      </c>
      <c r="C36" s="379"/>
      <c r="D36" s="379">
        <v>29.749999618530275</v>
      </c>
      <c r="E36" s="379">
        <v>1</v>
      </c>
      <c r="F36" s="379">
        <f t="shared" si="0"/>
        <v>29.749999618530275</v>
      </c>
      <c r="G36" s="379">
        <v>1</v>
      </c>
      <c r="H36" s="379"/>
      <c r="I36" s="379">
        <v>29.749999618530275</v>
      </c>
      <c r="J36" s="379">
        <v>0</v>
      </c>
      <c r="K36" s="379">
        <f t="shared" si="1"/>
        <v>29.749999618530275</v>
      </c>
      <c r="L36" s="379">
        <v>1</v>
      </c>
      <c r="M36" s="379"/>
      <c r="N36" s="379">
        <v>29.749999618530275</v>
      </c>
      <c r="O36" s="379">
        <v>1</v>
      </c>
      <c r="P36" s="379">
        <f t="shared" si="2"/>
        <v>29.749999618530275</v>
      </c>
      <c r="Q36" s="379">
        <v>1</v>
      </c>
    </row>
    <row r="37" spans="2:17" x14ac:dyDescent="0.2">
      <c r="B37" s="269">
        <f t="shared" si="3"/>
        <v>38078</v>
      </c>
      <c r="C37" s="379"/>
      <c r="D37" s="379">
        <v>37.200000762939453</v>
      </c>
      <c r="E37" s="379">
        <v>1</v>
      </c>
      <c r="F37" s="379">
        <f t="shared" si="0"/>
        <v>37.200000762939453</v>
      </c>
      <c r="G37" s="379">
        <v>1</v>
      </c>
      <c r="H37" s="379"/>
      <c r="I37" s="379">
        <v>37.200000762939453</v>
      </c>
      <c r="J37" s="379">
        <v>0</v>
      </c>
      <c r="K37" s="379">
        <f t="shared" si="1"/>
        <v>37.200000762939453</v>
      </c>
      <c r="L37" s="379">
        <v>1</v>
      </c>
      <c r="M37" s="379"/>
      <c r="N37" s="379">
        <v>37.200000762939453</v>
      </c>
      <c r="O37" s="379">
        <v>1</v>
      </c>
      <c r="P37" s="379">
        <f t="shared" si="2"/>
        <v>37.200000762939453</v>
      </c>
      <c r="Q37" s="379">
        <v>1</v>
      </c>
    </row>
    <row r="38" spans="2:17" x14ac:dyDescent="0.2">
      <c r="B38" s="269">
        <f t="shared" si="3"/>
        <v>38108</v>
      </c>
      <c r="C38" s="379"/>
      <c r="D38" s="379">
        <v>37.200000762939453</v>
      </c>
      <c r="E38" s="379">
        <v>1</v>
      </c>
      <c r="F38" s="379">
        <f t="shared" si="0"/>
        <v>37.200000762939453</v>
      </c>
      <c r="G38" s="379">
        <v>1</v>
      </c>
      <c r="H38" s="379"/>
      <c r="I38" s="379">
        <v>37.200000762939453</v>
      </c>
      <c r="J38" s="379">
        <v>0</v>
      </c>
      <c r="K38" s="379">
        <f t="shared" si="1"/>
        <v>37.200000762939453</v>
      </c>
      <c r="L38" s="379">
        <v>1</v>
      </c>
      <c r="M38" s="379"/>
      <c r="N38" s="379">
        <v>37.200000762939453</v>
      </c>
      <c r="O38" s="379">
        <v>1</v>
      </c>
      <c r="P38" s="379">
        <f t="shared" si="2"/>
        <v>37.200000762939453</v>
      </c>
      <c r="Q38" s="379">
        <v>1</v>
      </c>
    </row>
    <row r="39" spans="2:17" x14ac:dyDescent="0.2">
      <c r="B39" s="269">
        <f t="shared" si="3"/>
        <v>38139</v>
      </c>
      <c r="C39" s="379"/>
      <c r="D39" s="379">
        <v>28.950002670288086</v>
      </c>
      <c r="E39" s="379">
        <v>1</v>
      </c>
      <c r="F39" s="379">
        <f t="shared" si="0"/>
        <v>28.950002670288086</v>
      </c>
      <c r="G39" s="379">
        <v>1</v>
      </c>
      <c r="H39" s="379"/>
      <c r="I39" s="379">
        <v>28.950002670288086</v>
      </c>
      <c r="J39" s="379">
        <v>0</v>
      </c>
      <c r="K39" s="379">
        <f t="shared" si="1"/>
        <v>28.950002670288086</v>
      </c>
      <c r="L39" s="379">
        <v>1</v>
      </c>
      <c r="M39" s="379"/>
      <c r="N39" s="379">
        <v>28.950002670288086</v>
      </c>
      <c r="O39" s="379">
        <v>1</v>
      </c>
      <c r="P39" s="379">
        <f t="shared" si="2"/>
        <v>28.950002670288086</v>
      </c>
      <c r="Q39" s="379">
        <v>1</v>
      </c>
    </row>
    <row r="40" spans="2:17" x14ac:dyDescent="0.2">
      <c r="B40" s="269">
        <f t="shared" si="3"/>
        <v>38169</v>
      </c>
      <c r="C40" s="379"/>
      <c r="D40" s="379">
        <v>28.950002670288086</v>
      </c>
      <c r="E40" s="379">
        <v>1</v>
      </c>
      <c r="F40" s="379">
        <f t="shared" si="0"/>
        <v>28.950002670288086</v>
      </c>
      <c r="G40" s="379">
        <v>1</v>
      </c>
      <c r="H40" s="379"/>
      <c r="I40" s="379">
        <v>28.950002670288086</v>
      </c>
      <c r="J40" s="379">
        <v>0</v>
      </c>
      <c r="K40" s="379">
        <f t="shared" si="1"/>
        <v>28.950002670288086</v>
      </c>
      <c r="L40" s="379">
        <v>1</v>
      </c>
      <c r="M40" s="379"/>
      <c r="N40" s="379">
        <v>28.950002670288086</v>
      </c>
      <c r="O40" s="379">
        <v>1</v>
      </c>
      <c r="P40" s="379">
        <f t="shared" si="2"/>
        <v>28.950002670288086</v>
      </c>
      <c r="Q40" s="379">
        <v>1</v>
      </c>
    </row>
    <row r="41" spans="2:17" x14ac:dyDescent="0.2">
      <c r="B41" s="269">
        <f t="shared" si="3"/>
        <v>38200</v>
      </c>
      <c r="C41" s="379"/>
      <c r="D41" s="379">
        <v>35.950000762939453</v>
      </c>
      <c r="E41" s="379">
        <v>1</v>
      </c>
      <c r="F41" s="379">
        <f t="shared" si="0"/>
        <v>35.950000762939453</v>
      </c>
      <c r="G41" s="379">
        <v>1</v>
      </c>
      <c r="H41" s="379"/>
      <c r="I41" s="379">
        <v>35.950000762939453</v>
      </c>
      <c r="J41" s="379">
        <v>0</v>
      </c>
      <c r="K41" s="379">
        <f t="shared" si="1"/>
        <v>35.950000762939453</v>
      </c>
      <c r="L41" s="379">
        <v>1</v>
      </c>
      <c r="M41" s="379"/>
      <c r="N41" s="379">
        <v>35.950000762939453</v>
      </c>
      <c r="O41" s="379">
        <v>1</v>
      </c>
      <c r="P41" s="379">
        <f t="shared" si="2"/>
        <v>35.950000762939453</v>
      </c>
      <c r="Q41" s="379">
        <v>1</v>
      </c>
    </row>
    <row r="42" spans="2:17" x14ac:dyDescent="0.2">
      <c r="B42" s="269">
        <f t="shared" si="3"/>
        <v>38231</v>
      </c>
      <c r="C42" s="379"/>
      <c r="D42" s="379">
        <v>42.700000762939453</v>
      </c>
      <c r="E42" s="379">
        <v>1</v>
      </c>
      <c r="F42" s="379">
        <f t="shared" si="0"/>
        <v>42.700000762939453</v>
      </c>
      <c r="G42" s="379">
        <v>1</v>
      </c>
      <c r="H42" s="379"/>
      <c r="I42" s="379">
        <v>42.700000762939453</v>
      </c>
      <c r="J42" s="379">
        <v>0</v>
      </c>
      <c r="K42" s="379">
        <f t="shared" si="1"/>
        <v>42.700000762939453</v>
      </c>
      <c r="L42" s="379">
        <v>1</v>
      </c>
      <c r="M42" s="379"/>
      <c r="N42" s="379">
        <v>42.700000762939453</v>
      </c>
      <c r="O42" s="379">
        <v>1</v>
      </c>
      <c r="P42" s="379">
        <f t="shared" si="2"/>
        <v>42.700000762939453</v>
      </c>
      <c r="Q42" s="379">
        <v>1</v>
      </c>
    </row>
    <row r="43" spans="2:17" x14ac:dyDescent="0.2">
      <c r="B43" s="269">
        <f t="shared" si="3"/>
        <v>38261</v>
      </c>
      <c r="C43" s="379"/>
      <c r="D43" s="379">
        <v>48.700000762939453</v>
      </c>
      <c r="E43" s="379">
        <v>1</v>
      </c>
      <c r="F43" s="379">
        <f t="shared" si="0"/>
        <v>48.700000762939453</v>
      </c>
      <c r="G43" s="379">
        <v>1</v>
      </c>
      <c r="H43" s="379"/>
      <c r="I43" s="379">
        <v>48.700000762939453</v>
      </c>
      <c r="J43" s="379">
        <v>0</v>
      </c>
      <c r="K43" s="379">
        <f t="shared" si="1"/>
        <v>48.700000762939453</v>
      </c>
      <c r="L43" s="379">
        <v>1</v>
      </c>
      <c r="M43" s="379"/>
      <c r="N43" s="379">
        <v>48.700000762939453</v>
      </c>
      <c r="O43" s="379">
        <v>1</v>
      </c>
      <c r="P43" s="379">
        <f t="shared" si="2"/>
        <v>48.700000762939453</v>
      </c>
      <c r="Q43" s="379">
        <v>1</v>
      </c>
    </row>
    <row r="44" spans="2:17" x14ac:dyDescent="0.2">
      <c r="B44" s="269">
        <f t="shared" si="3"/>
        <v>38292</v>
      </c>
      <c r="C44" s="379"/>
      <c r="D44" s="379">
        <v>48.700000762939453</v>
      </c>
      <c r="E44" s="379">
        <v>1</v>
      </c>
      <c r="F44" s="379">
        <f t="shared" si="0"/>
        <v>48.700000762939453</v>
      </c>
      <c r="G44" s="379">
        <v>1</v>
      </c>
      <c r="H44" s="379"/>
      <c r="I44" s="379">
        <v>48.700000762939453</v>
      </c>
      <c r="J44" s="379">
        <v>0</v>
      </c>
      <c r="K44" s="379">
        <f t="shared" si="1"/>
        <v>48.700000762939453</v>
      </c>
      <c r="L44" s="379">
        <v>1</v>
      </c>
      <c r="M44" s="379"/>
      <c r="N44" s="379">
        <v>48.700000762939453</v>
      </c>
      <c r="O44" s="379">
        <v>1</v>
      </c>
      <c r="P44" s="379">
        <f t="shared" si="2"/>
        <v>48.700000762939453</v>
      </c>
      <c r="Q44" s="379">
        <v>1</v>
      </c>
    </row>
    <row r="45" spans="2:17" x14ac:dyDescent="0.2">
      <c r="B45" s="269">
        <f t="shared" si="3"/>
        <v>38322</v>
      </c>
      <c r="C45" s="379"/>
      <c r="D45" s="379">
        <v>31.600002288818359</v>
      </c>
      <c r="E45" s="379">
        <v>1</v>
      </c>
      <c r="F45" s="379">
        <f t="shared" si="0"/>
        <v>31.600002288818359</v>
      </c>
      <c r="G45" s="379">
        <v>1</v>
      </c>
      <c r="H45" s="379"/>
      <c r="I45" s="379">
        <v>31.600002288818359</v>
      </c>
      <c r="J45" s="379">
        <v>0</v>
      </c>
      <c r="K45" s="379">
        <f t="shared" si="1"/>
        <v>31.600002288818359</v>
      </c>
      <c r="L45" s="379">
        <v>1</v>
      </c>
      <c r="M45" s="379"/>
      <c r="N45" s="379">
        <v>31.600002288818359</v>
      </c>
      <c r="O45" s="379">
        <v>1</v>
      </c>
      <c r="P45" s="379">
        <f t="shared" si="2"/>
        <v>31.600002288818359</v>
      </c>
      <c r="Q45" s="379">
        <v>1</v>
      </c>
    </row>
    <row r="46" spans="2:17" x14ac:dyDescent="0.2">
      <c r="B46" s="269">
        <f t="shared" si="3"/>
        <v>38353</v>
      </c>
      <c r="C46" s="379"/>
      <c r="D46" s="379">
        <v>30.94999885559082</v>
      </c>
      <c r="E46" s="379">
        <v>1</v>
      </c>
      <c r="F46" s="379">
        <f t="shared" si="0"/>
        <v>30.94999885559082</v>
      </c>
      <c r="G46" s="379">
        <v>1</v>
      </c>
      <c r="H46" s="379"/>
      <c r="I46" s="379">
        <v>30.94999885559082</v>
      </c>
      <c r="J46" s="379">
        <v>0</v>
      </c>
      <c r="K46" s="379">
        <f t="shared" si="1"/>
        <v>30.94999885559082</v>
      </c>
      <c r="L46" s="379">
        <v>1</v>
      </c>
      <c r="M46" s="379"/>
      <c r="N46" s="379">
        <v>30.94999885559082</v>
      </c>
      <c r="O46" s="379">
        <v>1</v>
      </c>
      <c r="P46" s="379">
        <f t="shared" si="2"/>
        <v>30.94999885559082</v>
      </c>
      <c r="Q46" s="379">
        <v>1</v>
      </c>
    </row>
    <row r="47" spans="2:17" x14ac:dyDescent="0.2">
      <c r="B47" s="269">
        <f t="shared" si="3"/>
        <v>38384</v>
      </c>
      <c r="C47" s="379"/>
      <c r="D47" s="379">
        <v>30.94999885559082</v>
      </c>
      <c r="E47" s="379">
        <v>1</v>
      </c>
      <c r="F47" s="379">
        <f t="shared" si="0"/>
        <v>30.94999885559082</v>
      </c>
      <c r="G47" s="379">
        <v>1</v>
      </c>
      <c r="H47" s="379"/>
      <c r="I47" s="379">
        <v>30.94999885559082</v>
      </c>
      <c r="J47" s="379">
        <v>0</v>
      </c>
      <c r="K47" s="379">
        <f t="shared" si="1"/>
        <v>30.94999885559082</v>
      </c>
      <c r="L47" s="379">
        <v>1</v>
      </c>
      <c r="M47" s="379"/>
      <c r="N47" s="379">
        <v>30.94999885559082</v>
      </c>
      <c r="O47" s="379">
        <v>1</v>
      </c>
      <c r="P47" s="379">
        <f t="shared" si="2"/>
        <v>30.94999885559082</v>
      </c>
      <c r="Q47" s="379">
        <v>1</v>
      </c>
    </row>
    <row r="48" spans="2:17" x14ac:dyDescent="0.2">
      <c r="B48" s="269">
        <f t="shared" si="3"/>
        <v>38412</v>
      </c>
      <c r="C48" s="379"/>
      <c r="D48" s="379">
        <v>31.19999885559082</v>
      </c>
      <c r="E48" s="379">
        <v>1</v>
      </c>
      <c r="F48" s="379">
        <f t="shared" si="0"/>
        <v>31.19999885559082</v>
      </c>
      <c r="G48" s="379">
        <v>1</v>
      </c>
      <c r="H48" s="379"/>
      <c r="I48" s="379">
        <v>31.19999885559082</v>
      </c>
      <c r="J48" s="379">
        <v>0</v>
      </c>
      <c r="K48" s="379">
        <f t="shared" si="1"/>
        <v>31.19999885559082</v>
      </c>
      <c r="L48" s="379">
        <v>1</v>
      </c>
      <c r="M48" s="379"/>
      <c r="N48" s="379">
        <v>31.19999885559082</v>
      </c>
      <c r="O48" s="379">
        <v>1</v>
      </c>
      <c r="P48" s="379">
        <f t="shared" si="2"/>
        <v>31.19999885559082</v>
      </c>
      <c r="Q48" s="379">
        <v>1</v>
      </c>
    </row>
    <row r="49" spans="2:17" x14ac:dyDescent="0.2">
      <c r="B49" s="269">
        <f t="shared" si="3"/>
        <v>38443</v>
      </c>
      <c r="C49" s="379"/>
      <c r="D49" s="379">
        <v>38.450000762939453</v>
      </c>
      <c r="E49" s="379">
        <v>1</v>
      </c>
      <c r="F49" s="379">
        <f t="shared" si="0"/>
        <v>38.450000762939453</v>
      </c>
      <c r="G49" s="379">
        <v>1</v>
      </c>
      <c r="H49" s="379"/>
      <c r="I49" s="379">
        <v>38.450000762939453</v>
      </c>
      <c r="J49" s="379">
        <v>0</v>
      </c>
      <c r="K49" s="379">
        <f t="shared" si="1"/>
        <v>38.450000762939453</v>
      </c>
      <c r="L49" s="379">
        <v>1</v>
      </c>
      <c r="M49" s="379"/>
      <c r="N49" s="379">
        <v>38.450000762939453</v>
      </c>
      <c r="O49" s="379">
        <v>1</v>
      </c>
      <c r="P49" s="379">
        <f t="shared" si="2"/>
        <v>38.450000762939453</v>
      </c>
      <c r="Q49" s="379">
        <v>1</v>
      </c>
    </row>
    <row r="50" spans="2:17" x14ac:dyDescent="0.2">
      <c r="B50" s="269">
        <f t="shared" si="3"/>
        <v>38473</v>
      </c>
      <c r="C50" s="379"/>
      <c r="D50" s="379">
        <v>38.447864532470703</v>
      </c>
      <c r="E50" s="379">
        <v>1</v>
      </c>
      <c r="F50" s="379">
        <f t="shared" si="0"/>
        <v>38.447864532470703</v>
      </c>
      <c r="G50" s="379">
        <v>1</v>
      </c>
      <c r="H50" s="379"/>
      <c r="I50" s="379">
        <v>38.447864532470703</v>
      </c>
      <c r="J50" s="379">
        <v>0</v>
      </c>
      <c r="K50" s="379">
        <f t="shared" si="1"/>
        <v>38.447864532470703</v>
      </c>
      <c r="L50" s="379">
        <v>1</v>
      </c>
      <c r="M50" s="379"/>
      <c r="N50" s="379">
        <v>38.447864532470703</v>
      </c>
      <c r="O50" s="379">
        <v>1</v>
      </c>
      <c r="P50" s="379">
        <f t="shared" si="2"/>
        <v>38.447864532470703</v>
      </c>
      <c r="Q50" s="379">
        <v>1</v>
      </c>
    </row>
    <row r="51" spans="2:17" x14ac:dyDescent="0.2">
      <c r="B51" s="269">
        <f t="shared" si="3"/>
        <v>38504</v>
      </c>
      <c r="C51" s="379"/>
      <c r="D51" s="379">
        <v>30.948497772216797</v>
      </c>
      <c r="E51" s="379">
        <v>1</v>
      </c>
      <c r="F51" s="379">
        <f t="shared" si="0"/>
        <v>30.948497772216797</v>
      </c>
      <c r="G51" s="379">
        <v>1</v>
      </c>
      <c r="H51" s="379"/>
      <c r="I51" s="379">
        <v>30.948497772216797</v>
      </c>
      <c r="J51" s="379">
        <v>0</v>
      </c>
      <c r="K51" s="379">
        <f t="shared" si="1"/>
        <v>30.948497772216797</v>
      </c>
      <c r="L51" s="379">
        <v>1</v>
      </c>
      <c r="M51" s="379"/>
      <c r="N51" s="379">
        <v>30.948497772216797</v>
      </c>
      <c r="O51" s="379">
        <v>1</v>
      </c>
      <c r="P51" s="379">
        <f t="shared" si="2"/>
        <v>30.948497772216797</v>
      </c>
      <c r="Q51" s="379">
        <v>1</v>
      </c>
    </row>
    <row r="52" spans="2:17" x14ac:dyDescent="0.2">
      <c r="B52" s="269">
        <f t="shared" si="3"/>
        <v>38534</v>
      </c>
      <c r="C52" s="379"/>
      <c r="D52" s="379">
        <v>30.948545455932617</v>
      </c>
      <c r="E52" s="379">
        <v>1</v>
      </c>
      <c r="F52" s="379">
        <f t="shared" si="0"/>
        <v>30.948545455932617</v>
      </c>
      <c r="G52" s="379">
        <v>1</v>
      </c>
      <c r="H52" s="379"/>
      <c r="I52" s="379">
        <v>30.948545455932617</v>
      </c>
      <c r="J52" s="379">
        <v>0</v>
      </c>
      <c r="K52" s="379">
        <f t="shared" si="1"/>
        <v>30.948545455932617</v>
      </c>
      <c r="L52" s="379">
        <v>1</v>
      </c>
      <c r="M52" s="379"/>
      <c r="N52" s="379">
        <v>30.948545455932617</v>
      </c>
      <c r="O52" s="379">
        <v>1</v>
      </c>
      <c r="P52" s="379">
        <f t="shared" si="2"/>
        <v>30.948545455932617</v>
      </c>
      <c r="Q52" s="379">
        <v>1</v>
      </c>
    </row>
    <row r="53" spans="2:17" x14ac:dyDescent="0.2">
      <c r="B53" s="269">
        <f t="shared" si="3"/>
        <v>38565</v>
      </c>
      <c r="C53" s="379"/>
      <c r="D53" s="379">
        <v>37.903568267822266</v>
      </c>
      <c r="E53" s="379">
        <v>1</v>
      </c>
      <c r="F53" s="379">
        <f t="shared" si="0"/>
        <v>37.903568267822266</v>
      </c>
      <c r="G53" s="379">
        <v>1</v>
      </c>
      <c r="H53" s="379"/>
      <c r="I53" s="379">
        <v>37.903568267822266</v>
      </c>
      <c r="J53" s="379">
        <v>0</v>
      </c>
      <c r="K53" s="379">
        <f t="shared" si="1"/>
        <v>37.903568267822266</v>
      </c>
      <c r="L53" s="379">
        <v>1</v>
      </c>
      <c r="M53" s="379"/>
      <c r="N53" s="379">
        <v>37.903568267822266</v>
      </c>
      <c r="O53" s="379">
        <v>1</v>
      </c>
      <c r="P53" s="379">
        <f t="shared" si="2"/>
        <v>37.903568267822266</v>
      </c>
      <c r="Q53" s="379">
        <v>1</v>
      </c>
    </row>
    <row r="54" spans="2:17" x14ac:dyDescent="0.2">
      <c r="B54" s="269">
        <f t="shared" si="3"/>
        <v>38596</v>
      </c>
      <c r="C54" s="379"/>
      <c r="D54" s="379">
        <v>37.902858734130859</v>
      </c>
      <c r="E54" s="379">
        <v>1</v>
      </c>
      <c r="F54" s="379">
        <f t="shared" si="0"/>
        <v>37.902858734130859</v>
      </c>
      <c r="G54" s="379">
        <v>1</v>
      </c>
      <c r="H54" s="379"/>
      <c r="I54" s="379">
        <v>37.902858734130859</v>
      </c>
      <c r="J54" s="379">
        <v>0</v>
      </c>
      <c r="K54" s="379">
        <f t="shared" si="1"/>
        <v>37.902858734130859</v>
      </c>
      <c r="L54" s="379">
        <v>1</v>
      </c>
      <c r="M54" s="379"/>
      <c r="N54" s="379">
        <v>37.902858734130859</v>
      </c>
      <c r="O54" s="379">
        <v>1</v>
      </c>
      <c r="P54" s="379">
        <f t="shared" si="2"/>
        <v>37.902858734130859</v>
      </c>
      <c r="Q54" s="379">
        <v>1</v>
      </c>
    </row>
    <row r="55" spans="2:17" x14ac:dyDescent="0.2">
      <c r="B55" s="269">
        <f t="shared" si="3"/>
        <v>38626</v>
      </c>
      <c r="C55" s="379"/>
      <c r="D55" s="379">
        <v>47.047145843505859</v>
      </c>
      <c r="E55" s="379">
        <v>1</v>
      </c>
      <c r="F55" s="379">
        <f t="shared" si="0"/>
        <v>47.047145843505859</v>
      </c>
      <c r="G55" s="379">
        <v>1</v>
      </c>
      <c r="H55" s="379"/>
      <c r="I55" s="379">
        <v>47.047145843505859</v>
      </c>
      <c r="J55" s="379">
        <v>0</v>
      </c>
      <c r="K55" s="379">
        <f t="shared" si="1"/>
        <v>47.047145843505859</v>
      </c>
      <c r="L55" s="379">
        <v>1</v>
      </c>
      <c r="M55" s="379"/>
      <c r="N55" s="379">
        <v>47.047145843505859</v>
      </c>
      <c r="O55" s="379">
        <v>1</v>
      </c>
      <c r="P55" s="379">
        <f t="shared" si="2"/>
        <v>47.047145843505859</v>
      </c>
      <c r="Q55" s="379">
        <v>1</v>
      </c>
    </row>
    <row r="56" spans="2:17" x14ac:dyDescent="0.2">
      <c r="B56" s="269">
        <f t="shared" si="3"/>
        <v>38657</v>
      </c>
      <c r="C56" s="379"/>
      <c r="D56" s="379">
        <v>47.297145843505859</v>
      </c>
      <c r="E56" s="379">
        <v>1</v>
      </c>
      <c r="F56" s="379">
        <f t="shared" si="0"/>
        <v>47.297145843505859</v>
      </c>
      <c r="G56" s="379">
        <v>1</v>
      </c>
      <c r="H56" s="379"/>
      <c r="I56" s="379">
        <v>47.297145843505859</v>
      </c>
      <c r="J56" s="379">
        <v>0</v>
      </c>
      <c r="K56" s="379">
        <f t="shared" si="1"/>
        <v>47.297145843505859</v>
      </c>
      <c r="L56" s="379">
        <v>1</v>
      </c>
      <c r="M56" s="379"/>
      <c r="N56" s="379">
        <v>47.297145843505859</v>
      </c>
      <c r="O56" s="379">
        <v>1</v>
      </c>
      <c r="P56" s="379">
        <f t="shared" si="2"/>
        <v>47.297145843505859</v>
      </c>
      <c r="Q56" s="379">
        <v>1</v>
      </c>
    </row>
    <row r="57" spans="2:17" x14ac:dyDescent="0.2">
      <c r="B57" s="269">
        <f t="shared" si="3"/>
        <v>38687</v>
      </c>
      <c r="C57" s="379"/>
      <c r="D57" s="379">
        <v>32.052143096923828</v>
      </c>
      <c r="E57" s="379">
        <v>1</v>
      </c>
      <c r="F57" s="379">
        <f t="shared" si="0"/>
        <v>32.052143096923828</v>
      </c>
      <c r="G57" s="379">
        <v>1</v>
      </c>
      <c r="H57" s="379"/>
      <c r="I57" s="379">
        <v>32.052143096923828</v>
      </c>
      <c r="J57" s="379">
        <v>0</v>
      </c>
      <c r="K57" s="379">
        <f t="shared" si="1"/>
        <v>32.052143096923828</v>
      </c>
      <c r="L57" s="379">
        <v>1</v>
      </c>
      <c r="M57" s="379"/>
      <c r="N57" s="379">
        <v>32.052143096923828</v>
      </c>
      <c r="O57" s="379">
        <v>1</v>
      </c>
      <c r="P57" s="379">
        <f t="shared" si="2"/>
        <v>32.052143096923828</v>
      </c>
      <c r="Q57" s="379">
        <v>1</v>
      </c>
    </row>
    <row r="58" spans="2:17" x14ac:dyDescent="0.2">
      <c r="B58" s="269">
        <f t="shared" si="3"/>
        <v>38718</v>
      </c>
      <c r="C58" s="379"/>
      <c r="D58" s="379">
        <v>31.053934097290039</v>
      </c>
      <c r="E58" s="379">
        <v>1</v>
      </c>
      <c r="F58" s="379">
        <f t="shared" si="0"/>
        <v>31.053934097290039</v>
      </c>
      <c r="G58" s="379">
        <v>1</v>
      </c>
      <c r="H58" s="379"/>
      <c r="I58" s="379">
        <v>31.053934097290039</v>
      </c>
      <c r="J58" s="379">
        <v>0</v>
      </c>
      <c r="K58" s="379">
        <f t="shared" si="1"/>
        <v>31.053934097290039</v>
      </c>
      <c r="L58" s="379">
        <v>1</v>
      </c>
      <c r="M58" s="379"/>
      <c r="N58" s="379">
        <v>31.053934097290039</v>
      </c>
      <c r="O58" s="379">
        <v>1</v>
      </c>
      <c r="P58" s="379">
        <f t="shared" si="2"/>
        <v>31.053934097290039</v>
      </c>
      <c r="Q58" s="379">
        <v>1</v>
      </c>
    </row>
    <row r="59" spans="2:17" x14ac:dyDescent="0.2">
      <c r="B59" s="269">
        <f t="shared" si="3"/>
        <v>38749</v>
      </c>
      <c r="C59" s="379"/>
      <c r="D59" s="379">
        <v>31.153932571411133</v>
      </c>
      <c r="E59" s="379">
        <v>1</v>
      </c>
      <c r="F59" s="379">
        <f t="shared" si="0"/>
        <v>31.153932571411133</v>
      </c>
      <c r="G59" s="379">
        <v>1</v>
      </c>
      <c r="H59" s="379"/>
      <c r="I59" s="379">
        <v>31.153932571411133</v>
      </c>
      <c r="J59" s="379">
        <v>0</v>
      </c>
      <c r="K59" s="379">
        <f t="shared" si="1"/>
        <v>31.153932571411133</v>
      </c>
      <c r="L59" s="379">
        <v>1</v>
      </c>
      <c r="M59" s="379"/>
      <c r="N59" s="379">
        <v>31.153932571411133</v>
      </c>
      <c r="O59" s="379">
        <v>1</v>
      </c>
      <c r="P59" s="379">
        <f t="shared" si="2"/>
        <v>31.153932571411133</v>
      </c>
      <c r="Q59" s="379">
        <v>1</v>
      </c>
    </row>
    <row r="60" spans="2:17" x14ac:dyDescent="0.2">
      <c r="B60" s="269">
        <f t="shared" si="3"/>
        <v>38777</v>
      </c>
      <c r="C60" s="379"/>
      <c r="D60" s="379">
        <v>31.253931045532227</v>
      </c>
      <c r="E60" s="379">
        <v>1</v>
      </c>
      <c r="F60" s="379">
        <f t="shared" si="0"/>
        <v>31.253931045532227</v>
      </c>
      <c r="G60" s="379">
        <v>1</v>
      </c>
      <c r="H60" s="379"/>
      <c r="I60" s="379">
        <v>31.253931045532227</v>
      </c>
      <c r="J60" s="379">
        <v>0</v>
      </c>
      <c r="K60" s="379">
        <f t="shared" si="1"/>
        <v>31.253931045532227</v>
      </c>
      <c r="L60" s="379">
        <v>1</v>
      </c>
      <c r="M60" s="379"/>
      <c r="N60" s="379">
        <v>31.253931045532227</v>
      </c>
      <c r="O60" s="379">
        <v>1</v>
      </c>
      <c r="P60" s="379">
        <f t="shared" si="2"/>
        <v>31.253931045532227</v>
      </c>
      <c r="Q60" s="379">
        <v>1</v>
      </c>
    </row>
    <row r="61" spans="2:17" x14ac:dyDescent="0.2">
      <c r="B61" s="269">
        <f t="shared" si="3"/>
        <v>38808</v>
      </c>
      <c r="C61" s="379"/>
      <c r="D61" s="379">
        <v>38.632862091064453</v>
      </c>
      <c r="E61" s="379">
        <v>1</v>
      </c>
      <c r="F61" s="379">
        <f t="shared" si="0"/>
        <v>38.632862091064453</v>
      </c>
      <c r="G61" s="379">
        <v>1</v>
      </c>
      <c r="H61" s="379"/>
      <c r="I61" s="379">
        <v>38.632862091064453</v>
      </c>
      <c r="J61" s="379">
        <v>0</v>
      </c>
      <c r="K61" s="379">
        <f t="shared" si="1"/>
        <v>38.632862091064453</v>
      </c>
      <c r="L61" s="379">
        <v>1</v>
      </c>
      <c r="M61" s="379"/>
      <c r="N61" s="379">
        <v>38.632862091064453</v>
      </c>
      <c r="O61" s="379">
        <v>1</v>
      </c>
      <c r="P61" s="379">
        <f t="shared" si="2"/>
        <v>38.632862091064453</v>
      </c>
      <c r="Q61" s="379">
        <v>1</v>
      </c>
    </row>
    <row r="62" spans="2:17" x14ac:dyDescent="0.2">
      <c r="B62" s="269">
        <f t="shared" si="3"/>
        <v>38838</v>
      </c>
      <c r="C62" s="379"/>
      <c r="D62" s="379">
        <v>38.282859802246094</v>
      </c>
      <c r="E62" s="379">
        <v>1</v>
      </c>
      <c r="F62" s="379">
        <f t="shared" si="0"/>
        <v>38.282859802246094</v>
      </c>
      <c r="G62" s="379">
        <v>1</v>
      </c>
      <c r="H62" s="379"/>
      <c r="I62" s="379">
        <v>38.282859802246094</v>
      </c>
      <c r="J62" s="379">
        <v>0</v>
      </c>
      <c r="K62" s="379">
        <f t="shared" si="1"/>
        <v>38.282859802246094</v>
      </c>
      <c r="L62" s="379">
        <v>1</v>
      </c>
      <c r="M62" s="379"/>
      <c r="N62" s="379">
        <v>38.282859802246094</v>
      </c>
      <c r="O62" s="379">
        <v>1</v>
      </c>
      <c r="P62" s="379">
        <f t="shared" si="2"/>
        <v>38.282859802246094</v>
      </c>
      <c r="Q62" s="379">
        <v>1</v>
      </c>
    </row>
    <row r="63" spans="2:17" x14ac:dyDescent="0.2">
      <c r="B63" s="269">
        <f t="shared" si="3"/>
        <v>38869</v>
      </c>
      <c r="C63" s="379"/>
      <c r="D63" s="379">
        <v>32.998542785644531</v>
      </c>
      <c r="E63" s="379">
        <v>1</v>
      </c>
      <c r="F63" s="379">
        <f t="shared" si="0"/>
        <v>32.998542785644531</v>
      </c>
      <c r="G63" s="379">
        <v>1</v>
      </c>
      <c r="H63" s="379"/>
      <c r="I63" s="379">
        <v>32.998542785644531</v>
      </c>
      <c r="J63" s="379">
        <v>0</v>
      </c>
      <c r="K63" s="379">
        <f t="shared" si="1"/>
        <v>32.998542785644531</v>
      </c>
      <c r="L63" s="379">
        <v>1</v>
      </c>
      <c r="M63" s="379"/>
      <c r="N63" s="379">
        <v>32.998542785644531</v>
      </c>
      <c r="O63" s="379">
        <v>1</v>
      </c>
      <c r="P63" s="379">
        <f t="shared" si="2"/>
        <v>32.998542785644531</v>
      </c>
      <c r="Q63" s="379">
        <v>1</v>
      </c>
    </row>
    <row r="64" spans="2:17" x14ac:dyDescent="0.2">
      <c r="B64" s="269">
        <f t="shared" si="3"/>
        <v>38899</v>
      </c>
      <c r="C64" s="379"/>
      <c r="D64" s="379">
        <v>33.448543548583984</v>
      </c>
      <c r="E64" s="379">
        <v>1</v>
      </c>
      <c r="F64" s="379">
        <f t="shared" si="0"/>
        <v>33.448543548583984</v>
      </c>
      <c r="G64" s="379">
        <v>1</v>
      </c>
      <c r="H64" s="379"/>
      <c r="I64" s="379">
        <v>33.448543548583984</v>
      </c>
      <c r="J64" s="379">
        <v>0</v>
      </c>
      <c r="K64" s="379">
        <f t="shared" si="1"/>
        <v>33.448543548583984</v>
      </c>
      <c r="L64" s="379">
        <v>1</v>
      </c>
      <c r="M64" s="379"/>
      <c r="N64" s="379">
        <v>33.448543548583984</v>
      </c>
      <c r="O64" s="379">
        <v>1</v>
      </c>
      <c r="P64" s="379">
        <f t="shared" si="2"/>
        <v>33.448543548583984</v>
      </c>
      <c r="Q64" s="379">
        <v>1</v>
      </c>
    </row>
    <row r="65" spans="2:17" x14ac:dyDescent="0.2">
      <c r="B65" s="269">
        <f t="shared" si="3"/>
        <v>38930</v>
      </c>
      <c r="C65" s="379"/>
      <c r="D65" s="379">
        <v>33.853565216064453</v>
      </c>
      <c r="E65" s="379">
        <v>1</v>
      </c>
      <c r="F65" s="379">
        <f t="shared" si="0"/>
        <v>33.853565216064453</v>
      </c>
      <c r="G65" s="379">
        <v>1</v>
      </c>
      <c r="H65" s="379"/>
      <c r="I65" s="379">
        <v>33.853565216064453</v>
      </c>
      <c r="J65" s="379">
        <v>0</v>
      </c>
      <c r="K65" s="379">
        <f t="shared" si="1"/>
        <v>33.853565216064453</v>
      </c>
      <c r="L65" s="379">
        <v>1</v>
      </c>
      <c r="M65" s="379"/>
      <c r="N65" s="379">
        <v>33.853565216064453</v>
      </c>
      <c r="O65" s="379">
        <v>1</v>
      </c>
      <c r="P65" s="379">
        <f t="shared" si="2"/>
        <v>33.853565216064453</v>
      </c>
      <c r="Q65" s="379">
        <v>1</v>
      </c>
    </row>
    <row r="66" spans="2:17" x14ac:dyDescent="0.2">
      <c r="B66" s="269">
        <f t="shared" si="3"/>
        <v>38961</v>
      </c>
      <c r="C66" s="379"/>
      <c r="D66" s="379">
        <v>35.102855682373047</v>
      </c>
      <c r="E66" s="379">
        <v>1</v>
      </c>
      <c r="F66" s="379">
        <f t="shared" si="0"/>
        <v>35.102855682373047</v>
      </c>
      <c r="G66" s="379">
        <v>1</v>
      </c>
      <c r="H66" s="379"/>
      <c r="I66" s="379">
        <v>35.102855682373047</v>
      </c>
      <c r="J66" s="379">
        <v>0</v>
      </c>
      <c r="K66" s="379">
        <f t="shared" si="1"/>
        <v>35.102855682373047</v>
      </c>
      <c r="L66" s="379">
        <v>1</v>
      </c>
      <c r="M66" s="379"/>
      <c r="N66" s="379">
        <v>35.102855682373047</v>
      </c>
      <c r="O66" s="379">
        <v>1</v>
      </c>
      <c r="P66" s="379">
        <f t="shared" si="2"/>
        <v>35.102855682373047</v>
      </c>
      <c r="Q66" s="379">
        <v>1</v>
      </c>
    </row>
    <row r="67" spans="2:17" x14ac:dyDescent="0.2">
      <c r="B67" s="269">
        <f t="shared" si="3"/>
        <v>38991</v>
      </c>
      <c r="C67" s="379"/>
      <c r="D67" s="379">
        <v>45.747146606445313</v>
      </c>
      <c r="E67" s="379">
        <v>1</v>
      </c>
      <c r="F67" s="379">
        <f t="shared" si="0"/>
        <v>45.747146606445313</v>
      </c>
      <c r="G67" s="379">
        <v>1</v>
      </c>
      <c r="H67" s="379"/>
      <c r="I67" s="379">
        <v>45.747146606445313</v>
      </c>
      <c r="J67" s="379">
        <v>0</v>
      </c>
      <c r="K67" s="379">
        <f t="shared" si="1"/>
        <v>45.747146606445313</v>
      </c>
      <c r="L67" s="379">
        <v>1</v>
      </c>
      <c r="M67" s="379"/>
      <c r="N67" s="379">
        <v>45.747146606445313</v>
      </c>
      <c r="O67" s="379">
        <v>1</v>
      </c>
      <c r="P67" s="379">
        <f t="shared" si="2"/>
        <v>45.747146606445313</v>
      </c>
      <c r="Q67" s="379">
        <v>1</v>
      </c>
    </row>
    <row r="68" spans="2:17" x14ac:dyDescent="0.2">
      <c r="B68" s="269">
        <f t="shared" si="3"/>
        <v>39022</v>
      </c>
      <c r="C68" s="379"/>
      <c r="D68" s="379">
        <v>45.747146606445313</v>
      </c>
      <c r="E68" s="379">
        <v>1</v>
      </c>
      <c r="F68" s="379">
        <f t="shared" si="0"/>
        <v>45.747146606445313</v>
      </c>
      <c r="G68" s="379">
        <v>1</v>
      </c>
      <c r="H68" s="379"/>
      <c r="I68" s="379">
        <v>45.747146606445313</v>
      </c>
      <c r="J68" s="379">
        <v>0</v>
      </c>
      <c r="K68" s="379">
        <f t="shared" si="1"/>
        <v>45.747146606445313</v>
      </c>
      <c r="L68" s="379">
        <v>1</v>
      </c>
      <c r="M68" s="379"/>
      <c r="N68" s="379">
        <v>45.747146606445313</v>
      </c>
      <c r="O68" s="379">
        <v>1</v>
      </c>
      <c r="P68" s="379">
        <f t="shared" si="2"/>
        <v>45.747146606445313</v>
      </c>
      <c r="Q68" s="379">
        <v>1</v>
      </c>
    </row>
    <row r="69" spans="2:17" x14ac:dyDescent="0.2">
      <c r="B69" s="269">
        <f t="shared" si="3"/>
        <v>39052</v>
      </c>
      <c r="C69" s="379"/>
      <c r="D69" s="379">
        <v>33.252143859863281</v>
      </c>
      <c r="E69" s="379">
        <v>1</v>
      </c>
      <c r="F69" s="379">
        <f t="shared" si="0"/>
        <v>33.252143859863281</v>
      </c>
      <c r="G69" s="379">
        <v>1</v>
      </c>
      <c r="H69" s="379"/>
      <c r="I69" s="379">
        <v>33.252143859863281</v>
      </c>
      <c r="J69" s="379">
        <v>0</v>
      </c>
      <c r="K69" s="379">
        <f t="shared" si="1"/>
        <v>33.252143859863281</v>
      </c>
      <c r="L69" s="379">
        <v>1</v>
      </c>
      <c r="M69" s="379"/>
      <c r="N69" s="379">
        <v>33.252143859863281</v>
      </c>
      <c r="O69" s="379">
        <v>1</v>
      </c>
      <c r="P69" s="379">
        <f t="shared" si="2"/>
        <v>33.252143859863281</v>
      </c>
      <c r="Q69" s="379">
        <v>1</v>
      </c>
    </row>
    <row r="70" spans="2:17" x14ac:dyDescent="0.2">
      <c r="B70" s="269">
        <f t="shared" si="3"/>
        <v>39083</v>
      </c>
      <c r="C70" s="379"/>
      <c r="D70" s="379">
        <v>31.253929138183594</v>
      </c>
      <c r="E70" s="379">
        <v>1</v>
      </c>
      <c r="F70" s="379">
        <f t="shared" si="0"/>
        <v>31.253929138183594</v>
      </c>
      <c r="G70" s="379">
        <v>1</v>
      </c>
      <c r="H70" s="379"/>
      <c r="I70" s="379">
        <v>31.253929138183594</v>
      </c>
      <c r="J70" s="379">
        <v>0</v>
      </c>
      <c r="K70" s="379">
        <f t="shared" si="1"/>
        <v>31.253929138183594</v>
      </c>
      <c r="L70" s="379">
        <v>1</v>
      </c>
      <c r="M70" s="379"/>
      <c r="N70" s="379">
        <v>31.253929138183594</v>
      </c>
      <c r="O70" s="379">
        <v>1</v>
      </c>
      <c r="P70" s="379">
        <f t="shared" si="2"/>
        <v>31.253929138183594</v>
      </c>
      <c r="Q70" s="379">
        <v>1</v>
      </c>
    </row>
    <row r="71" spans="2:17" x14ac:dyDescent="0.2">
      <c r="B71" s="269">
        <f t="shared" si="3"/>
        <v>39114</v>
      </c>
      <c r="C71" s="379"/>
      <c r="D71" s="379">
        <v>31.353927612304688</v>
      </c>
      <c r="E71" s="379">
        <v>1</v>
      </c>
      <c r="F71" s="379">
        <f t="shared" ref="F71:F134" si="4">D71</f>
        <v>31.353927612304688</v>
      </c>
      <c r="G71" s="379">
        <v>1</v>
      </c>
      <c r="H71" s="379"/>
      <c r="I71" s="379">
        <v>31.353927612304688</v>
      </c>
      <c r="J71" s="379">
        <v>0</v>
      </c>
      <c r="K71" s="379">
        <f t="shared" ref="K71:K134" si="5">I71</f>
        <v>31.353927612304688</v>
      </c>
      <c r="L71" s="379">
        <v>1</v>
      </c>
      <c r="M71" s="379"/>
      <c r="N71" s="379">
        <v>31.353927612304688</v>
      </c>
      <c r="O71" s="379">
        <v>1</v>
      </c>
      <c r="P71" s="379">
        <f t="shared" ref="P71:P134" si="6">N71</f>
        <v>31.353927612304688</v>
      </c>
      <c r="Q71" s="379">
        <v>1</v>
      </c>
    </row>
    <row r="72" spans="2:17" x14ac:dyDescent="0.2">
      <c r="B72" s="269">
        <f t="shared" ref="B72:B135" si="7">EOMONTH(B71,0)+1</f>
        <v>39142</v>
      </c>
      <c r="C72" s="379"/>
      <c r="D72" s="379">
        <v>31.453926086425781</v>
      </c>
      <c r="E72" s="379">
        <v>1</v>
      </c>
      <c r="F72" s="379">
        <f t="shared" si="4"/>
        <v>31.453926086425781</v>
      </c>
      <c r="G72" s="379">
        <v>1</v>
      </c>
      <c r="H72" s="379"/>
      <c r="I72" s="379">
        <v>31.453926086425781</v>
      </c>
      <c r="J72" s="379">
        <v>0</v>
      </c>
      <c r="K72" s="379">
        <f t="shared" si="5"/>
        <v>31.453926086425781</v>
      </c>
      <c r="L72" s="379">
        <v>1</v>
      </c>
      <c r="M72" s="379"/>
      <c r="N72" s="379">
        <v>31.453926086425781</v>
      </c>
      <c r="O72" s="379">
        <v>1</v>
      </c>
      <c r="P72" s="379">
        <f t="shared" si="6"/>
        <v>31.453926086425781</v>
      </c>
      <c r="Q72" s="379">
        <v>1</v>
      </c>
    </row>
    <row r="73" spans="2:17" x14ac:dyDescent="0.2">
      <c r="B73" s="269">
        <f t="shared" si="7"/>
        <v>39173</v>
      </c>
      <c r="C73" s="379"/>
      <c r="D73" s="379">
        <v>38.882862091064453</v>
      </c>
      <c r="E73" s="379">
        <v>1</v>
      </c>
      <c r="F73" s="379">
        <f t="shared" si="4"/>
        <v>38.882862091064453</v>
      </c>
      <c r="G73" s="379">
        <v>1</v>
      </c>
      <c r="H73" s="379"/>
      <c r="I73" s="379">
        <v>38.882862091064453</v>
      </c>
      <c r="J73" s="379">
        <v>0</v>
      </c>
      <c r="K73" s="379">
        <f t="shared" si="5"/>
        <v>38.882862091064453</v>
      </c>
      <c r="L73" s="379">
        <v>1</v>
      </c>
      <c r="M73" s="379"/>
      <c r="N73" s="379">
        <v>38.882862091064453</v>
      </c>
      <c r="O73" s="379">
        <v>1</v>
      </c>
      <c r="P73" s="379">
        <f t="shared" si="6"/>
        <v>38.882862091064453</v>
      </c>
      <c r="Q73" s="379">
        <v>1</v>
      </c>
    </row>
    <row r="74" spans="2:17" x14ac:dyDescent="0.2">
      <c r="B74" s="269">
        <f t="shared" si="7"/>
        <v>39203</v>
      </c>
      <c r="C74" s="379"/>
      <c r="D74" s="379">
        <v>38.532859802246094</v>
      </c>
      <c r="E74" s="379">
        <v>1</v>
      </c>
      <c r="F74" s="379">
        <f t="shared" si="4"/>
        <v>38.532859802246094</v>
      </c>
      <c r="G74" s="379">
        <v>1</v>
      </c>
      <c r="H74" s="379"/>
      <c r="I74" s="379">
        <v>38.532859802246094</v>
      </c>
      <c r="J74" s="379">
        <v>0</v>
      </c>
      <c r="K74" s="379">
        <f t="shared" si="5"/>
        <v>38.532859802246094</v>
      </c>
      <c r="L74" s="379">
        <v>1</v>
      </c>
      <c r="M74" s="379"/>
      <c r="N74" s="379">
        <v>38.532859802246094</v>
      </c>
      <c r="O74" s="379">
        <v>1</v>
      </c>
      <c r="P74" s="379">
        <f t="shared" si="6"/>
        <v>38.532859802246094</v>
      </c>
      <c r="Q74" s="379">
        <v>1</v>
      </c>
    </row>
    <row r="75" spans="2:17" x14ac:dyDescent="0.2">
      <c r="B75" s="269">
        <f t="shared" si="7"/>
        <v>39234</v>
      </c>
      <c r="C75" s="379"/>
      <c r="D75" s="379">
        <v>33.248542785644531</v>
      </c>
      <c r="E75" s="379">
        <v>1</v>
      </c>
      <c r="F75" s="379">
        <f t="shared" si="4"/>
        <v>33.248542785644531</v>
      </c>
      <c r="G75" s="379">
        <v>1</v>
      </c>
      <c r="H75" s="379"/>
      <c r="I75" s="379">
        <v>33.248542785644531</v>
      </c>
      <c r="J75" s="379">
        <v>0</v>
      </c>
      <c r="K75" s="379">
        <f t="shared" si="5"/>
        <v>33.248542785644531</v>
      </c>
      <c r="L75" s="379">
        <v>1</v>
      </c>
      <c r="M75" s="379"/>
      <c r="N75" s="379">
        <v>33.248542785644531</v>
      </c>
      <c r="O75" s="379">
        <v>1</v>
      </c>
      <c r="P75" s="379">
        <f t="shared" si="6"/>
        <v>33.248542785644531</v>
      </c>
      <c r="Q75" s="379">
        <v>1</v>
      </c>
    </row>
    <row r="76" spans="2:17" x14ac:dyDescent="0.2">
      <c r="B76" s="269">
        <f t="shared" si="7"/>
        <v>39264</v>
      </c>
      <c r="C76" s="379"/>
      <c r="D76" s="379">
        <v>33.698543548583984</v>
      </c>
      <c r="E76" s="379">
        <v>1</v>
      </c>
      <c r="F76" s="379">
        <f t="shared" si="4"/>
        <v>33.698543548583984</v>
      </c>
      <c r="G76" s="379">
        <v>1</v>
      </c>
      <c r="H76" s="379"/>
      <c r="I76" s="379">
        <v>33.698543548583984</v>
      </c>
      <c r="J76" s="379">
        <v>0</v>
      </c>
      <c r="K76" s="379">
        <f t="shared" si="5"/>
        <v>33.698543548583984</v>
      </c>
      <c r="L76" s="379">
        <v>1</v>
      </c>
      <c r="M76" s="379"/>
      <c r="N76" s="379">
        <v>33.698543548583984</v>
      </c>
      <c r="O76" s="379">
        <v>1</v>
      </c>
      <c r="P76" s="379">
        <f t="shared" si="6"/>
        <v>33.698543548583984</v>
      </c>
      <c r="Q76" s="379">
        <v>1</v>
      </c>
    </row>
    <row r="77" spans="2:17" x14ac:dyDescent="0.2">
      <c r="B77" s="269">
        <f t="shared" si="7"/>
        <v>39295</v>
      </c>
      <c r="C77" s="379"/>
      <c r="D77" s="379">
        <v>34.103565216064453</v>
      </c>
      <c r="E77" s="379">
        <v>1</v>
      </c>
      <c r="F77" s="379">
        <f t="shared" si="4"/>
        <v>34.103565216064453</v>
      </c>
      <c r="G77" s="379">
        <v>1</v>
      </c>
      <c r="H77" s="379"/>
      <c r="I77" s="379">
        <v>34.103565216064453</v>
      </c>
      <c r="J77" s="379">
        <v>0</v>
      </c>
      <c r="K77" s="379">
        <f t="shared" si="5"/>
        <v>34.103565216064453</v>
      </c>
      <c r="L77" s="379">
        <v>1</v>
      </c>
      <c r="M77" s="379"/>
      <c r="N77" s="379">
        <v>34.103565216064453</v>
      </c>
      <c r="O77" s="379">
        <v>1</v>
      </c>
      <c r="P77" s="379">
        <f t="shared" si="6"/>
        <v>34.103565216064453</v>
      </c>
      <c r="Q77" s="379">
        <v>1</v>
      </c>
    </row>
    <row r="78" spans="2:17" x14ac:dyDescent="0.2">
      <c r="B78" s="269">
        <f t="shared" si="7"/>
        <v>39326</v>
      </c>
      <c r="C78" s="379"/>
      <c r="D78" s="379">
        <v>38.602855682373047</v>
      </c>
      <c r="E78" s="379">
        <v>1</v>
      </c>
      <c r="F78" s="379">
        <f t="shared" si="4"/>
        <v>38.602855682373047</v>
      </c>
      <c r="G78" s="379">
        <v>1</v>
      </c>
      <c r="H78" s="379"/>
      <c r="I78" s="379">
        <v>38.602855682373047</v>
      </c>
      <c r="J78" s="379">
        <v>0</v>
      </c>
      <c r="K78" s="379">
        <f t="shared" si="5"/>
        <v>38.602855682373047</v>
      </c>
      <c r="L78" s="379">
        <v>1</v>
      </c>
      <c r="M78" s="379"/>
      <c r="N78" s="379">
        <v>38.602855682373047</v>
      </c>
      <c r="O78" s="379">
        <v>1</v>
      </c>
      <c r="P78" s="379">
        <f t="shared" si="6"/>
        <v>38.602855682373047</v>
      </c>
      <c r="Q78" s="379">
        <v>1</v>
      </c>
    </row>
    <row r="79" spans="2:17" x14ac:dyDescent="0.2">
      <c r="B79" s="269">
        <f t="shared" si="7"/>
        <v>39356</v>
      </c>
      <c r="C79" s="379"/>
      <c r="D79" s="379">
        <v>57.372146606445313</v>
      </c>
      <c r="E79" s="379">
        <v>1</v>
      </c>
      <c r="F79" s="379">
        <f t="shared" si="4"/>
        <v>57.372146606445313</v>
      </c>
      <c r="G79" s="379">
        <v>1</v>
      </c>
      <c r="H79" s="379"/>
      <c r="I79" s="379">
        <v>57.372146606445313</v>
      </c>
      <c r="J79" s="379">
        <v>0</v>
      </c>
      <c r="K79" s="379">
        <f t="shared" si="5"/>
        <v>57.372146606445313</v>
      </c>
      <c r="L79" s="379">
        <v>1</v>
      </c>
      <c r="M79" s="379"/>
      <c r="N79" s="379">
        <v>57.372146606445313</v>
      </c>
      <c r="O79" s="379">
        <v>1</v>
      </c>
      <c r="P79" s="379">
        <f t="shared" si="6"/>
        <v>57.372146606445313</v>
      </c>
      <c r="Q79" s="379">
        <v>1</v>
      </c>
    </row>
    <row r="80" spans="2:17" x14ac:dyDescent="0.2">
      <c r="B80" s="269">
        <f t="shared" si="7"/>
        <v>39387</v>
      </c>
      <c r="C80" s="379"/>
      <c r="D80" s="379">
        <v>57.372146606445313</v>
      </c>
      <c r="E80" s="379">
        <v>1</v>
      </c>
      <c r="F80" s="379">
        <f t="shared" si="4"/>
        <v>57.372146606445313</v>
      </c>
      <c r="G80" s="379">
        <v>1</v>
      </c>
      <c r="H80" s="379"/>
      <c r="I80" s="379">
        <v>57.372146606445313</v>
      </c>
      <c r="J80" s="379">
        <v>0</v>
      </c>
      <c r="K80" s="379">
        <f t="shared" si="5"/>
        <v>57.372146606445313</v>
      </c>
      <c r="L80" s="379">
        <v>1</v>
      </c>
      <c r="M80" s="379"/>
      <c r="N80" s="379">
        <v>57.372146606445313</v>
      </c>
      <c r="O80" s="379">
        <v>1</v>
      </c>
      <c r="P80" s="379">
        <f t="shared" si="6"/>
        <v>57.372146606445313</v>
      </c>
      <c r="Q80" s="379">
        <v>1</v>
      </c>
    </row>
    <row r="81" spans="2:17" x14ac:dyDescent="0.2">
      <c r="B81" s="269">
        <f t="shared" si="7"/>
        <v>39417</v>
      </c>
      <c r="C81" s="379"/>
      <c r="D81" s="379">
        <v>33.502143859863281</v>
      </c>
      <c r="E81" s="379">
        <v>1</v>
      </c>
      <c r="F81" s="379">
        <f t="shared" si="4"/>
        <v>33.502143859863281</v>
      </c>
      <c r="G81" s="379">
        <v>1</v>
      </c>
      <c r="H81" s="379"/>
      <c r="I81" s="379">
        <v>33.502143859863281</v>
      </c>
      <c r="J81" s="379">
        <v>0</v>
      </c>
      <c r="K81" s="379">
        <f t="shared" si="5"/>
        <v>33.502143859863281</v>
      </c>
      <c r="L81" s="379">
        <v>1</v>
      </c>
      <c r="M81" s="379"/>
      <c r="N81" s="379">
        <v>33.502143859863281</v>
      </c>
      <c r="O81" s="379">
        <v>1</v>
      </c>
      <c r="P81" s="379">
        <f t="shared" si="6"/>
        <v>33.502143859863281</v>
      </c>
      <c r="Q81" s="379">
        <v>1</v>
      </c>
    </row>
    <row r="82" spans="2:17" x14ac:dyDescent="0.2">
      <c r="B82" s="269">
        <f t="shared" si="7"/>
        <v>39448</v>
      </c>
      <c r="C82" s="379"/>
      <c r="D82" s="379">
        <v>31.503929138183594</v>
      </c>
      <c r="E82" s="379">
        <v>1</v>
      </c>
      <c r="F82" s="379">
        <f t="shared" si="4"/>
        <v>31.503929138183594</v>
      </c>
      <c r="G82" s="379">
        <v>1</v>
      </c>
      <c r="H82" s="379"/>
      <c r="I82" s="379">
        <v>31.503929138183594</v>
      </c>
      <c r="J82" s="379">
        <v>0</v>
      </c>
      <c r="K82" s="379">
        <f t="shared" si="5"/>
        <v>31.503929138183594</v>
      </c>
      <c r="L82" s="379">
        <v>1</v>
      </c>
      <c r="M82" s="379"/>
      <c r="N82" s="379">
        <v>31.503929138183594</v>
      </c>
      <c r="O82" s="379">
        <v>1</v>
      </c>
      <c r="P82" s="379">
        <f t="shared" si="6"/>
        <v>31.503929138183594</v>
      </c>
      <c r="Q82" s="379">
        <v>1</v>
      </c>
    </row>
    <row r="83" spans="2:17" x14ac:dyDescent="0.2">
      <c r="B83" s="269">
        <f t="shared" si="7"/>
        <v>39479</v>
      </c>
      <c r="C83" s="379"/>
      <c r="D83" s="379">
        <v>31.603927612304688</v>
      </c>
      <c r="E83" s="379">
        <v>1</v>
      </c>
      <c r="F83" s="379">
        <f t="shared" si="4"/>
        <v>31.603927612304688</v>
      </c>
      <c r="G83" s="379">
        <v>1</v>
      </c>
      <c r="H83" s="379"/>
      <c r="I83" s="379">
        <v>31.603927612304688</v>
      </c>
      <c r="J83" s="379">
        <v>0</v>
      </c>
      <c r="K83" s="379">
        <f t="shared" si="5"/>
        <v>31.603927612304688</v>
      </c>
      <c r="L83" s="379">
        <v>1</v>
      </c>
      <c r="M83" s="379"/>
      <c r="N83" s="379">
        <v>31.603927612304688</v>
      </c>
      <c r="O83" s="379">
        <v>1</v>
      </c>
      <c r="P83" s="379">
        <f t="shared" si="6"/>
        <v>31.603927612304688</v>
      </c>
      <c r="Q83" s="379">
        <v>1</v>
      </c>
    </row>
    <row r="84" spans="2:17" x14ac:dyDescent="0.2">
      <c r="B84" s="269">
        <f t="shared" si="7"/>
        <v>39508</v>
      </c>
      <c r="C84" s="379"/>
      <c r="D84" s="379">
        <v>31.703926086425781</v>
      </c>
      <c r="E84" s="379">
        <v>1</v>
      </c>
      <c r="F84" s="379">
        <f t="shared" si="4"/>
        <v>31.703926086425781</v>
      </c>
      <c r="G84" s="379">
        <v>1</v>
      </c>
      <c r="H84" s="379"/>
      <c r="I84" s="379">
        <v>31.703926086425781</v>
      </c>
      <c r="J84" s="379">
        <v>0</v>
      </c>
      <c r="K84" s="379">
        <f t="shared" si="5"/>
        <v>31.703926086425781</v>
      </c>
      <c r="L84" s="379">
        <v>1</v>
      </c>
      <c r="M84" s="379"/>
      <c r="N84" s="379">
        <v>31.703926086425781</v>
      </c>
      <c r="O84" s="379">
        <v>1</v>
      </c>
      <c r="P84" s="379">
        <f t="shared" si="6"/>
        <v>31.703926086425781</v>
      </c>
      <c r="Q84" s="379">
        <v>1</v>
      </c>
    </row>
    <row r="85" spans="2:17" x14ac:dyDescent="0.2">
      <c r="B85" s="269">
        <f t="shared" si="7"/>
        <v>39539</v>
      </c>
      <c r="C85" s="379"/>
      <c r="D85" s="379">
        <v>39.132862091064453</v>
      </c>
      <c r="E85" s="379">
        <v>1</v>
      </c>
      <c r="F85" s="379">
        <f t="shared" si="4"/>
        <v>39.132862091064453</v>
      </c>
      <c r="G85" s="379">
        <v>1</v>
      </c>
      <c r="H85" s="379"/>
      <c r="I85" s="379">
        <v>39.132862091064453</v>
      </c>
      <c r="J85" s="379">
        <v>0</v>
      </c>
      <c r="K85" s="379">
        <f t="shared" si="5"/>
        <v>39.132862091064453</v>
      </c>
      <c r="L85" s="379">
        <v>1</v>
      </c>
      <c r="M85" s="379"/>
      <c r="N85" s="379">
        <v>39.132862091064453</v>
      </c>
      <c r="O85" s="379">
        <v>1</v>
      </c>
      <c r="P85" s="379">
        <f t="shared" si="6"/>
        <v>39.132862091064453</v>
      </c>
      <c r="Q85" s="379">
        <v>1</v>
      </c>
    </row>
    <row r="86" spans="2:17" x14ac:dyDescent="0.2">
      <c r="B86" s="269">
        <f t="shared" si="7"/>
        <v>39569</v>
      </c>
      <c r="C86" s="379"/>
      <c r="D86" s="379">
        <v>38.782859802246094</v>
      </c>
      <c r="E86" s="379">
        <v>1</v>
      </c>
      <c r="F86" s="379">
        <f t="shared" si="4"/>
        <v>38.782859802246094</v>
      </c>
      <c r="G86" s="379">
        <v>1</v>
      </c>
      <c r="H86" s="379"/>
      <c r="I86" s="379">
        <v>38.782859802246094</v>
      </c>
      <c r="J86" s="379">
        <v>0</v>
      </c>
      <c r="K86" s="379">
        <f t="shared" si="5"/>
        <v>38.782859802246094</v>
      </c>
      <c r="L86" s="379">
        <v>1</v>
      </c>
      <c r="M86" s="379"/>
      <c r="N86" s="379">
        <v>38.782859802246094</v>
      </c>
      <c r="O86" s="379">
        <v>1</v>
      </c>
      <c r="P86" s="379">
        <f t="shared" si="6"/>
        <v>38.782859802246094</v>
      </c>
      <c r="Q86" s="379">
        <v>1</v>
      </c>
    </row>
    <row r="87" spans="2:17" x14ac:dyDescent="0.2">
      <c r="B87" s="269">
        <f t="shared" si="7"/>
        <v>39600</v>
      </c>
      <c r="C87" s="379"/>
      <c r="D87" s="379">
        <v>33.498542785644531</v>
      </c>
      <c r="E87" s="379">
        <v>1</v>
      </c>
      <c r="F87" s="379">
        <f t="shared" si="4"/>
        <v>33.498542785644531</v>
      </c>
      <c r="G87" s="379">
        <v>1</v>
      </c>
      <c r="H87" s="379"/>
      <c r="I87" s="379">
        <v>33.498542785644531</v>
      </c>
      <c r="J87" s="379">
        <v>0</v>
      </c>
      <c r="K87" s="379">
        <f t="shared" si="5"/>
        <v>33.498542785644531</v>
      </c>
      <c r="L87" s="379">
        <v>1</v>
      </c>
      <c r="M87" s="379"/>
      <c r="N87" s="379">
        <v>33.498542785644531</v>
      </c>
      <c r="O87" s="379">
        <v>1</v>
      </c>
      <c r="P87" s="379">
        <f t="shared" si="6"/>
        <v>33.498542785644531</v>
      </c>
      <c r="Q87" s="379">
        <v>1</v>
      </c>
    </row>
    <row r="88" spans="2:17" x14ac:dyDescent="0.2">
      <c r="B88" s="269">
        <f t="shared" si="7"/>
        <v>39630</v>
      </c>
      <c r="C88" s="379"/>
      <c r="D88" s="379">
        <v>33.948543548583984</v>
      </c>
      <c r="E88" s="379">
        <v>1</v>
      </c>
      <c r="F88" s="379">
        <f t="shared" si="4"/>
        <v>33.948543548583984</v>
      </c>
      <c r="G88" s="379">
        <v>1</v>
      </c>
      <c r="H88" s="379"/>
      <c r="I88" s="379">
        <v>33.948543548583984</v>
      </c>
      <c r="J88" s="379">
        <v>0</v>
      </c>
      <c r="K88" s="379">
        <f t="shared" si="5"/>
        <v>33.948543548583984</v>
      </c>
      <c r="L88" s="379">
        <v>1</v>
      </c>
      <c r="M88" s="379"/>
      <c r="N88" s="379">
        <v>33.948543548583984</v>
      </c>
      <c r="O88" s="379">
        <v>1</v>
      </c>
      <c r="P88" s="379">
        <f t="shared" si="6"/>
        <v>33.948543548583984</v>
      </c>
      <c r="Q88" s="379">
        <v>1</v>
      </c>
    </row>
    <row r="89" spans="2:17" x14ac:dyDescent="0.2">
      <c r="B89" s="269">
        <f t="shared" si="7"/>
        <v>39661</v>
      </c>
      <c r="C89" s="379"/>
      <c r="D89" s="379">
        <v>34.353565216064453</v>
      </c>
      <c r="E89" s="379">
        <v>1</v>
      </c>
      <c r="F89" s="379">
        <f t="shared" si="4"/>
        <v>34.353565216064453</v>
      </c>
      <c r="G89" s="379">
        <v>1</v>
      </c>
      <c r="H89" s="379"/>
      <c r="I89" s="379">
        <v>34.353565216064453</v>
      </c>
      <c r="J89" s="379">
        <v>0</v>
      </c>
      <c r="K89" s="379">
        <f t="shared" si="5"/>
        <v>34.353565216064453</v>
      </c>
      <c r="L89" s="379">
        <v>1</v>
      </c>
      <c r="M89" s="379"/>
      <c r="N89" s="379">
        <v>34.353565216064453</v>
      </c>
      <c r="O89" s="379">
        <v>1</v>
      </c>
      <c r="P89" s="379">
        <f t="shared" si="6"/>
        <v>34.353565216064453</v>
      </c>
      <c r="Q89" s="379">
        <v>1</v>
      </c>
    </row>
    <row r="90" spans="2:17" x14ac:dyDescent="0.2">
      <c r="B90" s="269">
        <f t="shared" si="7"/>
        <v>39692</v>
      </c>
      <c r="C90" s="379"/>
      <c r="D90" s="379">
        <v>39.102855682373047</v>
      </c>
      <c r="E90" s="379">
        <v>1</v>
      </c>
      <c r="F90" s="379">
        <f t="shared" si="4"/>
        <v>39.102855682373047</v>
      </c>
      <c r="G90" s="379">
        <v>1</v>
      </c>
      <c r="H90" s="379"/>
      <c r="I90" s="379">
        <v>39.102855682373047</v>
      </c>
      <c r="J90" s="379">
        <v>0</v>
      </c>
      <c r="K90" s="379">
        <f t="shared" si="5"/>
        <v>39.102855682373047</v>
      </c>
      <c r="L90" s="379">
        <v>1</v>
      </c>
      <c r="M90" s="379"/>
      <c r="N90" s="379">
        <v>39.102855682373047</v>
      </c>
      <c r="O90" s="379">
        <v>1</v>
      </c>
      <c r="P90" s="379">
        <f t="shared" si="6"/>
        <v>39.102855682373047</v>
      </c>
      <c r="Q90" s="379">
        <v>1</v>
      </c>
    </row>
    <row r="91" spans="2:17" x14ac:dyDescent="0.2">
      <c r="B91" s="269">
        <f t="shared" si="7"/>
        <v>39722</v>
      </c>
      <c r="C91" s="379"/>
      <c r="D91" s="379">
        <v>57.872146606445313</v>
      </c>
      <c r="E91" s="379">
        <v>1</v>
      </c>
      <c r="F91" s="379">
        <f t="shared" si="4"/>
        <v>57.872146606445313</v>
      </c>
      <c r="G91" s="379">
        <v>1</v>
      </c>
      <c r="H91" s="379"/>
      <c r="I91" s="379">
        <v>57.872146606445313</v>
      </c>
      <c r="J91" s="379">
        <v>0</v>
      </c>
      <c r="K91" s="379">
        <f t="shared" si="5"/>
        <v>57.872146606445313</v>
      </c>
      <c r="L91" s="379">
        <v>1</v>
      </c>
      <c r="M91" s="379"/>
      <c r="N91" s="379">
        <v>57.872146606445313</v>
      </c>
      <c r="O91" s="379">
        <v>1</v>
      </c>
      <c r="P91" s="379">
        <f t="shared" si="6"/>
        <v>57.872146606445313</v>
      </c>
      <c r="Q91" s="379">
        <v>1</v>
      </c>
    </row>
    <row r="92" spans="2:17" x14ac:dyDescent="0.2">
      <c r="B92" s="269">
        <f t="shared" si="7"/>
        <v>39753</v>
      </c>
      <c r="C92" s="379"/>
      <c r="D92" s="379">
        <v>57.872146606445313</v>
      </c>
      <c r="E92" s="379">
        <v>1</v>
      </c>
      <c r="F92" s="379">
        <f t="shared" si="4"/>
        <v>57.872146606445313</v>
      </c>
      <c r="G92" s="379">
        <v>1</v>
      </c>
      <c r="H92" s="379"/>
      <c r="I92" s="379">
        <v>57.872146606445313</v>
      </c>
      <c r="J92" s="379">
        <v>0</v>
      </c>
      <c r="K92" s="379">
        <f t="shared" si="5"/>
        <v>57.872146606445313</v>
      </c>
      <c r="L92" s="379">
        <v>1</v>
      </c>
      <c r="M92" s="379"/>
      <c r="N92" s="379">
        <v>57.872146606445313</v>
      </c>
      <c r="O92" s="379">
        <v>1</v>
      </c>
      <c r="P92" s="379">
        <f t="shared" si="6"/>
        <v>57.872146606445313</v>
      </c>
      <c r="Q92" s="379">
        <v>1</v>
      </c>
    </row>
    <row r="93" spans="2:17" x14ac:dyDescent="0.2">
      <c r="B93" s="269">
        <f t="shared" si="7"/>
        <v>39783</v>
      </c>
      <c r="C93" s="379"/>
      <c r="D93" s="379">
        <v>33.752143859863281</v>
      </c>
      <c r="E93" s="379">
        <v>1</v>
      </c>
      <c r="F93" s="379">
        <f t="shared" si="4"/>
        <v>33.752143859863281</v>
      </c>
      <c r="G93" s="379">
        <v>1</v>
      </c>
      <c r="H93" s="379"/>
      <c r="I93" s="379">
        <v>33.752143859863281</v>
      </c>
      <c r="J93" s="379">
        <v>0</v>
      </c>
      <c r="K93" s="379">
        <f t="shared" si="5"/>
        <v>33.752143859863281</v>
      </c>
      <c r="L93" s="379">
        <v>1</v>
      </c>
      <c r="M93" s="379"/>
      <c r="N93" s="379">
        <v>33.752143859863281</v>
      </c>
      <c r="O93" s="379">
        <v>1</v>
      </c>
      <c r="P93" s="379">
        <f t="shared" si="6"/>
        <v>33.752143859863281</v>
      </c>
      <c r="Q93" s="379">
        <v>1</v>
      </c>
    </row>
    <row r="94" spans="2:17" x14ac:dyDescent="0.2">
      <c r="B94" s="269">
        <f t="shared" si="7"/>
        <v>39814</v>
      </c>
      <c r="C94" s="379"/>
      <c r="D94" s="379">
        <v>31.753929138183594</v>
      </c>
      <c r="E94" s="379">
        <v>1</v>
      </c>
      <c r="F94" s="379">
        <f t="shared" si="4"/>
        <v>31.753929138183594</v>
      </c>
      <c r="G94" s="379">
        <v>1</v>
      </c>
      <c r="H94" s="379"/>
      <c r="I94" s="379">
        <v>31.753929138183594</v>
      </c>
      <c r="J94" s="379">
        <v>0</v>
      </c>
      <c r="K94" s="379">
        <f t="shared" si="5"/>
        <v>31.753929138183594</v>
      </c>
      <c r="L94" s="379">
        <v>1</v>
      </c>
      <c r="M94" s="379"/>
      <c r="N94" s="379">
        <v>31.753929138183594</v>
      </c>
      <c r="O94" s="379">
        <v>1</v>
      </c>
      <c r="P94" s="379">
        <f t="shared" si="6"/>
        <v>31.753929138183594</v>
      </c>
      <c r="Q94" s="379">
        <v>1</v>
      </c>
    </row>
    <row r="95" spans="2:17" x14ac:dyDescent="0.2">
      <c r="B95" s="269">
        <f t="shared" si="7"/>
        <v>39845</v>
      </c>
      <c r="C95" s="379"/>
      <c r="D95" s="379">
        <v>31.853927612304688</v>
      </c>
      <c r="E95" s="379">
        <v>1</v>
      </c>
      <c r="F95" s="379">
        <f t="shared" si="4"/>
        <v>31.853927612304688</v>
      </c>
      <c r="G95" s="379">
        <v>1</v>
      </c>
      <c r="H95" s="379"/>
      <c r="I95" s="379">
        <v>31.853927612304688</v>
      </c>
      <c r="J95" s="379">
        <v>0</v>
      </c>
      <c r="K95" s="379">
        <f t="shared" si="5"/>
        <v>31.853927612304688</v>
      </c>
      <c r="L95" s="379">
        <v>1</v>
      </c>
      <c r="M95" s="379"/>
      <c r="N95" s="379">
        <v>31.853927612304688</v>
      </c>
      <c r="O95" s="379">
        <v>1</v>
      </c>
      <c r="P95" s="379">
        <f t="shared" si="6"/>
        <v>31.853927612304688</v>
      </c>
      <c r="Q95" s="379">
        <v>1</v>
      </c>
    </row>
    <row r="96" spans="2:17" x14ac:dyDescent="0.2">
      <c r="B96" s="269">
        <f t="shared" si="7"/>
        <v>39873</v>
      </c>
      <c r="C96" s="379"/>
      <c r="D96" s="379">
        <v>31.953926086425781</v>
      </c>
      <c r="E96" s="379">
        <v>1</v>
      </c>
      <c r="F96" s="379">
        <f t="shared" si="4"/>
        <v>31.953926086425781</v>
      </c>
      <c r="G96" s="379">
        <v>1</v>
      </c>
      <c r="H96" s="379"/>
      <c r="I96" s="379">
        <v>31.953926086425781</v>
      </c>
      <c r="J96" s="379">
        <v>0</v>
      </c>
      <c r="K96" s="379">
        <f t="shared" si="5"/>
        <v>31.953926086425781</v>
      </c>
      <c r="L96" s="379">
        <v>1</v>
      </c>
      <c r="M96" s="379"/>
      <c r="N96" s="379">
        <v>31.953926086425781</v>
      </c>
      <c r="O96" s="379">
        <v>1</v>
      </c>
      <c r="P96" s="379">
        <f t="shared" si="6"/>
        <v>31.953926086425781</v>
      </c>
      <c r="Q96" s="379">
        <v>1</v>
      </c>
    </row>
    <row r="97" spans="2:17" x14ac:dyDescent="0.2">
      <c r="B97" s="269">
        <f t="shared" si="7"/>
        <v>39904</v>
      </c>
      <c r="C97" s="379"/>
      <c r="D97" s="379">
        <v>39.632862091064453</v>
      </c>
      <c r="E97" s="379">
        <v>1</v>
      </c>
      <c r="F97" s="379">
        <f t="shared" si="4"/>
        <v>39.632862091064453</v>
      </c>
      <c r="G97" s="379">
        <v>1</v>
      </c>
      <c r="H97" s="379"/>
      <c r="I97" s="379">
        <v>39.632862091064453</v>
      </c>
      <c r="J97" s="379">
        <v>0</v>
      </c>
      <c r="K97" s="379">
        <f t="shared" si="5"/>
        <v>39.632862091064453</v>
      </c>
      <c r="L97" s="379">
        <v>1</v>
      </c>
      <c r="M97" s="379"/>
      <c r="N97" s="379">
        <v>39.632862091064453</v>
      </c>
      <c r="O97" s="379">
        <v>1</v>
      </c>
      <c r="P97" s="379">
        <f t="shared" si="6"/>
        <v>39.632862091064453</v>
      </c>
      <c r="Q97" s="379">
        <v>1</v>
      </c>
    </row>
    <row r="98" spans="2:17" x14ac:dyDescent="0.2">
      <c r="B98" s="269">
        <f t="shared" si="7"/>
        <v>39934</v>
      </c>
      <c r="C98" s="379"/>
      <c r="D98" s="379">
        <v>38.782859802246094</v>
      </c>
      <c r="E98" s="379">
        <v>1</v>
      </c>
      <c r="F98" s="379">
        <f t="shared" si="4"/>
        <v>38.782859802246094</v>
      </c>
      <c r="G98" s="379">
        <v>1</v>
      </c>
      <c r="H98" s="379"/>
      <c r="I98" s="379">
        <v>38.782859802246094</v>
      </c>
      <c r="J98" s="379">
        <v>0</v>
      </c>
      <c r="K98" s="379">
        <f t="shared" si="5"/>
        <v>38.782859802246094</v>
      </c>
      <c r="L98" s="379">
        <v>1</v>
      </c>
      <c r="M98" s="379"/>
      <c r="N98" s="379">
        <v>38.782859802246094</v>
      </c>
      <c r="O98" s="379">
        <v>1</v>
      </c>
      <c r="P98" s="379">
        <f t="shared" si="6"/>
        <v>38.782859802246094</v>
      </c>
      <c r="Q98" s="379">
        <v>1</v>
      </c>
    </row>
    <row r="99" spans="2:17" x14ac:dyDescent="0.2">
      <c r="B99" s="269">
        <f t="shared" si="7"/>
        <v>39965</v>
      </c>
      <c r="C99" s="379"/>
      <c r="D99" s="379">
        <v>33.498542785644531</v>
      </c>
      <c r="E99" s="379">
        <v>1</v>
      </c>
      <c r="F99" s="379">
        <f t="shared" si="4"/>
        <v>33.498542785644531</v>
      </c>
      <c r="G99" s="379">
        <v>1</v>
      </c>
      <c r="H99" s="379"/>
      <c r="I99" s="379">
        <v>33.498542785644531</v>
      </c>
      <c r="J99" s="379">
        <v>0</v>
      </c>
      <c r="K99" s="379">
        <f t="shared" si="5"/>
        <v>33.498542785644531</v>
      </c>
      <c r="L99" s="379">
        <v>1</v>
      </c>
      <c r="M99" s="379"/>
      <c r="N99" s="379">
        <v>33.498542785644531</v>
      </c>
      <c r="O99" s="379">
        <v>1</v>
      </c>
      <c r="P99" s="379">
        <f t="shared" si="6"/>
        <v>33.498542785644531</v>
      </c>
      <c r="Q99" s="379">
        <v>1</v>
      </c>
    </row>
    <row r="100" spans="2:17" x14ac:dyDescent="0.2">
      <c r="B100" s="269">
        <f t="shared" si="7"/>
        <v>39995</v>
      </c>
      <c r="C100" s="379"/>
      <c r="D100" s="379">
        <v>33.948543548583984</v>
      </c>
      <c r="E100" s="379">
        <v>1</v>
      </c>
      <c r="F100" s="379">
        <f t="shared" si="4"/>
        <v>33.948543548583984</v>
      </c>
      <c r="G100" s="379">
        <v>1</v>
      </c>
      <c r="H100" s="379"/>
      <c r="I100" s="379">
        <v>33.948543548583984</v>
      </c>
      <c r="J100" s="379">
        <v>0</v>
      </c>
      <c r="K100" s="379">
        <f t="shared" si="5"/>
        <v>33.948543548583984</v>
      </c>
      <c r="L100" s="379">
        <v>1</v>
      </c>
      <c r="M100" s="379"/>
      <c r="N100" s="379">
        <v>33.948543548583984</v>
      </c>
      <c r="O100" s="379">
        <v>1</v>
      </c>
      <c r="P100" s="379">
        <f t="shared" si="6"/>
        <v>33.948543548583984</v>
      </c>
      <c r="Q100" s="379">
        <v>1</v>
      </c>
    </row>
    <row r="101" spans="2:17" x14ac:dyDescent="0.2">
      <c r="B101" s="269">
        <f t="shared" si="7"/>
        <v>40026</v>
      </c>
      <c r="C101" s="379"/>
      <c r="D101" s="379">
        <v>34.853565216064453</v>
      </c>
      <c r="E101" s="379">
        <v>1</v>
      </c>
      <c r="F101" s="379">
        <f t="shared" si="4"/>
        <v>34.853565216064453</v>
      </c>
      <c r="G101" s="379">
        <v>1</v>
      </c>
      <c r="H101" s="379"/>
      <c r="I101" s="379">
        <v>34.853565216064453</v>
      </c>
      <c r="J101" s="379">
        <v>0</v>
      </c>
      <c r="K101" s="379">
        <f t="shared" si="5"/>
        <v>34.853565216064453</v>
      </c>
      <c r="L101" s="379">
        <v>1</v>
      </c>
      <c r="M101" s="379"/>
      <c r="N101" s="379">
        <v>34.853565216064453</v>
      </c>
      <c r="O101" s="379">
        <v>1</v>
      </c>
      <c r="P101" s="379">
        <f t="shared" si="6"/>
        <v>34.853565216064453</v>
      </c>
      <c r="Q101" s="379">
        <v>1</v>
      </c>
    </row>
    <row r="102" spans="2:17" x14ac:dyDescent="0.2">
      <c r="B102" s="269">
        <f t="shared" si="7"/>
        <v>40057</v>
      </c>
      <c r="C102" s="379"/>
      <c r="D102" s="379">
        <v>40.352855682373047</v>
      </c>
      <c r="E102" s="379">
        <v>1</v>
      </c>
      <c r="F102" s="379">
        <f t="shared" si="4"/>
        <v>40.352855682373047</v>
      </c>
      <c r="G102" s="379">
        <v>1</v>
      </c>
      <c r="H102" s="379"/>
      <c r="I102" s="379">
        <v>40.352855682373047</v>
      </c>
      <c r="J102" s="379">
        <v>0</v>
      </c>
      <c r="K102" s="379">
        <f t="shared" si="5"/>
        <v>40.352855682373047</v>
      </c>
      <c r="L102" s="379">
        <v>1</v>
      </c>
      <c r="M102" s="379"/>
      <c r="N102" s="379">
        <v>40.352855682373047</v>
      </c>
      <c r="O102" s="379">
        <v>1</v>
      </c>
      <c r="P102" s="379">
        <f t="shared" si="6"/>
        <v>40.352855682373047</v>
      </c>
      <c r="Q102" s="379">
        <v>1</v>
      </c>
    </row>
    <row r="103" spans="2:17" x14ac:dyDescent="0.2">
      <c r="B103" s="269">
        <f t="shared" si="7"/>
        <v>40087</v>
      </c>
      <c r="C103" s="379"/>
      <c r="D103" s="379">
        <v>59.372146606445313</v>
      </c>
      <c r="E103" s="379">
        <v>1</v>
      </c>
      <c r="F103" s="379">
        <f t="shared" si="4"/>
        <v>59.372146606445313</v>
      </c>
      <c r="G103" s="379">
        <v>1</v>
      </c>
      <c r="H103" s="379"/>
      <c r="I103" s="379">
        <v>59.372146606445313</v>
      </c>
      <c r="J103" s="379">
        <v>0</v>
      </c>
      <c r="K103" s="379">
        <f t="shared" si="5"/>
        <v>59.372146606445313</v>
      </c>
      <c r="L103" s="379">
        <v>1</v>
      </c>
      <c r="M103" s="379"/>
      <c r="N103" s="379">
        <v>59.372146606445313</v>
      </c>
      <c r="O103" s="379">
        <v>1</v>
      </c>
      <c r="P103" s="379">
        <f t="shared" si="6"/>
        <v>59.372146606445313</v>
      </c>
      <c r="Q103" s="379">
        <v>1</v>
      </c>
    </row>
    <row r="104" spans="2:17" x14ac:dyDescent="0.2">
      <c r="B104" s="269">
        <f t="shared" si="7"/>
        <v>40118</v>
      </c>
      <c r="C104" s="379"/>
      <c r="D104" s="379">
        <v>59.372146606445313</v>
      </c>
      <c r="E104" s="379">
        <v>1</v>
      </c>
      <c r="F104" s="379">
        <f t="shared" si="4"/>
        <v>59.372146606445313</v>
      </c>
      <c r="G104" s="379">
        <v>1</v>
      </c>
      <c r="H104" s="379"/>
      <c r="I104" s="379">
        <v>59.372146606445313</v>
      </c>
      <c r="J104" s="379">
        <v>0</v>
      </c>
      <c r="K104" s="379">
        <f t="shared" si="5"/>
        <v>59.372146606445313</v>
      </c>
      <c r="L104" s="379">
        <v>1</v>
      </c>
      <c r="M104" s="379"/>
      <c r="N104" s="379">
        <v>59.372146606445313</v>
      </c>
      <c r="O104" s="379">
        <v>1</v>
      </c>
      <c r="P104" s="379">
        <f t="shared" si="6"/>
        <v>59.372146606445313</v>
      </c>
      <c r="Q104" s="379">
        <v>1</v>
      </c>
    </row>
    <row r="105" spans="2:17" x14ac:dyDescent="0.2">
      <c r="B105" s="269">
        <f t="shared" si="7"/>
        <v>40148</v>
      </c>
      <c r="C105" s="379"/>
      <c r="D105" s="379">
        <v>33.252143859863281</v>
      </c>
      <c r="E105" s="379">
        <v>1</v>
      </c>
      <c r="F105" s="379">
        <f t="shared" si="4"/>
        <v>33.252143859863281</v>
      </c>
      <c r="G105" s="379">
        <v>1</v>
      </c>
      <c r="H105" s="379"/>
      <c r="I105" s="379">
        <v>33.252143859863281</v>
      </c>
      <c r="J105" s="379">
        <v>0</v>
      </c>
      <c r="K105" s="379">
        <f t="shared" si="5"/>
        <v>33.252143859863281</v>
      </c>
      <c r="L105" s="379">
        <v>1</v>
      </c>
      <c r="M105" s="379"/>
      <c r="N105" s="379">
        <v>33.252143859863281</v>
      </c>
      <c r="O105" s="379">
        <v>1</v>
      </c>
      <c r="P105" s="379">
        <f t="shared" si="6"/>
        <v>33.252143859863281</v>
      </c>
      <c r="Q105" s="379">
        <v>1</v>
      </c>
    </row>
    <row r="106" spans="2:17" x14ac:dyDescent="0.2">
      <c r="B106" s="269">
        <f t="shared" si="7"/>
        <v>40179</v>
      </c>
      <c r="C106" s="379"/>
      <c r="D106" s="379">
        <v>31.253932952880859</v>
      </c>
      <c r="E106" s="379">
        <v>1</v>
      </c>
      <c r="F106" s="379">
        <f t="shared" si="4"/>
        <v>31.253932952880859</v>
      </c>
      <c r="G106" s="379">
        <v>1</v>
      </c>
      <c r="H106" s="379"/>
      <c r="I106" s="379">
        <v>31.253932952880859</v>
      </c>
      <c r="J106" s="379">
        <v>0</v>
      </c>
      <c r="K106" s="379">
        <f t="shared" si="5"/>
        <v>31.253932952880859</v>
      </c>
      <c r="L106" s="379">
        <v>1</v>
      </c>
      <c r="M106" s="379"/>
      <c r="N106" s="379">
        <v>31.253932952880859</v>
      </c>
      <c r="O106" s="379">
        <v>1</v>
      </c>
      <c r="P106" s="379">
        <f t="shared" si="6"/>
        <v>31.253932952880859</v>
      </c>
      <c r="Q106" s="379">
        <v>1</v>
      </c>
    </row>
    <row r="107" spans="2:17" x14ac:dyDescent="0.2">
      <c r="B107" s="269">
        <f t="shared" si="7"/>
        <v>40210</v>
      </c>
      <c r="C107" s="379"/>
      <c r="D107" s="379">
        <v>31.353931427001953</v>
      </c>
      <c r="E107" s="379">
        <v>1</v>
      </c>
      <c r="F107" s="379">
        <f t="shared" si="4"/>
        <v>31.353931427001953</v>
      </c>
      <c r="G107" s="379">
        <v>1</v>
      </c>
      <c r="H107" s="379"/>
      <c r="I107" s="379">
        <v>31.353931427001953</v>
      </c>
      <c r="J107" s="379">
        <v>0</v>
      </c>
      <c r="K107" s="379">
        <f t="shared" si="5"/>
        <v>31.353931427001953</v>
      </c>
      <c r="L107" s="379">
        <v>1</v>
      </c>
      <c r="M107" s="379"/>
      <c r="N107" s="379">
        <v>31.353931427001953</v>
      </c>
      <c r="O107" s="379">
        <v>1</v>
      </c>
      <c r="P107" s="379">
        <f t="shared" si="6"/>
        <v>31.353931427001953</v>
      </c>
      <c r="Q107" s="379">
        <v>1</v>
      </c>
    </row>
    <row r="108" spans="2:17" x14ac:dyDescent="0.2">
      <c r="B108" s="269">
        <f t="shared" si="7"/>
        <v>40238</v>
      </c>
      <c r="C108" s="379"/>
      <c r="D108" s="379">
        <v>31.453929901123047</v>
      </c>
      <c r="E108" s="379">
        <v>1</v>
      </c>
      <c r="F108" s="379">
        <f t="shared" si="4"/>
        <v>31.453929901123047</v>
      </c>
      <c r="G108" s="379">
        <v>1</v>
      </c>
      <c r="H108" s="379"/>
      <c r="I108" s="379">
        <v>31.453929901123047</v>
      </c>
      <c r="J108" s="379">
        <v>0</v>
      </c>
      <c r="K108" s="379">
        <f t="shared" si="5"/>
        <v>31.453929901123047</v>
      </c>
      <c r="L108" s="379">
        <v>1</v>
      </c>
      <c r="M108" s="379"/>
      <c r="N108" s="379">
        <v>31.453929901123047</v>
      </c>
      <c r="O108" s="379">
        <v>1</v>
      </c>
      <c r="P108" s="379">
        <f t="shared" si="6"/>
        <v>31.453929901123047</v>
      </c>
      <c r="Q108" s="379">
        <v>1</v>
      </c>
    </row>
    <row r="109" spans="2:17" x14ac:dyDescent="0.2">
      <c r="B109" s="269">
        <f t="shared" si="7"/>
        <v>40269</v>
      </c>
      <c r="C109" s="379"/>
      <c r="D109" s="379">
        <v>39.132862091064453</v>
      </c>
      <c r="E109" s="379">
        <v>1</v>
      </c>
      <c r="F109" s="379">
        <f t="shared" si="4"/>
        <v>39.132862091064453</v>
      </c>
      <c r="G109" s="379">
        <v>1</v>
      </c>
      <c r="H109" s="379"/>
      <c r="I109" s="379">
        <v>39.132862091064453</v>
      </c>
      <c r="J109" s="379">
        <v>0</v>
      </c>
      <c r="K109" s="379">
        <f t="shared" si="5"/>
        <v>39.132862091064453</v>
      </c>
      <c r="L109" s="379">
        <v>1</v>
      </c>
      <c r="M109" s="379"/>
      <c r="N109" s="379">
        <v>39.132862091064453</v>
      </c>
      <c r="O109" s="379">
        <v>1</v>
      </c>
      <c r="P109" s="379">
        <f t="shared" si="6"/>
        <v>39.132862091064453</v>
      </c>
      <c r="Q109" s="379">
        <v>1</v>
      </c>
    </row>
    <row r="110" spans="2:17" x14ac:dyDescent="0.2">
      <c r="B110" s="269">
        <f t="shared" si="7"/>
        <v>40299</v>
      </c>
      <c r="C110" s="379"/>
      <c r="D110" s="379">
        <v>38.782859802246094</v>
      </c>
      <c r="E110" s="379">
        <v>1</v>
      </c>
      <c r="F110" s="379">
        <f t="shared" si="4"/>
        <v>38.782859802246094</v>
      </c>
      <c r="G110" s="379">
        <v>1</v>
      </c>
      <c r="H110" s="379"/>
      <c r="I110" s="379">
        <v>38.782859802246094</v>
      </c>
      <c r="J110" s="379">
        <v>0</v>
      </c>
      <c r="K110" s="379">
        <f t="shared" si="5"/>
        <v>38.782859802246094</v>
      </c>
      <c r="L110" s="379">
        <v>1</v>
      </c>
      <c r="M110" s="379"/>
      <c r="N110" s="379">
        <v>38.782859802246094</v>
      </c>
      <c r="O110" s="379">
        <v>1</v>
      </c>
      <c r="P110" s="379">
        <f t="shared" si="6"/>
        <v>38.782859802246094</v>
      </c>
      <c r="Q110" s="379">
        <v>1</v>
      </c>
    </row>
    <row r="111" spans="2:17" x14ac:dyDescent="0.2">
      <c r="B111" s="269">
        <f t="shared" si="7"/>
        <v>40330</v>
      </c>
      <c r="C111" s="379"/>
      <c r="D111" s="379">
        <v>33.498542785644531</v>
      </c>
      <c r="E111" s="379">
        <v>1</v>
      </c>
      <c r="F111" s="379">
        <f t="shared" si="4"/>
        <v>33.498542785644531</v>
      </c>
      <c r="G111" s="379">
        <v>1</v>
      </c>
      <c r="H111" s="379"/>
      <c r="I111" s="379">
        <v>33.498542785644531</v>
      </c>
      <c r="J111" s="379">
        <v>0</v>
      </c>
      <c r="K111" s="379">
        <f t="shared" si="5"/>
        <v>33.498542785644531</v>
      </c>
      <c r="L111" s="379">
        <v>1</v>
      </c>
      <c r="M111" s="379"/>
      <c r="N111" s="379">
        <v>33.498542785644531</v>
      </c>
      <c r="O111" s="379">
        <v>1</v>
      </c>
      <c r="P111" s="379">
        <f t="shared" si="6"/>
        <v>33.498542785644531</v>
      </c>
      <c r="Q111" s="379">
        <v>1</v>
      </c>
    </row>
    <row r="112" spans="2:17" x14ac:dyDescent="0.2">
      <c r="B112" s="269">
        <f t="shared" si="7"/>
        <v>40360</v>
      </c>
      <c r="C112" s="379"/>
      <c r="D112" s="379">
        <v>33.948543548583984</v>
      </c>
      <c r="E112" s="379">
        <v>1</v>
      </c>
      <c r="F112" s="379">
        <f t="shared" si="4"/>
        <v>33.948543548583984</v>
      </c>
      <c r="G112" s="379">
        <v>1</v>
      </c>
      <c r="H112" s="379"/>
      <c r="I112" s="379">
        <v>33.948543548583984</v>
      </c>
      <c r="J112" s="379">
        <v>0</v>
      </c>
      <c r="K112" s="379">
        <f t="shared" si="5"/>
        <v>33.948543548583984</v>
      </c>
      <c r="L112" s="379">
        <v>1</v>
      </c>
      <c r="M112" s="379"/>
      <c r="N112" s="379">
        <v>33.948543548583984</v>
      </c>
      <c r="O112" s="379">
        <v>1</v>
      </c>
      <c r="P112" s="379">
        <f t="shared" si="6"/>
        <v>33.948543548583984</v>
      </c>
      <c r="Q112" s="379">
        <v>1</v>
      </c>
    </row>
    <row r="113" spans="2:17" x14ac:dyDescent="0.2">
      <c r="B113" s="269">
        <f t="shared" si="7"/>
        <v>40391</v>
      </c>
      <c r="C113" s="379"/>
      <c r="D113" s="379">
        <v>34.853565216064453</v>
      </c>
      <c r="E113" s="379">
        <v>1</v>
      </c>
      <c r="F113" s="379">
        <f t="shared" si="4"/>
        <v>34.853565216064453</v>
      </c>
      <c r="G113" s="379">
        <v>1</v>
      </c>
      <c r="H113" s="379"/>
      <c r="I113" s="379">
        <v>34.853565216064453</v>
      </c>
      <c r="J113" s="379">
        <v>0</v>
      </c>
      <c r="K113" s="379">
        <f t="shared" si="5"/>
        <v>34.853565216064453</v>
      </c>
      <c r="L113" s="379">
        <v>1</v>
      </c>
      <c r="M113" s="379"/>
      <c r="N113" s="379">
        <v>34.853565216064453</v>
      </c>
      <c r="O113" s="379">
        <v>1</v>
      </c>
      <c r="P113" s="379">
        <f t="shared" si="6"/>
        <v>34.853565216064453</v>
      </c>
      <c r="Q113" s="379">
        <v>1</v>
      </c>
    </row>
    <row r="114" spans="2:17" x14ac:dyDescent="0.2">
      <c r="B114" s="269">
        <f t="shared" si="7"/>
        <v>40422</v>
      </c>
      <c r="C114" s="379"/>
      <c r="D114" s="379">
        <v>40.852855682373047</v>
      </c>
      <c r="E114" s="379">
        <v>1</v>
      </c>
      <c r="F114" s="379">
        <f t="shared" si="4"/>
        <v>40.852855682373047</v>
      </c>
      <c r="G114" s="379">
        <v>1</v>
      </c>
      <c r="H114" s="379"/>
      <c r="I114" s="379">
        <v>40.852855682373047</v>
      </c>
      <c r="J114" s="379">
        <v>0</v>
      </c>
      <c r="K114" s="379">
        <f t="shared" si="5"/>
        <v>40.852855682373047</v>
      </c>
      <c r="L114" s="379">
        <v>1</v>
      </c>
      <c r="M114" s="379"/>
      <c r="N114" s="379">
        <v>40.852855682373047</v>
      </c>
      <c r="O114" s="379">
        <v>1</v>
      </c>
      <c r="P114" s="379">
        <f t="shared" si="6"/>
        <v>40.852855682373047</v>
      </c>
      <c r="Q114" s="379">
        <v>1</v>
      </c>
    </row>
    <row r="115" spans="2:17" x14ac:dyDescent="0.2">
      <c r="B115" s="269">
        <f t="shared" si="7"/>
        <v>40452</v>
      </c>
      <c r="C115" s="379"/>
      <c r="D115" s="379">
        <v>60.872146606445313</v>
      </c>
      <c r="E115" s="379">
        <v>1</v>
      </c>
      <c r="F115" s="379">
        <f t="shared" si="4"/>
        <v>60.872146606445313</v>
      </c>
      <c r="G115" s="379">
        <v>1</v>
      </c>
      <c r="H115" s="379"/>
      <c r="I115" s="379">
        <v>60.872146606445313</v>
      </c>
      <c r="J115" s="379">
        <v>0</v>
      </c>
      <c r="K115" s="379">
        <f t="shared" si="5"/>
        <v>60.872146606445313</v>
      </c>
      <c r="L115" s="379">
        <v>1</v>
      </c>
      <c r="M115" s="379"/>
      <c r="N115" s="379">
        <v>60.872146606445313</v>
      </c>
      <c r="O115" s="379">
        <v>1</v>
      </c>
      <c r="P115" s="379">
        <f t="shared" si="6"/>
        <v>60.872146606445313</v>
      </c>
      <c r="Q115" s="379">
        <v>1</v>
      </c>
    </row>
    <row r="116" spans="2:17" x14ac:dyDescent="0.2">
      <c r="B116" s="269">
        <f t="shared" si="7"/>
        <v>40483</v>
      </c>
      <c r="C116" s="379"/>
      <c r="D116" s="379">
        <v>60.872146606445313</v>
      </c>
      <c r="E116" s="379">
        <v>1</v>
      </c>
      <c r="F116" s="379">
        <f t="shared" si="4"/>
        <v>60.872146606445313</v>
      </c>
      <c r="G116" s="379">
        <v>1</v>
      </c>
      <c r="H116" s="379"/>
      <c r="I116" s="379">
        <v>60.872146606445313</v>
      </c>
      <c r="J116" s="379">
        <v>0</v>
      </c>
      <c r="K116" s="379">
        <f t="shared" si="5"/>
        <v>60.872146606445313</v>
      </c>
      <c r="L116" s="379">
        <v>1</v>
      </c>
      <c r="M116" s="379"/>
      <c r="N116" s="379">
        <v>60.872146606445313</v>
      </c>
      <c r="O116" s="379">
        <v>1</v>
      </c>
      <c r="P116" s="379">
        <f t="shared" si="6"/>
        <v>60.872146606445313</v>
      </c>
      <c r="Q116" s="379">
        <v>1</v>
      </c>
    </row>
    <row r="117" spans="2:17" x14ac:dyDescent="0.2">
      <c r="B117" s="269">
        <f t="shared" si="7"/>
        <v>40513</v>
      </c>
      <c r="C117" s="379"/>
      <c r="D117" s="379">
        <v>33.252143859863281</v>
      </c>
      <c r="E117" s="379">
        <v>1</v>
      </c>
      <c r="F117" s="379">
        <f t="shared" si="4"/>
        <v>33.252143859863281</v>
      </c>
      <c r="G117" s="379">
        <v>1</v>
      </c>
      <c r="H117" s="379"/>
      <c r="I117" s="379">
        <v>33.252143859863281</v>
      </c>
      <c r="J117" s="379">
        <v>0</v>
      </c>
      <c r="K117" s="379">
        <f t="shared" si="5"/>
        <v>33.252143859863281</v>
      </c>
      <c r="L117" s="379">
        <v>1</v>
      </c>
      <c r="M117" s="379"/>
      <c r="N117" s="379">
        <v>33.252143859863281</v>
      </c>
      <c r="O117" s="379">
        <v>1</v>
      </c>
      <c r="P117" s="379">
        <f t="shared" si="6"/>
        <v>33.252143859863281</v>
      </c>
      <c r="Q117" s="379">
        <v>1</v>
      </c>
    </row>
    <row r="118" spans="2:17" x14ac:dyDescent="0.2">
      <c r="B118" s="269">
        <f t="shared" si="7"/>
        <v>40544</v>
      </c>
      <c r="C118" s="379"/>
      <c r="D118" s="379">
        <v>31.253932952880859</v>
      </c>
      <c r="E118" s="379">
        <v>1</v>
      </c>
      <c r="F118" s="379">
        <f t="shared" si="4"/>
        <v>31.253932952880859</v>
      </c>
      <c r="G118" s="379">
        <v>1</v>
      </c>
      <c r="H118" s="379"/>
      <c r="I118" s="379">
        <v>31.253932952880859</v>
      </c>
      <c r="J118" s="379">
        <v>0</v>
      </c>
      <c r="K118" s="379">
        <f t="shared" si="5"/>
        <v>31.253932952880859</v>
      </c>
      <c r="L118" s="379">
        <v>1</v>
      </c>
      <c r="M118" s="379"/>
      <c r="N118" s="379">
        <v>31.253932952880859</v>
      </c>
      <c r="O118" s="379">
        <v>1</v>
      </c>
      <c r="P118" s="379">
        <f t="shared" si="6"/>
        <v>31.253932952880859</v>
      </c>
      <c r="Q118" s="379">
        <v>1</v>
      </c>
    </row>
    <row r="119" spans="2:17" x14ac:dyDescent="0.2">
      <c r="B119" s="269">
        <f t="shared" si="7"/>
        <v>40575</v>
      </c>
      <c r="C119" s="379"/>
      <c r="D119" s="379">
        <v>31.353931427001953</v>
      </c>
      <c r="E119" s="379">
        <v>1</v>
      </c>
      <c r="F119" s="379">
        <f t="shared" si="4"/>
        <v>31.353931427001953</v>
      </c>
      <c r="G119" s="379">
        <v>1</v>
      </c>
      <c r="H119" s="379"/>
      <c r="I119" s="379">
        <v>31.353931427001953</v>
      </c>
      <c r="J119" s="379">
        <v>0</v>
      </c>
      <c r="K119" s="379">
        <f t="shared" si="5"/>
        <v>31.353931427001953</v>
      </c>
      <c r="L119" s="379">
        <v>1</v>
      </c>
      <c r="M119" s="379"/>
      <c r="N119" s="379">
        <v>31.353931427001953</v>
      </c>
      <c r="O119" s="379">
        <v>1</v>
      </c>
      <c r="P119" s="379">
        <f t="shared" si="6"/>
        <v>31.353931427001953</v>
      </c>
      <c r="Q119" s="379">
        <v>1</v>
      </c>
    </row>
    <row r="120" spans="2:17" x14ac:dyDescent="0.2">
      <c r="B120" s="269">
        <f t="shared" si="7"/>
        <v>40603</v>
      </c>
      <c r="C120" s="379"/>
      <c r="D120" s="379">
        <v>31.453929901123047</v>
      </c>
      <c r="E120" s="379">
        <v>1</v>
      </c>
      <c r="F120" s="379">
        <f t="shared" si="4"/>
        <v>31.453929901123047</v>
      </c>
      <c r="G120" s="379">
        <v>1</v>
      </c>
      <c r="H120" s="379"/>
      <c r="I120" s="379">
        <v>31.453929901123047</v>
      </c>
      <c r="J120" s="379">
        <v>0</v>
      </c>
      <c r="K120" s="379">
        <f t="shared" si="5"/>
        <v>31.453929901123047</v>
      </c>
      <c r="L120" s="379">
        <v>1</v>
      </c>
      <c r="M120" s="379"/>
      <c r="N120" s="379">
        <v>31.453929901123047</v>
      </c>
      <c r="O120" s="379">
        <v>1</v>
      </c>
      <c r="P120" s="379">
        <f t="shared" si="6"/>
        <v>31.453929901123047</v>
      </c>
      <c r="Q120" s="379">
        <v>1</v>
      </c>
    </row>
    <row r="121" spans="2:17" x14ac:dyDescent="0.2">
      <c r="B121" s="269">
        <f t="shared" si="7"/>
        <v>40634</v>
      </c>
      <c r="C121" s="379"/>
      <c r="D121" s="379">
        <v>42.882862091064453</v>
      </c>
      <c r="E121" s="379">
        <v>1</v>
      </c>
      <c r="F121" s="379">
        <f t="shared" si="4"/>
        <v>42.882862091064453</v>
      </c>
      <c r="G121" s="379">
        <v>1</v>
      </c>
      <c r="H121" s="379"/>
      <c r="I121" s="379">
        <v>42.882862091064453</v>
      </c>
      <c r="J121" s="379">
        <v>0</v>
      </c>
      <c r="K121" s="379">
        <f t="shared" si="5"/>
        <v>42.882862091064453</v>
      </c>
      <c r="L121" s="379">
        <v>1</v>
      </c>
      <c r="M121" s="379"/>
      <c r="N121" s="379">
        <v>42.882862091064453</v>
      </c>
      <c r="O121" s="379">
        <v>1</v>
      </c>
      <c r="P121" s="379">
        <f t="shared" si="6"/>
        <v>42.882862091064453</v>
      </c>
      <c r="Q121" s="379">
        <v>1</v>
      </c>
    </row>
    <row r="122" spans="2:17" x14ac:dyDescent="0.2">
      <c r="B122" s="269">
        <f t="shared" si="7"/>
        <v>40664</v>
      </c>
      <c r="C122" s="379"/>
      <c r="D122" s="379">
        <v>42.532859802246094</v>
      </c>
      <c r="E122" s="379">
        <v>1</v>
      </c>
      <c r="F122" s="379">
        <f t="shared" si="4"/>
        <v>42.532859802246094</v>
      </c>
      <c r="G122" s="379">
        <v>1</v>
      </c>
      <c r="H122" s="379"/>
      <c r="I122" s="379">
        <v>42.532859802246094</v>
      </c>
      <c r="J122" s="379">
        <v>0</v>
      </c>
      <c r="K122" s="379">
        <f t="shared" si="5"/>
        <v>42.532859802246094</v>
      </c>
      <c r="L122" s="379">
        <v>1</v>
      </c>
      <c r="M122" s="379"/>
      <c r="N122" s="379">
        <v>42.532859802246094</v>
      </c>
      <c r="O122" s="379">
        <v>1</v>
      </c>
      <c r="P122" s="379">
        <f t="shared" si="6"/>
        <v>42.532859802246094</v>
      </c>
      <c r="Q122" s="379">
        <v>1</v>
      </c>
    </row>
    <row r="123" spans="2:17" x14ac:dyDescent="0.2">
      <c r="B123" s="269">
        <f t="shared" si="7"/>
        <v>40695</v>
      </c>
      <c r="C123" s="379"/>
      <c r="D123" s="379">
        <v>37.248542785644531</v>
      </c>
      <c r="E123" s="379">
        <v>1</v>
      </c>
      <c r="F123" s="379">
        <f t="shared" si="4"/>
        <v>37.248542785644531</v>
      </c>
      <c r="G123" s="379">
        <v>1</v>
      </c>
      <c r="H123" s="379"/>
      <c r="I123" s="379">
        <v>37.248542785644531</v>
      </c>
      <c r="J123" s="379">
        <v>0</v>
      </c>
      <c r="K123" s="379">
        <f t="shared" si="5"/>
        <v>37.248542785644531</v>
      </c>
      <c r="L123" s="379">
        <v>1</v>
      </c>
      <c r="M123" s="379"/>
      <c r="N123" s="379">
        <v>37.248542785644531</v>
      </c>
      <c r="O123" s="379">
        <v>1</v>
      </c>
      <c r="P123" s="379">
        <f t="shared" si="6"/>
        <v>37.248542785644531</v>
      </c>
      <c r="Q123" s="379">
        <v>1</v>
      </c>
    </row>
    <row r="124" spans="2:17" x14ac:dyDescent="0.2">
      <c r="B124" s="269">
        <f t="shared" si="7"/>
        <v>40725</v>
      </c>
      <c r="C124" s="379"/>
      <c r="D124" s="379">
        <v>37.698543548583984</v>
      </c>
      <c r="E124" s="379">
        <v>1</v>
      </c>
      <c r="F124" s="379">
        <f t="shared" si="4"/>
        <v>37.698543548583984</v>
      </c>
      <c r="G124" s="379">
        <v>1</v>
      </c>
      <c r="H124" s="379"/>
      <c r="I124" s="379">
        <v>37.698543548583984</v>
      </c>
      <c r="J124" s="379">
        <v>0</v>
      </c>
      <c r="K124" s="379">
        <f t="shared" si="5"/>
        <v>37.698543548583984</v>
      </c>
      <c r="L124" s="379">
        <v>1</v>
      </c>
      <c r="M124" s="379"/>
      <c r="N124" s="379">
        <v>37.698543548583984</v>
      </c>
      <c r="O124" s="379">
        <v>1</v>
      </c>
      <c r="P124" s="379">
        <f t="shared" si="6"/>
        <v>37.698543548583984</v>
      </c>
      <c r="Q124" s="379">
        <v>1</v>
      </c>
    </row>
    <row r="125" spans="2:17" x14ac:dyDescent="0.2">
      <c r="B125" s="269">
        <f t="shared" si="7"/>
        <v>40756</v>
      </c>
      <c r="C125" s="379"/>
      <c r="D125" s="379">
        <v>39.353565216064453</v>
      </c>
      <c r="E125" s="379">
        <v>1</v>
      </c>
      <c r="F125" s="379">
        <f t="shared" si="4"/>
        <v>39.353565216064453</v>
      </c>
      <c r="G125" s="379">
        <v>1</v>
      </c>
      <c r="H125" s="379"/>
      <c r="I125" s="379">
        <v>39.353565216064453</v>
      </c>
      <c r="J125" s="379">
        <v>0</v>
      </c>
      <c r="K125" s="379">
        <f t="shared" si="5"/>
        <v>39.353565216064453</v>
      </c>
      <c r="L125" s="379">
        <v>1</v>
      </c>
      <c r="M125" s="379"/>
      <c r="N125" s="379">
        <v>39.353565216064453</v>
      </c>
      <c r="O125" s="379">
        <v>1</v>
      </c>
      <c r="P125" s="379">
        <f t="shared" si="6"/>
        <v>39.353565216064453</v>
      </c>
      <c r="Q125" s="379">
        <v>1</v>
      </c>
    </row>
    <row r="126" spans="2:17" x14ac:dyDescent="0.2">
      <c r="B126" s="269">
        <f t="shared" si="7"/>
        <v>40787</v>
      </c>
      <c r="C126" s="379"/>
      <c r="D126" s="379">
        <v>46.352855682373047</v>
      </c>
      <c r="E126" s="379">
        <v>1</v>
      </c>
      <c r="F126" s="379">
        <f t="shared" si="4"/>
        <v>46.352855682373047</v>
      </c>
      <c r="G126" s="379">
        <v>1</v>
      </c>
      <c r="H126" s="379"/>
      <c r="I126" s="379">
        <v>46.352855682373047</v>
      </c>
      <c r="J126" s="379">
        <v>0</v>
      </c>
      <c r="K126" s="379">
        <f t="shared" si="5"/>
        <v>46.352855682373047</v>
      </c>
      <c r="L126" s="379">
        <v>1</v>
      </c>
      <c r="M126" s="379"/>
      <c r="N126" s="379">
        <v>46.352855682373047</v>
      </c>
      <c r="O126" s="379">
        <v>1</v>
      </c>
      <c r="P126" s="379">
        <f t="shared" si="6"/>
        <v>46.352855682373047</v>
      </c>
      <c r="Q126" s="379">
        <v>1</v>
      </c>
    </row>
    <row r="127" spans="2:17" x14ac:dyDescent="0.2">
      <c r="B127" s="269">
        <f t="shared" si="7"/>
        <v>40817</v>
      </c>
      <c r="C127" s="379"/>
      <c r="D127" s="379">
        <v>69.747146606445313</v>
      </c>
      <c r="E127" s="379">
        <v>1</v>
      </c>
      <c r="F127" s="379">
        <f t="shared" si="4"/>
        <v>69.747146606445313</v>
      </c>
      <c r="G127" s="379">
        <v>1</v>
      </c>
      <c r="H127" s="379"/>
      <c r="I127" s="379">
        <v>69.747146606445313</v>
      </c>
      <c r="J127" s="379">
        <v>0</v>
      </c>
      <c r="K127" s="379">
        <f t="shared" si="5"/>
        <v>69.747146606445313</v>
      </c>
      <c r="L127" s="379">
        <v>1</v>
      </c>
      <c r="M127" s="379"/>
      <c r="N127" s="379">
        <v>69.747146606445313</v>
      </c>
      <c r="O127" s="379">
        <v>1</v>
      </c>
      <c r="P127" s="379">
        <f t="shared" si="6"/>
        <v>69.747146606445313</v>
      </c>
      <c r="Q127" s="379">
        <v>1</v>
      </c>
    </row>
    <row r="128" spans="2:17" x14ac:dyDescent="0.2">
      <c r="B128" s="269">
        <f t="shared" si="7"/>
        <v>40848</v>
      </c>
      <c r="C128" s="379"/>
      <c r="D128" s="379">
        <v>69.747146606445313</v>
      </c>
      <c r="E128" s="379">
        <v>1</v>
      </c>
      <c r="F128" s="379">
        <f t="shared" si="4"/>
        <v>69.747146606445313</v>
      </c>
      <c r="G128" s="379">
        <v>1</v>
      </c>
      <c r="H128" s="379"/>
      <c r="I128" s="379">
        <v>69.747146606445313</v>
      </c>
      <c r="J128" s="379">
        <v>0</v>
      </c>
      <c r="K128" s="379">
        <f t="shared" si="5"/>
        <v>69.747146606445313</v>
      </c>
      <c r="L128" s="379">
        <v>1</v>
      </c>
      <c r="M128" s="379"/>
      <c r="N128" s="379">
        <v>69.747146606445313</v>
      </c>
      <c r="O128" s="379">
        <v>1</v>
      </c>
      <c r="P128" s="379">
        <f t="shared" si="6"/>
        <v>69.747146606445313</v>
      </c>
      <c r="Q128" s="379">
        <v>1</v>
      </c>
    </row>
    <row r="129" spans="2:17" x14ac:dyDescent="0.2">
      <c r="B129" s="269">
        <f t="shared" si="7"/>
        <v>40878</v>
      </c>
      <c r="C129" s="379"/>
      <c r="D129" s="379">
        <v>37.752143859863281</v>
      </c>
      <c r="E129" s="379">
        <v>1</v>
      </c>
      <c r="F129" s="379">
        <f t="shared" si="4"/>
        <v>37.752143859863281</v>
      </c>
      <c r="G129" s="379">
        <v>1</v>
      </c>
      <c r="H129" s="379"/>
      <c r="I129" s="379">
        <v>37.752143859863281</v>
      </c>
      <c r="J129" s="379">
        <v>0</v>
      </c>
      <c r="K129" s="379">
        <f t="shared" si="5"/>
        <v>37.752143859863281</v>
      </c>
      <c r="L129" s="379">
        <v>1</v>
      </c>
      <c r="M129" s="379"/>
      <c r="N129" s="379">
        <v>37.752143859863281</v>
      </c>
      <c r="O129" s="379">
        <v>1</v>
      </c>
      <c r="P129" s="379">
        <f t="shared" si="6"/>
        <v>37.752143859863281</v>
      </c>
      <c r="Q129" s="379">
        <v>1</v>
      </c>
    </row>
    <row r="130" spans="2:17" x14ac:dyDescent="0.2">
      <c r="B130" s="269">
        <f t="shared" si="7"/>
        <v>40909</v>
      </c>
      <c r="C130" s="379"/>
      <c r="D130" s="379">
        <v>35.503932952880859</v>
      </c>
      <c r="E130" s="379">
        <v>1</v>
      </c>
      <c r="F130" s="379">
        <f t="shared" si="4"/>
        <v>35.503932952880859</v>
      </c>
      <c r="G130" s="379">
        <v>1</v>
      </c>
      <c r="H130" s="379"/>
      <c r="I130" s="379">
        <v>35.503932952880859</v>
      </c>
      <c r="J130" s="379">
        <v>0</v>
      </c>
      <c r="K130" s="379">
        <f t="shared" si="5"/>
        <v>35.503932952880859</v>
      </c>
      <c r="L130" s="379">
        <v>1</v>
      </c>
      <c r="M130" s="379"/>
      <c r="N130" s="379">
        <v>35.503932952880859</v>
      </c>
      <c r="O130" s="379">
        <v>1</v>
      </c>
      <c r="P130" s="379">
        <f t="shared" si="6"/>
        <v>35.503932952880859</v>
      </c>
      <c r="Q130" s="379">
        <v>1</v>
      </c>
    </row>
    <row r="131" spans="2:17" x14ac:dyDescent="0.2">
      <c r="B131" s="269">
        <f t="shared" si="7"/>
        <v>40940</v>
      </c>
      <c r="C131" s="379"/>
      <c r="D131" s="379">
        <v>35.603931427001953</v>
      </c>
      <c r="E131" s="379">
        <v>1</v>
      </c>
      <c r="F131" s="379">
        <f t="shared" si="4"/>
        <v>35.603931427001953</v>
      </c>
      <c r="G131" s="379">
        <v>1</v>
      </c>
      <c r="H131" s="379"/>
      <c r="I131" s="379">
        <v>35.603931427001953</v>
      </c>
      <c r="J131" s="379">
        <v>0</v>
      </c>
      <c r="K131" s="379">
        <f t="shared" si="5"/>
        <v>35.603931427001953</v>
      </c>
      <c r="L131" s="379">
        <v>1</v>
      </c>
      <c r="M131" s="379"/>
      <c r="N131" s="379">
        <v>35.603931427001953</v>
      </c>
      <c r="O131" s="379">
        <v>1</v>
      </c>
      <c r="P131" s="379">
        <f t="shared" si="6"/>
        <v>35.603931427001953</v>
      </c>
      <c r="Q131" s="379">
        <v>1</v>
      </c>
    </row>
    <row r="132" spans="2:17" x14ac:dyDescent="0.2">
      <c r="B132" s="269">
        <f t="shared" si="7"/>
        <v>40969</v>
      </c>
      <c r="C132" s="379"/>
      <c r="D132" s="379">
        <v>35.703929901123047</v>
      </c>
      <c r="E132" s="379">
        <v>1</v>
      </c>
      <c r="F132" s="379">
        <f t="shared" si="4"/>
        <v>35.703929901123047</v>
      </c>
      <c r="G132" s="379">
        <v>1</v>
      </c>
      <c r="H132" s="379"/>
      <c r="I132" s="379">
        <v>35.703929901123047</v>
      </c>
      <c r="J132" s="379">
        <v>0</v>
      </c>
      <c r="K132" s="379">
        <f t="shared" si="5"/>
        <v>35.703929901123047</v>
      </c>
      <c r="L132" s="379">
        <v>1</v>
      </c>
      <c r="M132" s="379"/>
      <c r="N132" s="379">
        <v>35.703929901123047</v>
      </c>
      <c r="O132" s="379">
        <v>1</v>
      </c>
      <c r="P132" s="379">
        <f t="shared" si="6"/>
        <v>35.703929901123047</v>
      </c>
      <c r="Q132" s="379">
        <v>1</v>
      </c>
    </row>
    <row r="133" spans="2:17" x14ac:dyDescent="0.2">
      <c r="B133" s="269">
        <f t="shared" si="7"/>
        <v>41000</v>
      </c>
      <c r="C133" s="379"/>
      <c r="D133" s="379">
        <v>43.382862091064453</v>
      </c>
      <c r="E133" s="379">
        <v>1</v>
      </c>
      <c r="F133" s="379">
        <f t="shared" si="4"/>
        <v>43.382862091064453</v>
      </c>
      <c r="G133" s="379">
        <v>1</v>
      </c>
      <c r="H133" s="379"/>
      <c r="I133" s="379">
        <v>43.382862091064453</v>
      </c>
      <c r="J133" s="379">
        <v>0</v>
      </c>
      <c r="K133" s="379">
        <f t="shared" si="5"/>
        <v>43.382862091064453</v>
      </c>
      <c r="L133" s="379">
        <v>1</v>
      </c>
      <c r="M133" s="379"/>
      <c r="N133" s="379">
        <v>43.382862091064453</v>
      </c>
      <c r="O133" s="379">
        <v>1</v>
      </c>
      <c r="P133" s="379">
        <f t="shared" si="6"/>
        <v>43.382862091064453</v>
      </c>
      <c r="Q133" s="379">
        <v>1</v>
      </c>
    </row>
    <row r="134" spans="2:17" x14ac:dyDescent="0.2">
      <c r="B134" s="269">
        <f t="shared" si="7"/>
        <v>41030</v>
      </c>
      <c r="C134" s="379"/>
      <c r="D134" s="379">
        <v>43.032859802246094</v>
      </c>
      <c r="E134" s="379">
        <v>1</v>
      </c>
      <c r="F134" s="379">
        <f t="shared" si="4"/>
        <v>43.032859802246094</v>
      </c>
      <c r="G134" s="379">
        <v>1</v>
      </c>
      <c r="H134" s="379"/>
      <c r="I134" s="379">
        <v>43.032859802246094</v>
      </c>
      <c r="J134" s="379">
        <v>0</v>
      </c>
      <c r="K134" s="379">
        <f t="shared" si="5"/>
        <v>43.032859802246094</v>
      </c>
      <c r="L134" s="379">
        <v>1</v>
      </c>
      <c r="M134" s="379"/>
      <c r="N134" s="379">
        <v>43.032859802246094</v>
      </c>
      <c r="O134" s="379">
        <v>1</v>
      </c>
      <c r="P134" s="379">
        <f t="shared" si="6"/>
        <v>43.032859802246094</v>
      </c>
      <c r="Q134" s="379">
        <v>1</v>
      </c>
    </row>
    <row r="135" spans="2:17" x14ac:dyDescent="0.2">
      <c r="B135" s="269">
        <f t="shared" si="7"/>
        <v>41061</v>
      </c>
      <c r="C135" s="379"/>
      <c r="D135" s="379">
        <v>37.748542785644531</v>
      </c>
      <c r="E135" s="379">
        <v>1</v>
      </c>
      <c r="F135" s="379">
        <f t="shared" ref="F135:F198" si="8">D135</f>
        <v>37.748542785644531</v>
      </c>
      <c r="G135" s="379">
        <v>1</v>
      </c>
      <c r="H135" s="379"/>
      <c r="I135" s="379">
        <v>37.748542785644531</v>
      </c>
      <c r="J135" s="379">
        <v>0</v>
      </c>
      <c r="K135" s="379">
        <f t="shared" ref="K135:K198" si="9">I135</f>
        <v>37.748542785644531</v>
      </c>
      <c r="L135" s="379">
        <v>1</v>
      </c>
      <c r="M135" s="379"/>
      <c r="N135" s="379">
        <v>37.748542785644531</v>
      </c>
      <c r="O135" s="379">
        <v>1</v>
      </c>
      <c r="P135" s="379">
        <f t="shared" ref="P135:P198" si="10">N135</f>
        <v>37.748542785644531</v>
      </c>
      <c r="Q135" s="379">
        <v>1</v>
      </c>
    </row>
    <row r="136" spans="2:17" x14ac:dyDescent="0.2">
      <c r="B136" s="269">
        <f t="shared" ref="B136:B199" si="11">EOMONTH(B135,0)+1</f>
        <v>41091</v>
      </c>
      <c r="C136" s="379"/>
      <c r="D136" s="379">
        <v>38.198543548583984</v>
      </c>
      <c r="E136" s="379">
        <v>1</v>
      </c>
      <c r="F136" s="379">
        <f t="shared" si="8"/>
        <v>38.198543548583984</v>
      </c>
      <c r="G136" s="379">
        <v>1</v>
      </c>
      <c r="H136" s="379"/>
      <c r="I136" s="379">
        <v>38.198543548583984</v>
      </c>
      <c r="J136" s="379">
        <v>0</v>
      </c>
      <c r="K136" s="379">
        <f t="shared" si="9"/>
        <v>38.198543548583984</v>
      </c>
      <c r="L136" s="379">
        <v>1</v>
      </c>
      <c r="M136" s="379"/>
      <c r="N136" s="379">
        <v>38.198543548583984</v>
      </c>
      <c r="O136" s="379">
        <v>1</v>
      </c>
      <c r="P136" s="379">
        <f t="shared" si="10"/>
        <v>38.198543548583984</v>
      </c>
      <c r="Q136" s="379">
        <v>1</v>
      </c>
    </row>
    <row r="137" spans="2:17" x14ac:dyDescent="0.2">
      <c r="B137" s="269">
        <f t="shared" si="11"/>
        <v>41122</v>
      </c>
      <c r="C137" s="379"/>
      <c r="D137" s="379">
        <v>39.853565216064453</v>
      </c>
      <c r="E137" s="379">
        <v>1</v>
      </c>
      <c r="F137" s="379">
        <f t="shared" si="8"/>
        <v>39.853565216064453</v>
      </c>
      <c r="G137" s="379">
        <v>1</v>
      </c>
      <c r="H137" s="379"/>
      <c r="I137" s="379">
        <v>39.853565216064453</v>
      </c>
      <c r="J137" s="379">
        <v>0</v>
      </c>
      <c r="K137" s="379">
        <f t="shared" si="9"/>
        <v>39.853565216064453</v>
      </c>
      <c r="L137" s="379">
        <v>1</v>
      </c>
      <c r="M137" s="379"/>
      <c r="N137" s="379">
        <v>39.853565216064453</v>
      </c>
      <c r="O137" s="379">
        <v>1</v>
      </c>
      <c r="P137" s="379">
        <f t="shared" si="10"/>
        <v>39.853565216064453</v>
      </c>
      <c r="Q137" s="379">
        <v>1</v>
      </c>
    </row>
    <row r="138" spans="2:17" x14ac:dyDescent="0.2">
      <c r="B138" s="269">
        <f t="shared" si="11"/>
        <v>41153</v>
      </c>
      <c r="C138" s="379"/>
      <c r="D138" s="379">
        <v>47.352855682373047</v>
      </c>
      <c r="E138" s="379">
        <v>1</v>
      </c>
      <c r="F138" s="379">
        <f t="shared" si="8"/>
        <v>47.352855682373047</v>
      </c>
      <c r="G138" s="379">
        <v>1</v>
      </c>
      <c r="H138" s="379"/>
      <c r="I138" s="379">
        <v>47.352855682373047</v>
      </c>
      <c r="J138" s="379">
        <v>0</v>
      </c>
      <c r="K138" s="379">
        <f t="shared" si="9"/>
        <v>47.352855682373047</v>
      </c>
      <c r="L138" s="379">
        <v>1</v>
      </c>
      <c r="M138" s="379"/>
      <c r="N138" s="379">
        <v>47.352855682373047</v>
      </c>
      <c r="O138" s="379">
        <v>1</v>
      </c>
      <c r="P138" s="379">
        <f t="shared" si="10"/>
        <v>47.352855682373047</v>
      </c>
      <c r="Q138" s="379">
        <v>1</v>
      </c>
    </row>
    <row r="139" spans="2:17" x14ac:dyDescent="0.2">
      <c r="B139" s="269">
        <f t="shared" si="11"/>
        <v>41183</v>
      </c>
      <c r="C139" s="379"/>
      <c r="D139" s="379">
        <v>71.747146606445313</v>
      </c>
      <c r="E139" s="379">
        <v>1</v>
      </c>
      <c r="F139" s="379">
        <f t="shared" si="8"/>
        <v>71.747146606445313</v>
      </c>
      <c r="G139" s="379">
        <v>1</v>
      </c>
      <c r="H139" s="379"/>
      <c r="I139" s="379">
        <v>71.747146606445313</v>
      </c>
      <c r="J139" s="379">
        <v>0</v>
      </c>
      <c r="K139" s="379">
        <f t="shared" si="9"/>
        <v>71.747146606445313</v>
      </c>
      <c r="L139" s="379">
        <v>1</v>
      </c>
      <c r="M139" s="379"/>
      <c r="N139" s="379">
        <v>71.747146606445313</v>
      </c>
      <c r="O139" s="379">
        <v>1</v>
      </c>
      <c r="P139" s="379">
        <f t="shared" si="10"/>
        <v>71.747146606445313</v>
      </c>
      <c r="Q139" s="379">
        <v>1</v>
      </c>
    </row>
    <row r="140" spans="2:17" x14ac:dyDescent="0.2">
      <c r="B140" s="269">
        <f t="shared" si="11"/>
        <v>41214</v>
      </c>
      <c r="C140" s="379"/>
      <c r="D140" s="379">
        <v>71.747146606445313</v>
      </c>
      <c r="E140" s="379">
        <v>1</v>
      </c>
      <c r="F140" s="379">
        <f t="shared" si="8"/>
        <v>71.747146606445313</v>
      </c>
      <c r="G140" s="379">
        <v>1</v>
      </c>
      <c r="H140" s="379"/>
      <c r="I140" s="379">
        <v>71.747146606445313</v>
      </c>
      <c r="J140" s="379">
        <v>0</v>
      </c>
      <c r="K140" s="379">
        <f t="shared" si="9"/>
        <v>71.747146606445313</v>
      </c>
      <c r="L140" s="379">
        <v>1</v>
      </c>
      <c r="M140" s="379"/>
      <c r="N140" s="379">
        <v>71.747146606445313</v>
      </c>
      <c r="O140" s="379">
        <v>1</v>
      </c>
      <c r="P140" s="379">
        <f t="shared" si="10"/>
        <v>71.747146606445313</v>
      </c>
      <c r="Q140" s="379">
        <v>1</v>
      </c>
    </row>
    <row r="141" spans="2:17" x14ac:dyDescent="0.2">
      <c r="B141" s="269">
        <f t="shared" si="11"/>
        <v>41244</v>
      </c>
      <c r="C141" s="379"/>
      <c r="D141" s="379">
        <v>38.252143859863281</v>
      </c>
      <c r="E141" s="379">
        <v>1</v>
      </c>
      <c r="F141" s="379">
        <f t="shared" si="8"/>
        <v>38.252143859863281</v>
      </c>
      <c r="G141" s="379">
        <v>1</v>
      </c>
      <c r="H141" s="379"/>
      <c r="I141" s="379">
        <v>38.252143859863281</v>
      </c>
      <c r="J141" s="379">
        <v>0</v>
      </c>
      <c r="K141" s="379">
        <f t="shared" si="9"/>
        <v>38.252143859863281</v>
      </c>
      <c r="L141" s="379">
        <v>1</v>
      </c>
      <c r="M141" s="379"/>
      <c r="N141" s="379">
        <v>38.252143859863281</v>
      </c>
      <c r="O141" s="379">
        <v>1</v>
      </c>
      <c r="P141" s="379">
        <f t="shared" si="10"/>
        <v>38.252143859863281</v>
      </c>
      <c r="Q141" s="379">
        <v>1</v>
      </c>
    </row>
    <row r="142" spans="2:17" x14ac:dyDescent="0.2">
      <c r="B142" s="269">
        <f t="shared" si="11"/>
        <v>41275</v>
      </c>
      <c r="C142" s="379"/>
      <c r="D142" s="379">
        <v>36.003932952880859</v>
      </c>
      <c r="E142" s="379">
        <v>1</v>
      </c>
      <c r="F142" s="379">
        <f t="shared" si="8"/>
        <v>36.003932952880859</v>
      </c>
      <c r="G142" s="379">
        <v>1</v>
      </c>
      <c r="H142" s="379"/>
      <c r="I142" s="379">
        <v>36.003932952880859</v>
      </c>
      <c r="J142" s="379">
        <v>0</v>
      </c>
      <c r="K142" s="379">
        <f t="shared" si="9"/>
        <v>36.003932952880859</v>
      </c>
      <c r="L142" s="379">
        <v>1</v>
      </c>
      <c r="M142" s="379"/>
      <c r="N142" s="379">
        <v>36.003932952880859</v>
      </c>
      <c r="O142" s="379">
        <v>1</v>
      </c>
      <c r="P142" s="379">
        <f t="shared" si="10"/>
        <v>36.003932952880859</v>
      </c>
      <c r="Q142" s="379">
        <v>1</v>
      </c>
    </row>
    <row r="143" spans="2:17" x14ac:dyDescent="0.2">
      <c r="B143" s="269">
        <f t="shared" si="11"/>
        <v>41306</v>
      </c>
      <c r="C143" s="379"/>
      <c r="D143" s="379">
        <v>36.103931427001953</v>
      </c>
      <c r="E143" s="379">
        <v>1</v>
      </c>
      <c r="F143" s="379">
        <f t="shared" si="8"/>
        <v>36.103931427001953</v>
      </c>
      <c r="G143" s="379">
        <v>1</v>
      </c>
      <c r="H143" s="379"/>
      <c r="I143" s="379">
        <v>36.103931427001953</v>
      </c>
      <c r="J143" s="379">
        <v>0</v>
      </c>
      <c r="K143" s="379">
        <f t="shared" si="9"/>
        <v>36.103931427001953</v>
      </c>
      <c r="L143" s="379">
        <v>1</v>
      </c>
      <c r="M143" s="379"/>
      <c r="N143" s="379">
        <v>36.103931427001953</v>
      </c>
      <c r="O143" s="379">
        <v>1</v>
      </c>
      <c r="P143" s="379">
        <f t="shared" si="10"/>
        <v>36.103931427001953</v>
      </c>
      <c r="Q143" s="379">
        <v>1</v>
      </c>
    </row>
    <row r="144" spans="2:17" x14ac:dyDescent="0.2">
      <c r="B144" s="269">
        <f t="shared" si="11"/>
        <v>41334</v>
      </c>
      <c r="C144" s="379"/>
      <c r="D144" s="379">
        <v>36.203929901123047</v>
      </c>
      <c r="E144" s="379">
        <v>1</v>
      </c>
      <c r="F144" s="379">
        <f t="shared" si="8"/>
        <v>36.203929901123047</v>
      </c>
      <c r="G144" s="379">
        <v>1</v>
      </c>
      <c r="H144" s="379"/>
      <c r="I144" s="379">
        <v>36.203929901123047</v>
      </c>
      <c r="J144" s="379">
        <v>0</v>
      </c>
      <c r="K144" s="379">
        <f t="shared" si="9"/>
        <v>36.203929901123047</v>
      </c>
      <c r="L144" s="379">
        <v>1</v>
      </c>
      <c r="M144" s="379"/>
      <c r="N144" s="379">
        <v>36.203929901123047</v>
      </c>
      <c r="O144" s="379">
        <v>1</v>
      </c>
      <c r="P144" s="379">
        <f t="shared" si="10"/>
        <v>36.203929901123047</v>
      </c>
      <c r="Q144" s="379">
        <v>1</v>
      </c>
    </row>
    <row r="145" spans="2:17" x14ac:dyDescent="0.2">
      <c r="B145" s="269">
        <f t="shared" si="11"/>
        <v>41365</v>
      </c>
      <c r="C145" s="379"/>
      <c r="D145" s="379">
        <v>43.882862091064453</v>
      </c>
      <c r="E145" s="379">
        <v>1</v>
      </c>
      <c r="F145" s="379">
        <f t="shared" si="8"/>
        <v>43.882862091064453</v>
      </c>
      <c r="G145" s="379">
        <v>1</v>
      </c>
      <c r="H145" s="379"/>
      <c r="I145" s="379">
        <v>43.882862091064453</v>
      </c>
      <c r="J145" s="379">
        <v>0</v>
      </c>
      <c r="K145" s="379">
        <f t="shared" si="9"/>
        <v>43.882862091064453</v>
      </c>
      <c r="L145" s="379">
        <v>1</v>
      </c>
      <c r="M145" s="379"/>
      <c r="N145" s="379">
        <v>43.882862091064453</v>
      </c>
      <c r="O145" s="379">
        <v>1</v>
      </c>
      <c r="P145" s="379">
        <f t="shared" si="10"/>
        <v>43.882862091064453</v>
      </c>
      <c r="Q145" s="379">
        <v>1</v>
      </c>
    </row>
    <row r="146" spans="2:17" x14ac:dyDescent="0.2">
      <c r="B146" s="269">
        <f t="shared" si="11"/>
        <v>41395</v>
      </c>
      <c r="C146" s="379"/>
      <c r="D146" s="379">
        <v>43.532859802246094</v>
      </c>
      <c r="E146" s="379">
        <v>1</v>
      </c>
      <c r="F146" s="379">
        <f t="shared" si="8"/>
        <v>43.532859802246094</v>
      </c>
      <c r="G146" s="379">
        <v>1</v>
      </c>
      <c r="H146" s="379"/>
      <c r="I146" s="379">
        <v>43.532859802246094</v>
      </c>
      <c r="J146" s="379">
        <v>0</v>
      </c>
      <c r="K146" s="379">
        <f t="shared" si="9"/>
        <v>43.532859802246094</v>
      </c>
      <c r="L146" s="379">
        <v>1</v>
      </c>
      <c r="M146" s="379"/>
      <c r="N146" s="379">
        <v>43.532859802246094</v>
      </c>
      <c r="O146" s="379">
        <v>1</v>
      </c>
      <c r="P146" s="379">
        <f t="shared" si="10"/>
        <v>43.532859802246094</v>
      </c>
      <c r="Q146" s="379">
        <v>1</v>
      </c>
    </row>
    <row r="147" spans="2:17" x14ac:dyDescent="0.2">
      <c r="B147" s="269">
        <f t="shared" si="11"/>
        <v>41426</v>
      </c>
      <c r="C147" s="379"/>
      <c r="D147" s="379">
        <v>38.248542785644531</v>
      </c>
      <c r="E147" s="379">
        <v>1</v>
      </c>
      <c r="F147" s="379">
        <f t="shared" si="8"/>
        <v>38.248542785644531</v>
      </c>
      <c r="G147" s="379">
        <v>1</v>
      </c>
      <c r="H147" s="379"/>
      <c r="I147" s="379">
        <v>38.248542785644531</v>
      </c>
      <c r="J147" s="379">
        <v>0</v>
      </c>
      <c r="K147" s="379">
        <f t="shared" si="9"/>
        <v>38.248542785644531</v>
      </c>
      <c r="L147" s="379">
        <v>1</v>
      </c>
      <c r="M147" s="379"/>
      <c r="N147" s="379">
        <v>38.248542785644531</v>
      </c>
      <c r="O147" s="379">
        <v>1</v>
      </c>
      <c r="P147" s="379">
        <f t="shared" si="10"/>
        <v>38.248542785644531</v>
      </c>
      <c r="Q147" s="379">
        <v>1</v>
      </c>
    </row>
    <row r="148" spans="2:17" x14ac:dyDescent="0.2">
      <c r="B148" s="269">
        <f t="shared" si="11"/>
        <v>41456</v>
      </c>
      <c r="C148" s="379"/>
      <c r="D148" s="379">
        <v>38.698543548583984</v>
      </c>
      <c r="E148" s="379">
        <v>1</v>
      </c>
      <c r="F148" s="379">
        <f t="shared" si="8"/>
        <v>38.698543548583984</v>
      </c>
      <c r="G148" s="379">
        <v>1</v>
      </c>
      <c r="H148" s="379"/>
      <c r="I148" s="379">
        <v>38.698543548583984</v>
      </c>
      <c r="J148" s="379">
        <v>0</v>
      </c>
      <c r="K148" s="379">
        <f t="shared" si="9"/>
        <v>38.698543548583984</v>
      </c>
      <c r="L148" s="379">
        <v>1</v>
      </c>
      <c r="M148" s="379"/>
      <c r="N148" s="379">
        <v>38.698543548583984</v>
      </c>
      <c r="O148" s="379">
        <v>1</v>
      </c>
      <c r="P148" s="379">
        <f t="shared" si="10"/>
        <v>38.698543548583984</v>
      </c>
      <c r="Q148" s="379">
        <v>1</v>
      </c>
    </row>
    <row r="149" spans="2:17" x14ac:dyDescent="0.2">
      <c r="B149" s="269">
        <f t="shared" si="11"/>
        <v>41487</v>
      </c>
      <c r="C149" s="379"/>
      <c r="D149" s="379">
        <v>40.353565216064453</v>
      </c>
      <c r="E149" s="379">
        <v>1</v>
      </c>
      <c r="F149" s="379">
        <f t="shared" si="8"/>
        <v>40.353565216064453</v>
      </c>
      <c r="G149" s="379">
        <v>1</v>
      </c>
      <c r="H149" s="379"/>
      <c r="I149" s="379">
        <v>40.353565216064453</v>
      </c>
      <c r="J149" s="379">
        <v>0</v>
      </c>
      <c r="K149" s="379">
        <f t="shared" si="9"/>
        <v>40.353565216064453</v>
      </c>
      <c r="L149" s="379">
        <v>1</v>
      </c>
      <c r="M149" s="379"/>
      <c r="N149" s="379">
        <v>40.353565216064453</v>
      </c>
      <c r="O149" s="379">
        <v>1</v>
      </c>
      <c r="P149" s="379">
        <f t="shared" si="10"/>
        <v>40.353565216064453</v>
      </c>
      <c r="Q149" s="379">
        <v>1</v>
      </c>
    </row>
    <row r="150" spans="2:17" x14ac:dyDescent="0.2">
      <c r="B150" s="269">
        <f t="shared" si="11"/>
        <v>41518</v>
      </c>
      <c r="C150" s="379"/>
      <c r="D150" s="379">
        <v>48.352855682373047</v>
      </c>
      <c r="E150" s="379">
        <v>1</v>
      </c>
      <c r="F150" s="379">
        <f t="shared" si="8"/>
        <v>48.352855682373047</v>
      </c>
      <c r="G150" s="379">
        <v>1</v>
      </c>
      <c r="H150" s="379"/>
      <c r="I150" s="379">
        <v>48.352855682373047</v>
      </c>
      <c r="J150" s="379">
        <v>0</v>
      </c>
      <c r="K150" s="379">
        <f t="shared" si="9"/>
        <v>48.352855682373047</v>
      </c>
      <c r="L150" s="379">
        <v>1</v>
      </c>
      <c r="M150" s="379"/>
      <c r="N150" s="379">
        <v>48.352855682373047</v>
      </c>
      <c r="O150" s="379">
        <v>1</v>
      </c>
      <c r="P150" s="379">
        <f t="shared" si="10"/>
        <v>48.352855682373047</v>
      </c>
      <c r="Q150" s="379">
        <v>1</v>
      </c>
    </row>
    <row r="151" spans="2:17" x14ac:dyDescent="0.2">
      <c r="B151" s="269">
        <f t="shared" si="11"/>
        <v>41548</v>
      </c>
      <c r="C151" s="379"/>
      <c r="D151" s="379">
        <v>73.747146606445313</v>
      </c>
      <c r="E151" s="379">
        <v>1</v>
      </c>
      <c r="F151" s="379">
        <f t="shared" si="8"/>
        <v>73.747146606445313</v>
      </c>
      <c r="G151" s="379">
        <v>1</v>
      </c>
      <c r="H151" s="379"/>
      <c r="I151" s="379">
        <v>73.747146606445313</v>
      </c>
      <c r="J151" s="379">
        <v>0</v>
      </c>
      <c r="K151" s="379">
        <f t="shared" si="9"/>
        <v>73.747146606445313</v>
      </c>
      <c r="L151" s="379">
        <v>1</v>
      </c>
      <c r="M151" s="379"/>
      <c r="N151" s="379">
        <v>73.747146606445313</v>
      </c>
      <c r="O151" s="379">
        <v>1</v>
      </c>
      <c r="P151" s="379">
        <f t="shared" si="10"/>
        <v>73.747146606445313</v>
      </c>
      <c r="Q151" s="379">
        <v>1</v>
      </c>
    </row>
    <row r="152" spans="2:17" x14ac:dyDescent="0.2">
      <c r="B152" s="269">
        <f t="shared" si="11"/>
        <v>41579</v>
      </c>
      <c r="C152" s="379"/>
      <c r="D152" s="379">
        <v>73.747146606445313</v>
      </c>
      <c r="E152" s="379">
        <v>1</v>
      </c>
      <c r="F152" s="379">
        <f t="shared" si="8"/>
        <v>73.747146606445313</v>
      </c>
      <c r="G152" s="379">
        <v>1</v>
      </c>
      <c r="H152" s="379"/>
      <c r="I152" s="379">
        <v>73.747146606445313</v>
      </c>
      <c r="J152" s="379">
        <v>0</v>
      </c>
      <c r="K152" s="379">
        <f t="shared" si="9"/>
        <v>73.747146606445313</v>
      </c>
      <c r="L152" s="379">
        <v>1</v>
      </c>
      <c r="M152" s="379"/>
      <c r="N152" s="379">
        <v>73.747146606445313</v>
      </c>
      <c r="O152" s="379">
        <v>1</v>
      </c>
      <c r="P152" s="379">
        <f t="shared" si="10"/>
        <v>73.747146606445313</v>
      </c>
      <c r="Q152" s="379">
        <v>1</v>
      </c>
    </row>
    <row r="153" spans="2:17" x14ac:dyDescent="0.2">
      <c r="B153" s="269">
        <f t="shared" si="11"/>
        <v>41609</v>
      </c>
      <c r="C153" s="379"/>
      <c r="D153" s="379">
        <v>38.752143859863281</v>
      </c>
      <c r="E153" s="379">
        <v>1</v>
      </c>
      <c r="F153" s="379">
        <f t="shared" si="8"/>
        <v>38.752143859863281</v>
      </c>
      <c r="G153" s="379">
        <v>1</v>
      </c>
      <c r="H153" s="379"/>
      <c r="I153" s="379">
        <v>38.752143859863281</v>
      </c>
      <c r="J153" s="379">
        <v>0</v>
      </c>
      <c r="K153" s="379">
        <f t="shared" si="9"/>
        <v>38.752143859863281</v>
      </c>
      <c r="L153" s="379">
        <v>1</v>
      </c>
      <c r="M153" s="379"/>
      <c r="N153" s="379">
        <v>38.752143859863281</v>
      </c>
      <c r="O153" s="379">
        <v>1</v>
      </c>
      <c r="P153" s="379">
        <f t="shared" si="10"/>
        <v>38.752143859863281</v>
      </c>
      <c r="Q153" s="379">
        <v>1</v>
      </c>
    </row>
    <row r="154" spans="2:17" x14ac:dyDescent="0.2">
      <c r="B154" s="269">
        <f t="shared" si="11"/>
        <v>41640</v>
      </c>
      <c r="C154" s="379"/>
      <c r="D154" s="379">
        <v>36.503932952880859</v>
      </c>
      <c r="E154" s="379">
        <v>1</v>
      </c>
      <c r="F154" s="379">
        <f t="shared" si="8"/>
        <v>36.503932952880859</v>
      </c>
      <c r="G154" s="379">
        <v>1</v>
      </c>
      <c r="H154" s="379"/>
      <c r="I154" s="379">
        <v>36.503932952880859</v>
      </c>
      <c r="J154" s="379">
        <v>0</v>
      </c>
      <c r="K154" s="379">
        <f t="shared" si="9"/>
        <v>36.503932952880859</v>
      </c>
      <c r="L154" s="379">
        <v>1</v>
      </c>
      <c r="M154" s="379"/>
      <c r="N154" s="379">
        <v>36.503932952880859</v>
      </c>
      <c r="O154" s="379">
        <v>1</v>
      </c>
      <c r="P154" s="379">
        <f t="shared" si="10"/>
        <v>36.503932952880859</v>
      </c>
      <c r="Q154" s="379">
        <v>1</v>
      </c>
    </row>
    <row r="155" spans="2:17" x14ac:dyDescent="0.2">
      <c r="B155" s="269">
        <f t="shared" si="11"/>
        <v>41671</v>
      </c>
      <c r="C155" s="379"/>
      <c r="D155" s="379">
        <v>36.603931427001953</v>
      </c>
      <c r="E155" s="379">
        <v>1</v>
      </c>
      <c r="F155" s="379">
        <f t="shared" si="8"/>
        <v>36.603931427001953</v>
      </c>
      <c r="G155" s="379">
        <v>1</v>
      </c>
      <c r="H155" s="379"/>
      <c r="I155" s="379">
        <v>36.603931427001953</v>
      </c>
      <c r="J155" s="379">
        <v>0</v>
      </c>
      <c r="K155" s="379">
        <f t="shared" si="9"/>
        <v>36.603931427001953</v>
      </c>
      <c r="L155" s="379">
        <v>1</v>
      </c>
      <c r="M155" s="379"/>
      <c r="N155" s="379">
        <v>36.603931427001953</v>
      </c>
      <c r="O155" s="379">
        <v>1</v>
      </c>
      <c r="P155" s="379">
        <f t="shared" si="10"/>
        <v>36.603931427001953</v>
      </c>
      <c r="Q155" s="379">
        <v>1</v>
      </c>
    </row>
    <row r="156" spans="2:17" x14ac:dyDescent="0.2">
      <c r="B156" s="269">
        <f t="shared" si="11"/>
        <v>41699</v>
      </c>
      <c r="C156" s="379"/>
      <c r="D156" s="379">
        <v>36.703929901123047</v>
      </c>
      <c r="E156" s="379">
        <v>1</v>
      </c>
      <c r="F156" s="379">
        <f t="shared" si="8"/>
        <v>36.703929901123047</v>
      </c>
      <c r="G156" s="379">
        <v>1</v>
      </c>
      <c r="H156" s="379"/>
      <c r="I156" s="379">
        <v>36.703929901123047</v>
      </c>
      <c r="J156" s="379">
        <v>0</v>
      </c>
      <c r="K156" s="379">
        <f t="shared" si="9"/>
        <v>36.703929901123047</v>
      </c>
      <c r="L156" s="379">
        <v>1</v>
      </c>
      <c r="M156" s="379"/>
      <c r="N156" s="379">
        <v>36.703929901123047</v>
      </c>
      <c r="O156" s="379">
        <v>1</v>
      </c>
      <c r="P156" s="379">
        <f t="shared" si="10"/>
        <v>36.703929901123047</v>
      </c>
      <c r="Q156" s="379">
        <v>1</v>
      </c>
    </row>
    <row r="157" spans="2:17" x14ac:dyDescent="0.2">
      <c r="B157" s="269">
        <f t="shared" si="11"/>
        <v>41730</v>
      </c>
      <c r="C157" s="379"/>
      <c r="D157" s="379">
        <v>44.382862091064453</v>
      </c>
      <c r="E157" s="379">
        <v>1</v>
      </c>
      <c r="F157" s="379">
        <f t="shared" si="8"/>
        <v>44.382862091064453</v>
      </c>
      <c r="G157" s="379">
        <v>1</v>
      </c>
      <c r="H157" s="379"/>
      <c r="I157" s="379">
        <v>44.382862091064453</v>
      </c>
      <c r="J157" s="379">
        <v>0</v>
      </c>
      <c r="K157" s="379">
        <f t="shared" si="9"/>
        <v>44.382862091064453</v>
      </c>
      <c r="L157" s="379">
        <v>1</v>
      </c>
      <c r="M157" s="379"/>
      <c r="N157" s="379">
        <v>44.382862091064453</v>
      </c>
      <c r="O157" s="379">
        <v>1</v>
      </c>
      <c r="P157" s="379">
        <f t="shared" si="10"/>
        <v>44.382862091064453</v>
      </c>
      <c r="Q157" s="379">
        <v>1</v>
      </c>
    </row>
    <row r="158" spans="2:17" x14ac:dyDescent="0.2">
      <c r="B158" s="269">
        <f t="shared" si="11"/>
        <v>41760</v>
      </c>
      <c r="C158" s="379"/>
      <c r="D158" s="379">
        <v>44.032859802246094</v>
      </c>
      <c r="E158" s="379">
        <v>1</v>
      </c>
      <c r="F158" s="379">
        <f t="shared" si="8"/>
        <v>44.032859802246094</v>
      </c>
      <c r="G158" s="379">
        <v>1</v>
      </c>
      <c r="H158" s="379"/>
      <c r="I158" s="379">
        <v>44.032859802246094</v>
      </c>
      <c r="J158" s="379">
        <v>0</v>
      </c>
      <c r="K158" s="379">
        <f t="shared" si="9"/>
        <v>44.032859802246094</v>
      </c>
      <c r="L158" s="379">
        <v>1</v>
      </c>
      <c r="M158" s="379"/>
      <c r="N158" s="379">
        <v>44.032859802246094</v>
      </c>
      <c r="O158" s="379">
        <v>1</v>
      </c>
      <c r="P158" s="379">
        <f t="shared" si="10"/>
        <v>44.032859802246094</v>
      </c>
      <c r="Q158" s="379">
        <v>1</v>
      </c>
    </row>
    <row r="159" spans="2:17" x14ac:dyDescent="0.2">
      <c r="B159" s="269">
        <f t="shared" si="11"/>
        <v>41791</v>
      </c>
      <c r="C159" s="379"/>
      <c r="D159" s="379">
        <v>38.748542785644531</v>
      </c>
      <c r="E159" s="379">
        <v>1</v>
      </c>
      <c r="F159" s="379">
        <f t="shared" si="8"/>
        <v>38.748542785644531</v>
      </c>
      <c r="G159" s="379">
        <v>1</v>
      </c>
      <c r="H159" s="379"/>
      <c r="I159" s="379">
        <v>38.748542785644531</v>
      </c>
      <c r="J159" s="379">
        <v>0</v>
      </c>
      <c r="K159" s="379">
        <f t="shared" si="9"/>
        <v>38.748542785644531</v>
      </c>
      <c r="L159" s="379">
        <v>1</v>
      </c>
      <c r="M159" s="379"/>
      <c r="N159" s="379">
        <v>38.748542785644531</v>
      </c>
      <c r="O159" s="379">
        <v>1</v>
      </c>
      <c r="P159" s="379">
        <f t="shared" si="10"/>
        <v>38.748542785644531</v>
      </c>
      <c r="Q159" s="379">
        <v>1</v>
      </c>
    </row>
    <row r="160" spans="2:17" x14ac:dyDescent="0.2">
      <c r="B160" s="269">
        <f t="shared" si="11"/>
        <v>41821</v>
      </c>
      <c r="C160" s="379"/>
      <c r="D160" s="379">
        <v>39.198543548583984</v>
      </c>
      <c r="E160" s="379">
        <v>1</v>
      </c>
      <c r="F160" s="379">
        <f t="shared" si="8"/>
        <v>39.198543548583984</v>
      </c>
      <c r="G160" s="379">
        <v>1</v>
      </c>
      <c r="H160" s="379"/>
      <c r="I160" s="379">
        <v>39.198543548583984</v>
      </c>
      <c r="J160" s="379">
        <v>0</v>
      </c>
      <c r="K160" s="379">
        <f t="shared" si="9"/>
        <v>39.198543548583984</v>
      </c>
      <c r="L160" s="379">
        <v>1</v>
      </c>
      <c r="M160" s="379"/>
      <c r="N160" s="379">
        <v>39.198543548583984</v>
      </c>
      <c r="O160" s="379">
        <v>1</v>
      </c>
      <c r="P160" s="379">
        <f t="shared" si="10"/>
        <v>39.198543548583984</v>
      </c>
      <c r="Q160" s="379">
        <v>1</v>
      </c>
    </row>
    <row r="161" spans="2:17" x14ac:dyDescent="0.2">
      <c r="B161" s="269">
        <f t="shared" si="11"/>
        <v>41852</v>
      </c>
      <c r="C161" s="379"/>
      <c r="D161" s="379">
        <v>40.853565216064453</v>
      </c>
      <c r="E161" s="379">
        <v>1</v>
      </c>
      <c r="F161" s="379">
        <f t="shared" si="8"/>
        <v>40.853565216064453</v>
      </c>
      <c r="G161" s="379">
        <v>1</v>
      </c>
      <c r="H161" s="379"/>
      <c r="I161" s="379">
        <v>40.853565216064453</v>
      </c>
      <c r="J161" s="379">
        <v>0</v>
      </c>
      <c r="K161" s="379">
        <f t="shared" si="9"/>
        <v>40.853565216064453</v>
      </c>
      <c r="L161" s="379">
        <v>1</v>
      </c>
      <c r="M161" s="379"/>
      <c r="N161" s="379">
        <v>40.853565216064453</v>
      </c>
      <c r="O161" s="379">
        <v>1</v>
      </c>
      <c r="P161" s="379">
        <f t="shared" si="10"/>
        <v>40.853565216064453</v>
      </c>
      <c r="Q161" s="379">
        <v>1</v>
      </c>
    </row>
    <row r="162" spans="2:17" x14ac:dyDescent="0.2">
      <c r="B162" s="269">
        <f t="shared" si="11"/>
        <v>41883</v>
      </c>
      <c r="C162" s="379"/>
      <c r="D162" s="379">
        <v>49.352855682373047</v>
      </c>
      <c r="E162" s="379">
        <v>1</v>
      </c>
      <c r="F162" s="379">
        <f t="shared" si="8"/>
        <v>49.352855682373047</v>
      </c>
      <c r="G162" s="379">
        <v>1</v>
      </c>
      <c r="H162" s="379"/>
      <c r="I162" s="379">
        <v>49.352855682373047</v>
      </c>
      <c r="J162" s="379">
        <v>0</v>
      </c>
      <c r="K162" s="379">
        <f t="shared" si="9"/>
        <v>49.352855682373047</v>
      </c>
      <c r="L162" s="379">
        <v>1</v>
      </c>
      <c r="M162" s="379"/>
      <c r="N162" s="379">
        <v>49.352855682373047</v>
      </c>
      <c r="O162" s="379">
        <v>1</v>
      </c>
      <c r="P162" s="379">
        <f t="shared" si="10"/>
        <v>49.352855682373047</v>
      </c>
      <c r="Q162" s="379">
        <v>1</v>
      </c>
    </row>
    <row r="163" spans="2:17" x14ac:dyDescent="0.2">
      <c r="B163" s="269">
        <f t="shared" si="11"/>
        <v>41913</v>
      </c>
      <c r="C163" s="379"/>
      <c r="D163" s="379">
        <v>75.747146606445313</v>
      </c>
      <c r="E163" s="379">
        <v>1</v>
      </c>
      <c r="F163" s="379">
        <f t="shared" si="8"/>
        <v>75.747146606445313</v>
      </c>
      <c r="G163" s="379">
        <v>1</v>
      </c>
      <c r="H163" s="379"/>
      <c r="I163" s="379">
        <v>75.747146606445313</v>
      </c>
      <c r="J163" s="379">
        <v>0</v>
      </c>
      <c r="K163" s="379">
        <f t="shared" si="9"/>
        <v>75.747146606445313</v>
      </c>
      <c r="L163" s="379">
        <v>1</v>
      </c>
      <c r="M163" s="379"/>
      <c r="N163" s="379">
        <v>75.747146606445313</v>
      </c>
      <c r="O163" s="379">
        <v>1</v>
      </c>
      <c r="P163" s="379">
        <f t="shared" si="10"/>
        <v>75.747146606445313</v>
      </c>
      <c r="Q163" s="379">
        <v>1</v>
      </c>
    </row>
    <row r="164" spans="2:17" x14ac:dyDescent="0.2">
      <c r="B164" s="269">
        <f t="shared" si="11"/>
        <v>41944</v>
      </c>
      <c r="C164" s="379"/>
      <c r="D164" s="379">
        <v>75.747146606445313</v>
      </c>
      <c r="E164" s="379">
        <v>1</v>
      </c>
      <c r="F164" s="379">
        <f t="shared" si="8"/>
        <v>75.747146606445313</v>
      </c>
      <c r="G164" s="379">
        <v>1</v>
      </c>
      <c r="H164" s="379"/>
      <c r="I164" s="379">
        <v>75.747146606445313</v>
      </c>
      <c r="J164" s="379">
        <v>0</v>
      </c>
      <c r="K164" s="379">
        <f t="shared" si="9"/>
        <v>75.747146606445313</v>
      </c>
      <c r="L164" s="379">
        <v>1</v>
      </c>
      <c r="M164" s="379"/>
      <c r="N164" s="379">
        <v>75.747146606445313</v>
      </c>
      <c r="O164" s="379">
        <v>1</v>
      </c>
      <c r="P164" s="379">
        <f t="shared" si="10"/>
        <v>75.747146606445313</v>
      </c>
      <c r="Q164" s="379">
        <v>1</v>
      </c>
    </row>
    <row r="165" spans="2:17" x14ac:dyDescent="0.2">
      <c r="B165" s="269">
        <f t="shared" si="11"/>
        <v>41974</v>
      </c>
      <c r="C165" s="379"/>
      <c r="D165" s="379">
        <v>39.252143859863281</v>
      </c>
      <c r="E165" s="379">
        <v>1</v>
      </c>
      <c r="F165" s="379">
        <f t="shared" si="8"/>
        <v>39.252143859863281</v>
      </c>
      <c r="G165" s="379">
        <v>1</v>
      </c>
      <c r="H165" s="379"/>
      <c r="I165" s="379">
        <v>39.252143859863281</v>
      </c>
      <c r="J165" s="379">
        <v>0</v>
      </c>
      <c r="K165" s="379">
        <f t="shared" si="9"/>
        <v>39.252143859863281</v>
      </c>
      <c r="L165" s="379">
        <v>1</v>
      </c>
      <c r="M165" s="379"/>
      <c r="N165" s="379">
        <v>39.252143859863281</v>
      </c>
      <c r="O165" s="379">
        <v>1</v>
      </c>
      <c r="P165" s="379">
        <f t="shared" si="10"/>
        <v>39.252143859863281</v>
      </c>
      <c r="Q165" s="379">
        <v>1</v>
      </c>
    </row>
    <row r="166" spans="2:17" x14ac:dyDescent="0.2">
      <c r="B166" s="269">
        <f t="shared" si="11"/>
        <v>42005</v>
      </c>
      <c r="C166" s="379"/>
      <c r="D166" s="379">
        <v>37.003932952880859</v>
      </c>
      <c r="E166" s="379">
        <v>1</v>
      </c>
      <c r="F166" s="379">
        <f t="shared" si="8"/>
        <v>37.003932952880859</v>
      </c>
      <c r="G166" s="379">
        <v>1</v>
      </c>
      <c r="H166" s="379"/>
      <c r="I166" s="379">
        <v>37.003932952880859</v>
      </c>
      <c r="J166" s="379">
        <v>0</v>
      </c>
      <c r="K166" s="379">
        <f t="shared" si="9"/>
        <v>37.003932952880859</v>
      </c>
      <c r="L166" s="379">
        <v>1</v>
      </c>
      <c r="M166" s="379"/>
      <c r="N166" s="379">
        <v>37.003932952880859</v>
      </c>
      <c r="O166" s="379">
        <v>1</v>
      </c>
      <c r="P166" s="379">
        <f t="shared" si="10"/>
        <v>37.003932952880859</v>
      </c>
      <c r="Q166" s="379">
        <v>1</v>
      </c>
    </row>
    <row r="167" spans="2:17" x14ac:dyDescent="0.2">
      <c r="B167" s="269">
        <f t="shared" si="11"/>
        <v>42036</v>
      </c>
      <c r="C167" s="379"/>
      <c r="D167" s="379">
        <v>37.103931427001953</v>
      </c>
      <c r="E167" s="379">
        <v>1</v>
      </c>
      <c r="F167" s="379">
        <f t="shared" si="8"/>
        <v>37.103931427001953</v>
      </c>
      <c r="G167" s="379">
        <v>1</v>
      </c>
      <c r="H167" s="379"/>
      <c r="I167" s="379">
        <v>37.103931427001953</v>
      </c>
      <c r="J167" s="379">
        <v>0</v>
      </c>
      <c r="K167" s="379">
        <f t="shared" si="9"/>
        <v>37.103931427001953</v>
      </c>
      <c r="L167" s="379">
        <v>1</v>
      </c>
      <c r="M167" s="379"/>
      <c r="N167" s="379">
        <v>37.103931427001953</v>
      </c>
      <c r="O167" s="379">
        <v>1</v>
      </c>
      <c r="P167" s="379">
        <f t="shared" si="10"/>
        <v>37.103931427001953</v>
      </c>
      <c r="Q167" s="379">
        <v>1</v>
      </c>
    </row>
    <row r="168" spans="2:17" x14ac:dyDescent="0.2">
      <c r="B168" s="269">
        <f t="shared" si="11"/>
        <v>42064</v>
      </c>
      <c r="C168" s="379"/>
      <c r="D168" s="379">
        <v>37.203929901123047</v>
      </c>
      <c r="E168" s="379">
        <v>1</v>
      </c>
      <c r="F168" s="379">
        <f t="shared" si="8"/>
        <v>37.203929901123047</v>
      </c>
      <c r="G168" s="379">
        <v>1</v>
      </c>
      <c r="H168" s="379"/>
      <c r="I168" s="379">
        <v>37.203929901123047</v>
      </c>
      <c r="J168" s="379">
        <v>0</v>
      </c>
      <c r="K168" s="379">
        <f t="shared" si="9"/>
        <v>37.203929901123047</v>
      </c>
      <c r="L168" s="379">
        <v>1</v>
      </c>
      <c r="M168" s="379"/>
      <c r="N168" s="379">
        <v>37.203929901123047</v>
      </c>
      <c r="O168" s="379">
        <v>1</v>
      </c>
      <c r="P168" s="379">
        <f t="shared" si="10"/>
        <v>37.203929901123047</v>
      </c>
      <c r="Q168" s="379">
        <v>1</v>
      </c>
    </row>
    <row r="169" spans="2:17" x14ac:dyDescent="0.2">
      <c r="B169" s="269">
        <f t="shared" si="11"/>
        <v>42095</v>
      </c>
      <c r="C169" s="379"/>
      <c r="D169" s="379">
        <v>44.882862091064453</v>
      </c>
      <c r="E169" s="379">
        <v>1</v>
      </c>
      <c r="F169" s="379">
        <f t="shared" si="8"/>
        <v>44.882862091064453</v>
      </c>
      <c r="G169" s="379">
        <v>1</v>
      </c>
      <c r="H169" s="379"/>
      <c r="I169" s="379">
        <v>44.882862091064453</v>
      </c>
      <c r="J169" s="379">
        <v>0</v>
      </c>
      <c r="K169" s="379">
        <f t="shared" si="9"/>
        <v>44.882862091064453</v>
      </c>
      <c r="L169" s="379">
        <v>1</v>
      </c>
      <c r="M169" s="379"/>
      <c r="N169" s="379">
        <v>44.882862091064453</v>
      </c>
      <c r="O169" s="379">
        <v>1</v>
      </c>
      <c r="P169" s="379">
        <f t="shared" si="10"/>
        <v>44.882862091064453</v>
      </c>
      <c r="Q169" s="379">
        <v>1</v>
      </c>
    </row>
    <row r="170" spans="2:17" x14ac:dyDescent="0.2">
      <c r="B170" s="269">
        <f t="shared" si="11"/>
        <v>42125</v>
      </c>
      <c r="C170" s="379"/>
      <c r="D170" s="379">
        <v>44.532859802246094</v>
      </c>
      <c r="E170" s="379">
        <v>1</v>
      </c>
      <c r="F170" s="379">
        <f t="shared" si="8"/>
        <v>44.532859802246094</v>
      </c>
      <c r="G170" s="379">
        <v>1</v>
      </c>
      <c r="H170" s="379"/>
      <c r="I170" s="379">
        <v>44.532859802246094</v>
      </c>
      <c r="J170" s="379">
        <v>0</v>
      </c>
      <c r="K170" s="379">
        <f t="shared" si="9"/>
        <v>44.532859802246094</v>
      </c>
      <c r="L170" s="379">
        <v>1</v>
      </c>
      <c r="M170" s="379"/>
      <c r="N170" s="379">
        <v>44.532859802246094</v>
      </c>
      <c r="O170" s="379">
        <v>1</v>
      </c>
      <c r="P170" s="379">
        <f t="shared" si="10"/>
        <v>44.532859802246094</v>
      </c>
      <c r="Q170" s="379">
        <v>1</v>
      </c>
    </row>
    <row r="171" spans="2:17" x14ac:dyDescent="0.2">
      <c r="B171" s="269">
        <f t="shared" si="11"/>
        <v>42156</v>
      </c>
      <c r="C171" s="379"/>
      <c r="D171" s="379">
        <v>39.248542785644531</v>
      </c>
      <c r="E171" s="379">
        <v>1</v>
      </c>
      <c r="F171" s="379">
        <f t="shared" si="8"/>
        <v>39.248542785644531</v>
      </c>
      <c r="G171" s="379">
        <v>1</v>
      </c>
      <c r="H171" s="379"/>
      <c r="I171" s="379">
        <v>39.248542785644531</v>
      </c>
      <c r="J171" s="379">
        <v>0</v>
      </c>
      <c r="K171" s="379">
        <f t="shared" si="9"/>
        <v>39.248542785644531</v>
      </c>
      <c r="L171" s="379">
        <v>1</v>
      </c>
      <c r="M171" s="379"/>
      <c r="N171" s="379">
        <v>39.248542785644531</v>
      </c>
      <c r="O171" s="379">
        <v>1</v>
      </c>
      <c r="P171" s="379">
        <f t="shared" si="10"/>
        <v>39.248542785644531</v>
      </c>
      <c r="Q171" s="379">
        <v>1</v>
      </c>
    </row>
    <row r="172" spans="2:17" x14ac:dyDescent="0.2">
      <c r="B172" s="269">
        <f t="shared" si="11"/>
        <v>42186</v>
      </c>
      <c r="C172" s="379"/>
      <c r="D172" s="379">
        <v>39.698543548583984</v>
      </c>
      <c r="E172" s="379">
        <v>1</v>
      </c>
      <c r="F172" s="379">
        <f t="shared" si="8"/>
        <v>39.698543548583984</v>
      </c>
      <c r="G172" s="379">
        <v>1</v>
      </c>
      <c r="H172" s="379"/>
      <c r="I172" s="379">
        <v>39.698543548583984</v>
      </c>
      <c r="J172" s="379">
        <v>0</v>
      </c>
      <c r="K172" s="379">
        <f t="shared" si="9"/>
        <v>39.698543548583984</v>
      </c>
      <c r="L172" s="379">
        <v>1</v>
      </c>
      <c r="M172" s="379"/>
      <c r="N172" s="379">
        <v>39.698543548583984</v>
      </c>
      <c r="O172" s="379">
        <v>1</v>
      </c>
      <c r="P172" s="379">
        <f t="shared" si="10"/>
        <v>39.698543548583984</v>
      </c>
      <c r="Q172" s="379">
        <v>1</v>
      </c>
    </row>
    <row r="173" spans="2:17" x14ac:dyDescent="0.2">
      <c r="B173" s="269">
        <f t="shared" si="11"/>
        <v>42217</v>
      </c>
      <c r="C173" s="379"/>
      <c r="D173" s="379">
        <v>41.353565216064453</v>
      </c>
      <c r="E173" s="379">
        <v>1</v>
      </c>
      <c r="F173" s="379">
        <f t="shared" si="8"/>
        <v>41.353565216064453</v>
      </c>
      <c r="G173" s="379">
        <v>1</v>
      </c>
      <c r="H173" s="379"/>
      <c r="I173" s="379">
        <v>41.353565216064453</v>
      </c>
      <c r="J173" s="379">
        <v>0</v>
      </c>
      <c r="K173" s="379">
        <f t="shared" si="9"/>
        <v>41.353565216064453</v>
      </c>
      <c r="L173" s="379">
        <v>1</v>
      </c>
      <c r="M173" s="379"/>
      <c r="N173" s="379">
        <v>41.353565216064453</v>
      </c>
      <c r="O173" s="379">
        <v>1</v>
      </c>
      <c r="P173" s="379">
        <f t="shared" si="10"/>
        <v>41.353565216064453</v>
      </c>
      <c r="Q173" s="379">
        <v>1</v>
      </c>
    </row>
    <row r="174" spans="2:17" x14ac:dyDescent="0.2">
      <c r="B174" s="269">
        <f t="shared" si="11"/>
        <v>42248</v>
      </c>
      <c r="C174" s="379"/>
      <c r="D174" s="379">
        <v>50.352855682373047</v>
      </c>
      <c r="E174" s="379">
        <v>1</v>
      </c>
      <c r="F174" s="379">
        <f t="shared" si="8"/>
        <v>50.352855682373047</v>
      </c>
      <c r="G174" s="379">
        <v>1</v>
      </c>
      <c r="H174" s="379"/>
      <c r="I174" s="379">
        <v>50.352855682373047</v>
      </c>
      <c r="J174" s="379">
        <v>0</v>
      </c>
      <c r="K174" s="379">
        <f t="shared" si="9"/>
        <v>50.352855682373047</v>
      </c>
      <c r="L174" s="379">
        <v>1</v>
      </c>
      <c r="M174" s="379"/>
      <c r="N174" s="379">
        <v>50.352855682373047</v>
      </c>
      <c r="O174" s="379">
        <v>1</v>
      </c>
      <c r="P174" s="379">
        <f t="shared" si="10"/>
        <v>50.352855682373047</v>
      </c>
      <c r="Q174" s="379">
        <v>1</v>
      </c>
    </row>
    <row r="175" spans="2:17" x14ac:dyDescent="0.2">
      <c r="B175" s="269">
        <f t="shared" si="11"/>
        <v>42278</v>
      </c>
      <c r="C175" s="379"/>
      <c r="D175" s="379">
        <v>77.747146606445313</v>
      </c>
      <c r="E175" s="379">
        <v>1</v>
      </c>
      <c r="F175" s="379">
        <f t="shared" si="8"/>
        <v>77.747146606445313</v>
      </c>
      <c r="G175" s="379">
        <v>1</v>
      </c>
      <c r="H175" s="379"/>
      <c r="I175" s="379">
        <v>77.747146606445313</v>
      </c>
      <c r="J175" s="379">
        <v>0</v>
      </c>
      <c r="K175" s="379">
        <f t="shared" si="9"/>
        <v>77.747146606445313</v>
      </c>
      <c r="L175" s="379">
        <v>1</v>
      </c>
      <c r="M175" s="379"/>
      <c r="N175" s="379">
        <v>77.747146606445313</v>
      </c>
      <c r="O175" s="379">
        <v>1</v>
      </c>
      <c r="P175" s="379">
        <f t="shared" si="10"/>
        <v>77.747146606445313</v>
      </c>
      <c r="Q175" s="379">
        <v>1</v>
      </c>
    </row>
    <row r="176" spans="2:17" x14ac:dyDescent="0.2">
      <c r="B176" s="269">
        <f t="shared" si="11"/>
        <v>42309</v>
      </c>
      <c r="C176" s="379"/>
      <c r="D176" s="379">
        <v>77.747146606445313</v>
      </c>
      <c r="E176" s="379">
        <v>1</v>
      </c>
      <c r="F176" s="379">
        <f t="shared" si="8"/>
        <v>77.747146606445313</v>
      </c>
      <c r="G176" s="379">
        <v>1</v>
      </c>
      <c r="H176" s="379"/>
      <c r="I176" s="379">
        <v>77.747146606445313</v>
      </c>
      <c r="J176" s="379">
        <v>0</v>
      </c>
      <c r="K176" s="379">
        <f t="shared" si="9"/>
        <v>77.747146606445313</v>
      </c>
      <c r="L176" s="379">
        <v>1</v>
      </c>
      <c r="M176" s="379"/>
      <c r="N176" s="379">
        <v>77.747146606445313</v>
      </c>
      <c r="O176" s="379">
        <v>1</v>
      </c>
      <c r="P176" s="379">
        <f t="shared" si="10"/>
        <v>77.747146606445313</v>
      </c>
      <c r="Q176" s="379">
        <v>1</v>
      </c>
    </row>
    <row r="177" spans="2:17" x14ac:dyDescent="0.2">
      <c r="B177" s="269">
        <f t="shared" si="11"/>
        <v>42339</v>
      </c>
      <c r="C177" s="379"/>
      <c r="D177" s="379">
        <v>39.752143859863281</v>
      </c>
      <c r="E177" s="379">
        <v>1</v>
      </c>
      <c r="F177" s="379">
        <f t="shared" si="8"/>
        <v>39.752143859863281</v>
      </c>
      <c r="G177" s="379">
        <v>1</v>
      </c>
      <c r="H177" s="379"/>
      <c r="I177" s="379">
        <v>39.752143859863281</v>
      </c>
      <c r="J177" s="379">
        <v>0</v>
      </c>
      <c r="K177" s="379">
        <f t="shared" si="9"/>
        <v>39.752143859863281</v>
      </c>
      <c r="L177" s="379">
        <v>1</v>
      </c>
      <c r="M177" s="379"/>
      <c r="N177" s="379">
        <v>39.752143859863281</v>
      </c>
      <c r="O177" s="379">
        <v>1</v>
      </c>
      <c r="P177" s="379">
        <f t="shared" si="10"/>
        <v>39.752143859863281</v>
      </c>
      <c r="Q177" s="379">
        <v>1</v>
      </c>
    </row>
    <row r="178" spans="2:17" x14ac:dyDescent="0.2">
      <c r="B178" s="269">
        <f t="shared" si="11"/>
        <v>42370</v>
      </c>
      <c r="C178" s="379"/>
      <c r="D178" s="379">
        <v>37.503932952880859</v>
      </c>
      <c r="E178" s="379">
        <v>1</v>
      </c>
      <c r="F178" s="379">
        <f t="shared" si="8"/>
        <v>37.503932952880859</v>
      </c>
      <c r="G178" s="379">
        <v>1</v>
      </c>
      <c r="H178" s="379"/>
      <c r="I178" s="379">
        <v>37.503932952880859</v>
      </c>
      <c r="J178" s="379">
        <v>0</v>
      </c>
      <c r="K178" s="379">
        <f t="shared" si="9"/>
        <v>37.503932952880859</v>
      </c>
      <c r="L178" s="379">
        <v>1</v>
      </c>
      <c r="M178" s="379"/>
      <c r="N178" s="379">
        <v>37.503932952880859</v>
      </c>
      <c r="O178" s="379">
        <v>1</v>
      </c>
      <c r="P178" s="379">
        <f t="shared" si="10"/>
        <v>37.503932952880859</v>
      </c>
      <c r="Q178" s="379">
        <v>1</v>
      </c>
    </row>
    <row r="179" spans="2:17" x14ac:dyDescent="0.2">
      <c r="B179" s="269">
        <f t="shared" si="11"/>
        <v>42401</v>
      </c>
      <c r="C179" s="379"/>
      <c r="D179" s="379">
        <v>37.603931427001953</v>
      </c>
      <c r="E179" s="379">
        <v>1</v>
      </c>
      <c r="F179" s="379">
        <f t="shared" si="8"/>
        <v>37.603931427001953</v>
      </c>
      <c r="G179" s="379">
        <v>1</v>
      </c>
      <c r="H179" s="379"/>
      <c r="I179" s="379">
        <v>37.603931427001953</v>
      </c>
      <c r="J179" s="379">
        <v>0</v>
      </c>
      <c r="K179" s="379">
        <f t="shared" si="9"/>
        <v>37.603931427001953</v>
      </c>
      <c r="L179" s="379">
        <v>1</v>
      </c>
      <c r="M179" s="379"/>
      <c r="N179" s="379">
        <v>37.603931427001953</v>
      </c>
      <c r="O179" s="379">
        <v>1</v>
      </c>
      <c r="P179" s="379">
        <f t="shared" si="10"/>
        <v>37.603931427001953</v>
      </c>
      <c r="Q179" s="379">
        <v>1</v>
      </c>
    </row>
    <row r="180" spans="2:17" x14ac:dyDescent="0.2">
      <c r="B180" s="269">
        <f t="shared" si="11"/>
        <v>42430</v>
      </c>
      <c r="C180" s="379"/>
      <c r="D180" s="379">
        <v>37.703929901123047</v>
      </c>
      <c r="E180" s="379">
        <v>1</v>
      </c>
      <c r="F180" s="379">
        <f t="shared" si="8"/>
        <v>37.703929901123047</v>
      </c>
      <c r="G180" s="379">
        <v>1</v>
      </c>
      <c r="H180" s="379"/>
      <c r="I180" s="379">
        <v>37.703929901123047</v>
      </c>
      <c r="J180" s="379">
        <v>0</v>
      </c>
      <c r="K180" s="379">
        <f t="shared" si="9"/>
        <v>37.703929901123047</v>
      </c>
      <c r="L180" s="379">
        <v>1</v>
      </c>
      <c r="M180" s="379"/>
      <c r="N180" s="379">
        <v>37.703929901123047</v>
      </c>
      <c r="O180" s="379">
        <v>1</v>
      </c>
      <c r="P180" s="379">
        <f t="shared" si="10"/>
        <v>37.703929901123047</v>
      </c>
      <c r="Q180" s="379">
        <v>1</v>
      </c>
    </row>
    <row r="181" spans="2:17" x14ac:dyDescent="0.2">
      <c r="B181" s="269">
        <f t="shared" si="11"/>
        <v>42461</v>
      </c>
      <c r="C181" s="379"/>
      <c r="D181" s="379">
        <v>45.382862091064453</v>
      </c>
      <c r="E181" s="379">
        <v>1</v>
      </c>
      <c r="F181" s="379">
        <f t="shared" si="8"/>
        <v>45.382862091064453</v>
      </c>
      <c r="G181" s="379">
        <v>1</v>
      </c>
      <c r="H181" s="379"/>
      <c r="I181" s="379">
        <v>45.382862091064453</v>
      </c>
      <c r="J181" s="379">
        <v>0</v>
      </c>
      <c r="K181" s="379">
        <f t="shared" si="9"/>
        <v>45.382862091064453</v>
      </c>
      <c r="L181" s="379">
        <v>1</v>
      </c>
      <c r="M181" s="379"/>
      <c r="N181" s="379">
        <v>45.382862091064453</v>
      </c>
      <c r="O181" s="379">
        <v>1</v>
      </c>
      <c r="P181" s="379">
        <f t="shared" si="10"/>
        <v>45.382862091064453</v>
      </c>
      <c r="Q181" s="379">
        <v>1</v>
      </c>
    </row>
    <row r="182" spans="2:17" x14ac:dyDescent="0.2">
      <c r="B182" s="269">
        <f t="shared" si="11"/>
        <v>42491</v>
      </c>
      <c r="C182" s="379"/>
      <c r="D182" s="379">
        <v>45.032859802246094</v>
      </c>
      <c r="E182" s="379">
        <v>1</v>
      </c>
      <c r="F182" s="379">
        <f t="shared" si="8"/>
        <v>45.032859802246094</v>
      </c>
      <c r="G182" s="379">
        <v>1</v>
      </c>
      <c r="H182" s="379"/>
      <c r="I182" s="379">
        <v>45.032859802246094</v>
      </c>
      <c r="J182" s="379">
        <v>0</v>
      </c>
      <c r="K182" s="379">
        <f t="shared" si="9"/>
        <v>45.032859802246094</v>
      </c>
      <c r="L182" s="379">
        <v>1</v>
      </c>
      <c r="M182" s="379"/>
      <c r="N182" s="379">
        <v>45.032859802246094</v>
      </c>
      <c r="O182" s="379">
        <v>1</v>
      </c>
      <c r="P182" s="379">
        <f t="shared" si="10"/>
        <v>45.032859802246094</v>
      </c>
      <c r="Q182" s="379">
        <v>1</v>
      </c>
    </row>
    <row r="183" spans="2:17" x14ac:dyDescent="0.2">
      <c r="B183" s="269">
        <f t="shared" si="11"/>
        <v>42522</v>
      </c>
      <c r="C183" s="379"/>
      <c r="D183" s="379">
        <v>39.748542785644531</v>
      </c>
      <c r="E183" s="379">
        <v>1</v>
      </c>
      <c r="F183" s="379">
        <f t="shared" si="8"/>
        <v>39.748542785644531</v>
      </c>
      <c r="G183" s="379">
        <v>1</v>
      </c>
      <c r="H183" s="379"/>
      <c r="I183" s="379">
        <v>39.748542785644531</v>
      </c>
      <c r="J183" s="379">
        <v>0</v>
      </c>
      <c r="K183" s="379">
        <f t="shared" si="9"/>
        <v>39.748542785644531</v>
      </c>
      <c r="L183" s="379">
        <v>1</v>
      </c>
      <c r="M183" s="379"/>
      <c r="N183" s="379">
        <v>39.748542785644531</v>
      </c>
      <c r="O183" s="379">
        <v>1</v>
      </c>
      <c r="P183" s="379">
        <f t="shared" si="10"/>
        <v>39.748542785644531</v>
      </c>
      <c r="Q183" s="379">
        <v>1</v>
      </c>
    </row>
    <row r="184" spans="2:17" x14ac:dyDescent="0.2">
      <c r="B184" s="269">
        <f t="shared" si="11"/>
        <v>42552</v>
      </c>
      <c r="C184" s="379"/>
      <c r="D184" s="379">
        <v>40.198543548583984</v>
      </c>
      <c r="E184" s="379">
        <v>1</v>
      </c>
      <c r="F184" s="379">
        <f t="shared" si="8"/>
        <v>40.198543548583984</v>
      </c>
      <c r="G184" s="379">
        <v>1</v>
      </c>
      <c r="H184" s="379"/>
      <c r="I184" s="379">
        <v>40.198543548583984</v>
      </c>
      <c r="J184" s="379">
        <v>0</v>
      </c>
      <c r="K184" s="379">
        <f t="shared" si="9"/>
        <v>40.198543548583984</v>
      </c>
      <c r="L184" s="379">
        <v>1</v>
      </c>
      <c r="M184" s="379"/>
      <c r="N184" s="379">
        <v>40.198543548583984</v>
      </c>
      <c r="O184" s="379">
        <v>1</v>
      </c>
      <c r="P184" s="379">
        <f t="shared" si="10"/>
        <v>40.198543548583984</v>
      </c>
      <c r="Q184" s="379">
        <v>1</v>
      </c>
    </row>
    <row r="185" spans="2:17" x14ac:dyDescent="0.2">
      <c r="B185" s="269">
        <f t="shared" si="11"/>
        <v>42583</v>
      </c>
      <c r="C185" s="379"/>
      <c r="D185" s="379">
        <v>41.853565216064453</v>
      </c>
      <c r="E185" s="379">
        <v>1</v>
      </c>
      <c r="F185" s="379">
        <f t="shared" si="8"/>
        <v>41.853565216064453</v>
      </c>
      <c r="G185" s="379">
        <v>1</v>
      </c>
      <c r="H185" s="379"/>
      <c r="I185" s="379">
        <v>41.853565216064453</v>
      </c>
      <c r="J185" s="379">
        <v>0</v>
      </c>
      <c r="K185" s="379">
        <f t="shared" si="9"/>
        <v>41.853565216064453</v>
      </c>
      <c r="L185" s="379">
        <v>1</v>
      </c>
      <c r="M185" s="379"/>
      <c r="N185" s="379">
        <v>41.853565216064453</v>
      </c>
      <c r="O185" s="379">
        <v>1</v>
      </c>
      <c r="P185" s="379">
        <f t="shared" si="10"/>
        <v>41.853565216064453</v>
      </c>
      <c r="Q185" s="379">
        <v>1</v>
      </c>
    </row>
    <row r="186" spans="2:17" x14ac:dyDescent="0.2">
      <c r="B186" s="269">
        <f t="shared" si="11"/>
        <v>42614</v>
      </c>
      <c r="C186" s="379"/>
      <c r="D186" s="379">
        <v>51.352855682373047</v>
      </c>
      <c r="E186" s="379">
        <v>1</v>
      </c>
      <c r="F186" s="379">
        <f t="shared" si="8"/>
        <v>51.352855682373047</v>
      </c>
      <c r="G186" s="379">
        <v>1</v>
      </c>
      <c r="H186" s="379"/>
      <c r="I186" s="379">
        <v>51.352855682373047</v>
      </c>
      <c r="J186" s="379">
        <v>0</v>
      </c>
      <c r="K186" s="379">
        <f t="shared" si="9"/>
        <v>51.352855682373047</v>
      </c>
      <c r="L186" s="379">
        <v>1</v>
      </c>
      <c r="M186" s="379"/>
      <c r="N186" s="379">
        <v>51.352855682373047</v>
      </c>
      <c r="O186" s="379">
        <v>1</v>
      </c>
      <c r="P186" s="379">
        <f t="shared" si="10"/>
        <v>51.352855682373047</v>
      </c>
      <c r="Q186" s="379">
        <v>1</v>
      </c>
    </row>
    <row r="187" spans="2:17" x14ac:dyDescent="0.2">
      <c r="B187" s="269">
        <f t="shared" si="11"/>
        <v>42644</v>
      </c>
      <c r="C187" s="379"/>
      <c r="D187" s="379">
        <v>79.747146606445313</v>
      </c>
      <c r="E187" s="379">
        <v>1</v>
      </c>
      <c r="F187" s="379">
        <f t="shared" si="8"/>
        <v>79.747146606445313</v>
      </c>
      <c r="G187" s="379">
        <v>1</v>
      </c>
      <c r="H187" s="379"/>
      <c r="I187" s="379">
        <v>79.747146606445313</v>
      </c>
      <c r="J187" s="379">
        <v>0</v>
      </c>
      <c r="K187" s="379">
        <f t="shared" si="9"/>
        <v>79.747146606445313</v>
      </c>
      <c r="L187" s="379">
        <v>1</v>
      </c>
      <c r="M187" s="379"/>
      <c r="N187" s="379">
        <v>79.747146606445313</v>
      </c>
      <c r="O187" s="379">
        <v>1</v>
      </c>
      <c r="P187" s="379">
        <f t="shared" si="10"/>
        <v>79.747146606445313</v>
      </c>
      <c r="Q187" s="379">
        <v>1</v>
      </c>
    </row>
    <row r="188" spans="2:17" x14ac:dyDescent="0.2">
      <c r="B188" s="269">
        <f t="shared" si="11"/>
        <v>42675</v>
      </c>
      <c r="C188" s="379"/>
      <c r="D188" s="379">
        <v>79.747146606445313</v>
      </c>
      <c r="E188" s="379">
        <v>1</v>
      </c>
      <c r="F188" s="379">
        <f t="shared" si="8"/>
        <v>79.747146606445313</v>
      </c>
      <c r="G188" s="379">
        <v>1</v>
      </c>
      <c r="H188" s="379"/>
      <c r="I188" s="379">
        <v>79.747146606445313</v>
      </c>
      <c r="J188" s="379">
        <v>0</v>
      </c>
      <c r="K188" s="379">
        <f t="shared" si="9"/>
        <v>79.747146606445313</v>
      </c>
      <c r="L188" s="379">
        <v>1</v>
      </c>
      <c r="M188" s="379"/>
      <c r="N188" s="379">
        <v>79.747146606445313</v>
      </c>
      <c r="O188" s="379">
        <v>1</v>
      </c>
      <c r="P188" s="379">
        <f t="shared" si="10"/>
        <v>79.747146606445313</v>
      </c>
      <c r="Q188" s="379">
        <v>1</v>
      </c>
    </row>
    <row r="189" spans="2:17" x14ac:dyDescent="0.2">
      <c r="B189" s="269">
        <f t="shared" si="11"/>
        <v>42705</v>
      </c>
      <c r="C189" s="379"/>
      <c r="D189" s="379">
        <v>40.252143859863281</v>
      </c>
      <c r="E189" s="379">
        <v>1</v>
      </c>
      <c r="F189" s="379">
        <f t="shared" si="8"/>
        <v>40.252143859863281</v>
      </c>
      <c r="G189" s="379">
        <v>1</v>
      </c>
      <c r="H189" s="379"/>
      <c r="I189" s="379">
        <v>40.252143859863281</v>
      </c>
      <c r="J189" s="379">
        <v>0</v>
      </c>
      <c r="K189" s="379">
        <f t="shared" si="9"/>
        <v>40.252143859863281</v>
      </c>
      <c r="L189" s="379">
        <v>1</v>
      </c>
      <c r="M189" s="379"/>
      <c r="N189" s="379">
        <v>40.252143859863281</v>
      </c>
      <c r="O189" s="379">
        <v>1</v>
      </c>
      <c r="P189" s="379">
        <f t="shared" si="10"/>
        <v>40.252143859863281</v>
      </c>
      <c r="Q189" s="379">
        <v>1</v>
      </c>
    </row>
    <row r="190" spans="2:17" x14ac:dyDescent="0.2">
      <c r="B190" s="269">
        <f t="shared" si="11"/>
        <v>42736</v>
      </c>
      <c r="C190" s="379"/>
      <c r="D190" s="379">
        <v>38.003932952880859</v>
      </c>
      <c r="E190" s="379">
        <v>1</v>
      </c>
      <c r="F190" s="379">
        <f t="shared" si="8"/>
        <v>38.003932952880859</v>
      </c>
      <c r="G190" s="379">
        <v>1</v>
      </c>
      <c r="H190" s="379"/>
      <c r="I190" s="379">
        <v>38.003932952880859</v>
      </c>
      <c r="J190" s="379">
        <v>0</v>
      </c>
      <c r="K190" s="379">
        <f t="shared" si="9"/>
        <v>38.003932952880859</v>
      </c>
      <c r="L190" s="379">
        <v>1</v>
      </c>
      <c r="M190" s="379"/>
      <c r="N190" s="379">
        <v>38.003932952880859</v>
      </c>
      <c r="O190" s="379">
        <v>1</v>
      </c>
      <c r="P190" s="379">
        <f t="shared" si="10"/>
        <v>38.003932952880859</v>
      </c>
      <c r="Q190" s="379">
        <v>1</v>
      </c>
    </row>
    <row r="191" spans="2:17" x14ac:dyDescent="0.2">
      <c r="B191" s="269">
        <f t="shared" si="11"/>
        <v>42767</v>
      </c>
      <c r="C191" s="379"/>
      <c r="D191" s="379">
        <v>38.103931427001953</v>
      </c>
      <c r="E191" s="379">
        <v>1</v>
      </c>
      <c r="F191" s="379">
        <f t="shared" si="8"/>
        <v>38.103931427001953</v>
      </c>
      <c r="G191" s="379">
        <v>1</v>
      </c>
      <c r="H191" s="379"/>
      <c r="I191" s="379">
        <v>38.103931427001953</v>
      </c>
      <c r="J191" s="379">
        <v>0</v>
      </c>
      <c r="K191" s="379">
        <f t="shared" si="9"/>
        <v>38.103931427001953</v>
      </c>
      <c r="L191" s="379">
        <v>1</v>
      </c>
      <c r="M191" s="379"/>
      <c r="N191" s="379">
        <v>38.103931427001953</v>
      </c>
      <c r="O191" s="379">
        <v>1</v>
      </c>
      <c r="P191" s="379">
        <f t="shared" si="10"/>
        <v>38.103931427001953</v>
      </c>
      <c r="Q191" s="379">
        <v>1</v>
      </c>
    </row>
    <row r="192" spans="2:17" x14ac:dyDescent="0.2">
      <c r="B192" s="269">
        <f t="shared" si="11"/>
        <v>42795</v>
      </c>
      <c r="C192" s="379"/>
      <c r="D192" s="379">
        <v>38.203929901123047</v>
      </c>
      <c r="E192" s="379">
        <v>1</v>
      </c>
      <c r="F192" s="379">
        <f t="shared" si="8"/>
        <v>38.203929901123047</v>
      </c>
      <c r="G192" s="379">
        <v>1</v>
      </c>
      <c r="H192" s="379"/>
      <c r="I192" s="379">
        <v>38.203929901123047</v>
      </c>
      <c r="J192" s="379">
        <v>0</v>
      </c>
      <c r="K192" s="379">
        <f t="shared" si="9"/>
        <v>38.203929901123047</v>
      </c>
      <c r="L192" s="379">
        <v>1</v>
      </c>
      <c r="M192" s="379"/>
      <c r="N192" s="379">
        <v>38.203929901123047</v>
      </c>
      <c r="O192" s="379">
        <v>1</v>
      </c>
      <c r="P192" s="379">
        <f t="shared" si="10"/>
        <v>38.203929901123047</v>
      </c>
      <c r="Q192" s="379">
        <v>1</v>
      </c>
    </row>
    <row r="193" spans="2:17" x14ac:dyDescent="0.2">
      <c r="B193" s="269">
        <f t="shared" si="11"/>
        <v>42826</v>
      </c>
      <c r="C193" s="379"/>
      <c r="D193" s="379">
        <v>45.882862091064453</v>
      </c>
      <c r="E193" s="379">
        <v>1</v>
      </c>
      <c r="F193" s="379">
        <f t="shared" si="8"/>
        <v>45.882862091064453</v>
      </c>
      <c r="G193" s="379">
        <v>1</v>
      </c>
      <c r="H193" s="379"/>
      <c r="I193" s="379">
        <v>45.882862091064453</v>
      </c>
      <c r="J193" s="379">
        <v>0</v>
      </c>
      <c r="K193" s="379">
        <f t="shared" si="9"/>
        <v>45.882862091064453</v>
      </c>
      <c r="L193" s="379">
        <v>1</v>
      </c>
      <c r="M193" s="379"/>
      <c r="N193" s="379">
        <v>45.882862091064453</v>
      </c>
      <c r="O193" s="379">
        <v>1</v>
      </c>
      <c r="P193" s="379">
        <f t="shared" si="10"/>
        <v>45.882862091064453</v>
      </c>
      <c r="Q193" s="379">
        <v>1</v>
      </c>
    </row>
    <row r="194" spans="2:17" x14ac:dyDescent="0.2">
      <c r="B194" s="269">
        <f t="shared" si="11"/>
        <v>42856</v>
      </c>
      <c r="C194" s="379"/>
      <c r="D194" s="379">
        <v>45.532859802246094</v>
      </c>
      <c r="E194" s="379">
        <v>1</v>
      </c>
      <c r="F194" s="379">
        <f t="shared" si="8"/>
        <v>45.532859802246094</v>
      </c>
      <c r="G194" s="379">
        <v>1</v>
      </c>
      <c r="H194" s="379"/>
      <c r="I194" s="379">
        <v>45.532859802246094</v>
      </c>
      <c r="J194" s="379">
        <v>0</v>
      </c>
      <c r="K194" s="379">
        <f t="shared" si="9"/>
        <v>45.532859802246094</v>
      </c>
      <c r="L194" s="379">
        <v>1</v>
      </c>
      <c r="M194" s="379"/>
      <c r="N194" s="379">
        <v>45.532859802246094</v>
      </c>
      <c r="O194" s="379">
        <v>1</v>
      </c>
      <c r="P194" s="379">
        <f t="shared" si="10"/>
        <v>45.532859802246094</v>
      </c>
      <c r="Q194" s="379">
        <v>1</v>
      </c>
    </row>
    <row r="195" spans="2:17" x14ac:dyDescent="0.2">
      <c r="B195" s="269">
        <f t="shared" si="11"/>
        <v>42887</v>
      </c>
      <c r="C195" s="379"/>
      <c r="D195" s="379">
        <v>40.248542785644531</v>
      </c>
      <c r="E195" s="379">
        <v>1</v>
      </c>
      <c r="F195" s="379">
        <f t="shared" si="8"/>
        <v>40.248542785644531</v>
      </c>
      <c r="G195" s="379">
        <v>1</v>
      </c>
      <c r="H195" s="379"/>
      <c r="I195" s="379">
        <v>40.248542785644531</v>
      </c>
      <c r="J195" s="379">
        <v>0</v>
      </c>
      <c r="K195" s="379">
        <f t="shared" si="9"/>
        <v>40.248542785644531</v>
      </c>
      <c r="L195" s="379">
        <v>1</v>
      </c>
      <c r="M195" s="379"/>
      <c r="N195" s="379">
        <v>40.248542785644531</v>
      </c>
      <c r="O195" s="379">
        <v>1</v>
      </c>
      <c r="P195" s="379">
        <f t="shared" si="10"/>
        <v>40.248542785644531</v>
      </c>
      <c r="Q195" s="379">
        <v>1</v>
      </c>
    </row>
    <row r="196" spans="2:17" x14ac:dyDescent="0.2">
      <c r="B196" s="269">
        <f t="shared" si="11"/>
        <v>42917</v>
      </c>
      <c r="C196" s="379"/>
      <c r="D196" s="379">
        <v>40.698543548583984</v>
      </c>
      <c r="E196" s="379">
        <v>1</v>
      </c>
      <c r="F196" s="379">
        <f t="shared" si="8"/>
        <v>40.698543548583984</v>
      </c>
      <c r="G196" s="379">
        <v>1</v>
      </c>
      <c r="H196" s="379"/>
      <c r="I196" s="379">
        <v>40.698543548583984</v>
      </c>
      <c r="J196" s="379">
        <v>0</v>
      </c>
      <c r="K196" s="379">
        <f t="shared" si="9"/>
        <v>40.698543548583984</v>
      </c>
      <c r="L196" s="379">
        <v>1</v>
      </c>
      <c r="M196" s="379"/>
      <c r="N196" s="379">
        <v>40.698543548583984</v>
      </c>
      <c r="O196" s="379">
        <v>1</v>
      </c>
      <c r="P196" s="379">
        <f t="shared" si="10"/>
        <v>40.698543548583984</v>
      </c>
      <c r="Q196" s="379">
        <v>1</v>
      </c>
    </row>
    <row r="197" spans="2:17" x14ac:dyDescent="0.2">
      <c r="B197" s="269">
        <f t="shared" si="11"/>
        <v>42948</v>
      </c>
      <c r="C197" s="379"/>
      <c r="D197" s="379">
        <v>42.353565216064453</v>
      </c>
      <c r="E197" s="379">
        <v>1</v>
      </c>
      <c r="F197" s="379">
        <f t="shared" si="8"/>
        <v>42.353565216064453</v>
      </c>
      <c r="G197" s="379">
        <v>1</v>
      </c>
      <c r="H197" s="379"/>
      <c r="I197" s="379">
        <v>42.353565216064453</v>
      </c>
      <c r="J197" s="379">
        <v>0</v>
      </c>
      <c r="K197" s="379">
        <f t="shared" si="9"/>
        <v>42.353565216064453</v>
      </c>
      <c r="L197" s="379">
        <v>1</v>
      </c>
      <c r="M197" s="379"/>
      <c r="N197" s="379">
        <v>42.353565216064453</v>
      </c>
      <c r="O197" s="379">
        <v>1</v>
      </c>
      <c r="P197" s="379">
        <f t="shared" si="10"/>
        <v>42.353565216064453</v>
      </c>
      <c r="Q197" s="379">
        <v>1</v>
      </c>
    </row>
    <row r="198" spans="2:17" x14ac:dyDescent="0.2">
      <c r="B198" s="269">
        <f t="shared" si="11"/>
        <v>42979</v>
      </c>
      <c r="C198" s="379"/>
      <c r="D198" s="379">
        <v>52.352855682373047</v>
      </c>
      <c r="E198" s="379">
        <v>1</v>
      </c>
      <c r="F198" s="379">
        <f t="shared" si="8"/>
        <v>52.352855682373047</v>
      </c>
      <c r="G198" s="379">
        <v>1</v>
      </c>
      <c r="H198" s="379"/>
      <c r="I198" s="379">
        <v>52.352855682373047</v>
      </c>
      <c r="J198" s="379">
        <v>0</v>
      </c>
      <c r="K198" s="379">
        <f t="shared" si="9"/>
        <v>52.352855682373047</v>
      </c>
      <c r="L198" s="379">
        <v>1</v>
      </c>
      <c r="M198" s="379"/>
      <c r="N198" s="379">
        <v>52.352855682373047</v>
      </c>
      <c r="O198" s="379">
        <v>1</v>
      </c>
      <c r="P198" s="379">
        <f t="shared" si="10"/>
        <v>52.352855682373047</v>
      </c>
      <c r="Q198" s="379">
        <v>1</v>
      </c>
    </row>
    <row r="199" spans="2:17" x14ac:dyDescent="0.2">
      <c r="B199" s="269">
        <f t="shared" si="11"/>
        <v>43009</v>
      </c>
      <c r="C199" s="379"/>
      <c r="D199" s="379">
        <v>81.747146606445313</v>
      </c>
      <c r="E199" s="379">
        <v>1</v>
      </c>
      <c r="F199" s="379">
        <f t="shared" ref="F199:F262" si="12">D199</f>
        <v>81.747146606445313</v>
      </c>
      <c r="G199" s="379">
        <v>1</v>
      </c>
      <c r="H199" s="379"/>
      <c r="I199" s="379">
        <v>81.747146606445313</v>
      </c>
      <c r="J199" s="379">
        <v>0</v>
      </c>
      <c r="K199" s="379">
        <f t="shared" ref="K199:K262" si="13">I199</f>
        <v>81.747146606445313</v>
      </c>
      <c r="L199" s="379">
        <v>1</v>
      </c>
      <c r="M199" s="379"/>
      <c r="N199" s="379">
        <v>81.747146606445313</v>
      </c>
      <c r="O199" s="379">
        <v>1</v>
      </c>
      <c r="P199" s="379">
        <f t="shared" ref="P199:P262" si="14">N199</f>
        <v>81.747146606445313</v>
      </c>
      <c r="Q199" s="379">
        <v>1</v>
      </c>
    </row>
    <row r="200" spans="2:17" x14ac:dyDescent="0.2">
      <c r="B200" s="269">
        <f t="shared" ref="B200:B263" si="15">EOMONTH(B199,0)+1</f>
        <v>43040</v>
      </c>
      <c r="C200" s="379"/>
      <c r="D200" s="379">
        <v>81.747146606445313</v>
      </c>
      <c r="E200" s="379">
        <v>1</v>
      </c>
      <c r="F200" s="379">
        <f t="shared" si="12"/>
        <v>81.747146606445313</v>
      </c>
      <c r="G200" s="379">
        <v>1</v>
      </c>
      <c r="H200" s="379"/>
      <c r="I200" s="379">
        <v>81.747146606445313</v>
      </c>
      <c r="J200" s="379">
        <v>0</v>
      </c>
      <c r="K200" s="379">
        <f t="shared" si="13"/>
        <v>81.747146606445313</v>
      </c>
      <c r="L200" s="379">
        <v>1</v>
      </c>
      <c r="M200" s="379"/>
      <c r="N200" s="379">
        <v>81.747146606445313</v>
      </c>
      <c r="O200" s="379">
        <v>1</v>
      </c>
      <c r="P200" s="379">
        <f t="shared" si="14"/>
        <v>81.747146606445313</v>
      </c>
      <c r="Q200" s="379">
        <v>1</v>
      </c>
    </row>
    <row r="201" spans="2:17" x14ac:dyDescent="0.2">
      <c r="B201" s="269">
        <f t="shared" si="15"/>
        <v>43070</v>
      </c>
      <c r="C201" s="379"/>
      <c r="D201" s="379">
        <v>40.752143859863281</v>
      </c>
      <c r="E201" s="379">
        <v>1</v>
      </c>
      <c r="F201" s="379">
        <f t="shared" si="12"/>
        <v>40.752143859863281</v>
      </c>
      <c r="G201" s="379">
        <v>1</v>
      </c>
      <c r="H201" s="379"/>
      <c r="I201" s="379">
        <v>40.752143859863281</v>
      </c>
      <c r="J201" s="379">
        <v>0</v>
      </c>
      <c r="K201" s="379">
        <f t="shared" si="13"/>
        <v>40.752143859863281</v>
      </c>
      <c r="L201" s="379">
        <v>1</v>
      </c>
      <c r="M201" s="379"/>
      <c r="N201" s="379">
        <v>40.752143859863281</v>
      </c>
      <c r="O201" s="379">
        <v>1</v>
      </c>
      <c r="P201" s="379">
        <f t="shared" si="14"/>
        <v>40.752143859863281</v>
      </c>
      <c r="Q201" s="379">
        <v>1</v>
      </c>
    </row>
    <row r="202" spans="2:17" x14ac:dyDescent="0.2">
      <c r="B202" s="269">
        <f t="shared" si="15"/>
        <v>43101</v>
      </c>
      <c r="C202" s="379"/>
      <c r="D202" s="379">
        <v>38.503932952880859</v>
      </c>
      <c r="E202" s="379">
        <v>1</v>
      </c>
      <c r="F202" s="379">
        <f t="shared" si="12"/>
        <v>38.503932952880859</v>
      </c>
      <c r="G202" s="379">
        <v>1</v>
      </c>
      <c r="H202" s="379"/>
      <c r="I202" s="379">
        <v>38.503932952880859</v>
      </c>
      <c r="J202" s="379">
        <v>0</v>
      </c>
      <c r="K202" s="379">
        <f t="shared" si="13"/>
        <v>38.503932952880859</v>
      </c>
      <c r="L202" s="379">
        <v>1</v>
      </c>
      <c r="M202" s="379"/>
      <c r="N202" s="379">
        <v>38.503932952880859</v>
      </c>
      <c r="O202" s="379">
        <v>1</v>
      </c>
      <c r="P202" s="379">
        <f t="shared" si="14"/>
        <v>38.503932952880859</v>
      </c>
      <c r="Q202" s="379">
        <v>1</v>
      </c>
    </row>
    <row r="203" spans="2:17" x14ac:dyDescent="0.2">
      <c r="B203" s="269">
        <f t="shared" si="15"/>
        <v>43132</v>
      </c>
      <c r="C203" s="379"/>
      <c r="D203" s="379">
        <v>38.603931427001953</v>
      </c>
      <c r="E203" s="379">
        <v>1</v>
      </c>
      <c r="F203" s="379">
        <f t="shared" si="12"/>
        <v>38.603931427001953</v>
      </c>
      <c r="G203" s="379">
        <v>1</v>
      </c>
      <c r="H203" s="379"/>
      <c r="I203" s="379">
        <v>38.603931427001953</v>
      </c>
      <c r="J203" s="379">
        <v>0</v>
      </c>
      <c r="K203" s="379">
        <f t="shared" si="13"/>
        <v>38.603931427001953</v>
      </c>
      <c r="L203" s="379">
        <v>1</v>
      </c>
      <c r="M203" s="379"/>
      <c r="N203" s="379">
        <v>38.603931427001953</v>
      </c>
      <c r="O203" s="379">
        <v>1</v>
      </c>
      <c r="P203" s="379">
        <f t="shared" si="14"/>
        <v>38.603931427001953</v>
      </c>
      <c r="Q203" s="379">
        <v>1</v>
      </c>
    </row>
    <row r="204" spans="2:17" x14ac:dyDescent="0.2">
      <c r="B204" s="269">
        <f t="shared" si="15"/>
        <v>43160</v>
      </c>
      <c r="C204" s="379"/>
      <c r="D204" s="379">
        <v>38.703929901123047</v>
      </c>
      <c r="E204" s="379">
        <v>1</v>
      </c>
      <c r="F204" s="379">
        <f t="shared" si="12"/>
        <v>38.703929901123047</v>
      </c>
      <c r="G204" s="379">
        <v>1</v>
      </c>
      <c r="H204" s="379"/>
      <c r="I204" s="379">
        <v>38.703929901123047</v>
      </c>
      <c r="J204" s="379">
        <v>0</v>
      </c>
      <c r="K204" s="379">
        <f t="shared" si="13"/>
        <v>38.703929901123047</v>
      </c>
      <c r="L204" s="379">
        <v>1</v>
      </c>
      <c r="M204" s="379"/>
      <c r="N204" s="379">
        <v>38.703929901123047</v>
      </c>
      <c r="O204" s="379">
        <v>1</v>
      </c>
      <c r="P204" s="379">
        <f t="shared" si="14"/>
        <v>38.703929901123047</v>
      </c>
      <c r="Q204" s="379">
        <v>1</v>
      </c>
    </row>
    <row r="205" spans="2:17" x14ac:dyDescent="0.2">
      <c r="B205" s="269">
        <f t="shared" si="15"/>
        <v>43191</v>
      </c>
      <c r="C205" s="379"/>
      <c r="D205" s="379">
        <v>46.382862091064453</v>
      </c>
      <c r="E205" s="379">
        <v>1</v>
      </c>
      <c r="F205" s="379">
        <f t="shared" si="12"/>
        <v>46.382862091064453</v>
      </c>
      <c r="G205" s="379">
        <v>1</v>
      </c>
      <c r="H205" s="379"/>
      <c r="I205" s="379">
        <v>46.382862091064453</v>
      </c>
      <c r="J205" s="379">
        <v>0</v>
      </c>
      <c r="K205" s="379">
        <f t="shared" si="13"/>
        <v>46.382862091064453</v>
      </c>
      <c r="L205" s="379">
        <v>1</v>
      </c>
      <c r="M205" s="379"/>
      <c r="N205" s="379">
        <v>46.382862091064453</v>
      </c>
      <c r="O205" s="379">
        <v>1</v>
      </c>
      <c r="P205" s="379">
        <f t="shared" si="14"/>
        <v>46.382862091064453</v>
      </c>
      <c r="Q205" s="379">
        <v>1</v>
      </c>
    </row>
    <row r="206" spans="2:17" x14ac:dyDescent="0.2">
      <c r="B206" s="269">
        <f t="shared" si="15"/>
        <v>43221</v>
      </c>
      <c r="C206" s="379"/>
      <c r="D206" s="379">
        <v>46.032859802246094</v>
      </c>
      <c r="E206" s="379">
        <v>1</v>
      </c>
      <c r="F206" s="379">
        <f t="shared" si="12"/>
        <v>46.032859802246094</v>
      </c>
      <c r="G206" s="379">
        <v>1</v>
      </c>
      <c r="H206" s="379"/>
      <c r="I206" s="379">
        <v>46.032859802246094</v>
      </c>
      <c r="J206" s="379">
        <v>0</v>
      </c>
      <c r="K206" s="379">
        <f t="shared" si="13"/>
        <v>46.032859802246094</v>
      </c>
      <c r="L206" s="379">
        <v>1</v>
      </c>
      <c r="M206" s="379"/>
      <c r="N206" s="379">
        <v>46.032859802246094</v>
      </c>
      <c r="O206" s="379">
        <v>1</v>
      </c>
      <c r="P206" s="379">
        <f t="shared" si="14"/>
        <v>46.032859802246094</v>
      </c>
      <c r="Q206" s="379">
        <v>1</v>
      </c>
    </row>
    <row r="207" spans="2:17" x14ac:dyDescent="0.2">
      <c r="B207" s="269">
        <f t="shared" si="15"/>
        <v>43252</v>
      </c>
      <c r="C207" s="379"/>
      <c r="D207" s="379">
        <v>40.748542785644531</v>
      </c>
      <c r="E207" s="379">
        <v>1</v>
      </c>
      <c r="F207" s="379">
        <f t="shared" si="12"/>
        <v>40.748542785644531</v>
      </c>
      <c r="G207" s="379">
        <v>1</v>
      </c>
      <c r="H207" s="379"/>
      <c r="I207" s="379">
        <v>40.748542785644531</v>
      </c>
      <c r="J207" s="379">
        <v>0</v>
      </c>
      <c r="K207" s="379">
        <f t="shared" si="13"/>
        <v>40.748542785644531</v>
      </c>
      <c r="L207" s="379">
        <v>1</v>
      </c>
      <c r="M207" s="379"/>
      <c r="N207" s="379">
        <v>40.748542785644531</v>
      </c>
      <c r="O207" s="379">
        <v>1</v>
      </c>
      <c r="P207" s="379">
        <f t="shared" si="14"/>
        <v>40.748542785644531</v>
      </c>
      <c r="Q207" s="379">
        <v>1</v>
      </c>
    </row>
    <row r="208" spans="2:17" x14ac:dyDescent="0.2">
      <c r="B208" s="269">
        <f t="shared" si="15"/>
        <v>43282</v>
      </c>
      <c r="C208" s="379"/>
      <c r="D208" s="379">
        <v>41.198543548583984</v>
      </c>
      <c r="E208" s="379">
        <v>1</v>
      </c>
      <c r="F208" s="379">
        <f t="shared" si="12"/>
        <v>41.198543548583984</v>
      </c>
      <c r="G208" s="379">
        <v>1</v>
      </c>
      <c r="H208" s="379"/>
      <c r="I208" s="379">
        <v>41.198543548583984</v>
      </c>
      <c r="J208" s="379">
        <v>0</v>
      </c>
      <c r="K208" s="379">
        <f t="shared" si="13"/>
        <v>41.198543548583984</v>
      </c>
      <c r="L208" s="379">
        <v>1</v>
      </c>
      <c r="M208" s="379"/>
      <c r="N208" s="379">
        <v>41.198543548583984</v>
      </c>
      <c r="O208" s="379">
        <v>1</v>
      </c>
      <c r="P208" s="379">
        <f t="shared" si="14"/>
        <v>41.198543548583984</v>
      </c>
      <c r="Q208" s="379">
        <v>1</v>
      </c>
    </row>
    <row r="209" spans="2:17" x14ac:dyDescent="0.2">
      <c r="B209" s="269">
        <f t="shared" si="15"/>
        <v>43313</v>
      </c>
      <c r="C209" s="379"/>
      <c r="D209" s="379">
        <v>42.853565216064453</v>
      </c>
      <c r="E209" s="379">
        <v>1</v>
      </c>
      <c r="F209" s="379">
        <f t="shared" si="12"/>
        <v>42.853565216064453</v>
      </c>
      <c r="G209" s="379">
        <v>1</v>
      </c>
      <c r="H209" s="379"/>
      <c r="I209" s="379">
        <v>42.853565216064453</v>
      </c>
      <c r="J209" s="379">
        <v>0</v>
      </c>
      <c r="K209" s="379">
        <f t="shared" si="13"/>
        <v>42.853565216064453</v>
      </c>
      <c r="L209" s="379">
        <v>1</v>
      </c>
      <c r="M209" s="379"/>
      <c r="N209" s="379">
        <v>42.853565216064453</v>
      </c>
      <c r="O209" s="379">
        <v>1</v>
      </c>
      <c r="P209" s="379">
        <f t="shared" si="14"/>
        <v>42.853565216064453</v>
      </c>
      <c r="Q209" s="379">
        <v>1</v>
      </c>
    </row>
    <row r="210" spans="2:17" x14ac:dyDescent="0.2">
      <c r="B210" s="269">
        <f t="shared" si="15"/>
        <v>43344</v>
      </c>
      <c r="C210" s="379"/>
      <c r="D210" s="379">
        <v>53.352855682373047</v>
      </c>
      <c r="E210" s="379">
        <v>1</v>
      </c>
      <c r="F210" s="379">
        <f t="shared" si="12"/>
        <v>53.352855682373047</v>
      </c>
      <c r="G210" s="379">
        <v>1</v>
      </c>
      <c r="H210" s="379"/>
      <c r="I210" s="379">
        <v>53.352855682373047</v>
      </c>
      <c r="J210" s="379">
        <v>0</v>
      </c>
      <c r="K210" s="379">
        <f t="shared" si="13"/>
        <v>53.352855682373047</v>
      </c>
      <c r="L210" s="379">
        <v>1</v>
      </c>
      <c r="M210" s="379"/>
      <c r="N210" s="379">
        <v>53.352855682373047</v>
      </c>
      <c r="O210" s="379">
        <v>1</v>
      </c>
      <c r="P210" s="379">
        <f t="shared" si="14"/>
        <v>53.352855682373047</v>
      </c>
      <c r="Q210" s="379">
        <v>1</v>
      </c>
    </row>
    <row r="211" spans="2:17" x14ac:dyDescent="0.2">
      <c r="B211" s="269">
        <f t="shared" si="15"/>
        <v>43374</v>
      </c>
      <c r="C211" s="379"/>
      <c r="D211" s="379">
        <v>83.747146606445313</v>
      </c>
      <c r="E211" s="379">
        <v>1</v>
      </c>
      <c r="F211" s="379">
        <f t="shared" si="12"/>
        <v>83.747146606445313</v>
      </c>
      <c r="G211" s="379">
        <v>1</v>
      </c>
      <c r="H211" s="379"/>
      <c r="I211" s="379">
        <v>83.747146606445313</v>
      </c>
      <c r="J211" s="379">
        <v>0</v>
      </c>
      <c r="K211" s="379">
        <f t="shared" si="13"/>
        <v>83.747146606445313</v>
      </c>
      <c r="L211" s="379">
        <v>1</v>
      </c>
      <c r="M211" s="379"/>
      <c r="N211" s="379">
        <v>83.747146606445313</v>
      </c>
      <c r="O211" s="379">
        <v>1</v>
      </c>
      <c r="P211" s="379">
        <f t="shared" si="14"/>
        <v>83.747146606445313</v>
      </c>
      <c r="Q211" s="379">
        <v>1</v>
      </c>
    </row>
    <row r="212" spans="2:17" x14ac:dyDescent="0.2">
      <c r="B212" s="269">
        <f t="shared" si="15"/>
        <v>43405</v>
      </c>
      <c r="C212" s="379"/>
      <c r="D212" s="379">
        <v>83.747146606445313</v>
      </c>
      <c r="E212" s="379">
        <v>1</v>
      </c>
      <c r="F212" s="379">
        <f t="shared" si="12"/>
        <v>83.747146606445313</v>
      </c>
      <c r="G212" s="379">
        <v>1</v>
      </c>
      <c r="H212" s="379"/>
      <c r="I212" s="379">
        <v>83.747146606445313</v>
      </c>
      <c r="J212" s="379">
        <v>0</v>
      </c>
      <c r="K212" s="379">
        <f t="shared" si="13"/>
        <v>83.747146606445313</v>
      </c>
      <c r="L212" s="379">
        <v>1</v>
      </c>
      <c r="M212" s="379"/>
      <c r="N212" s="379">
        <v>83.747146606445313</v>
      </c>
      <c r="O212" s="379">
        <v>1</v>
      </c>
      <c r="P212" s="379">
        <f t="shared" si="14"/>
        <v>83.747146606445313</v>
      </c>
      <c r="Q212" s="379">
        <v>1</v>
      </c>
    </row>
    <row r="213" spans="2:17" x14ac:dyDescent="0.2">
      <c r="B213" s="269">
        <f t="shared" si="15"/>
        <v>43435</v>
      </c>
      <c r="C213" s="379"/>
      <c r="D213" s="379">
        <v>41.252143859863281</v>
      </c>
      <c r="E213" s="379">
        <v>1</v>
      </c>
      <c r="F213" s="379">
        <f t="shared" si="12"/>
        <v>41.252143859863281</v>
      </c>
      <c r="G213" s="379">
        <v>1</v>
      </c>
      <c r="H213" s="379"/>
      <c r="I213" s="379">
        <v>41.252143859863281</v>
      </c>
      <c r="J213" s="379">
        <v>0</v>
      </c>
      <c r="K213" s="379">
        <f t="shared" si="13"/>
        <v>41.252143859863281</v>
      </c>
      <c r="L213" s="379">
        <v>1</v>
      </c>
      <c r="M213" s="379"/>
      <c r="N213" s="379">
        <v>41.252143859863281</v>
      </c>
      <c r="O213" s="379">
        <v>1</v>
      </c>
      <c r="P213" s="379">
        <f t="shared" si="14"/>
        <v>41.252143859863281</v>
      </c>
      <c r="Q213" s="379">
        <v>1</v>
      </c>
    </row>
    <row r="214" spans="2:17" x14ac:dyDescent="0.2">
      <c r="B214" s="269">
        <f t="shared" si="15"/>
        <v>43466</v>
      </c>
      <c r="C214" s="379"/>
      <c r="D214" s="379">
        <v>39.003932952880859</v>
      </c>
      <c r="E214" s="379">
        <v>1</v>
      </c>
      <c r="F214" s="379">
        <f t="shared" si="12"/>
        <v>39.003932952880859</v>
      </c>
      <c r="G214" s="379">
        <v>1</v>
      </c>
      <c r="H214" s="379"/>
      <c r="I214" s="379">
        <v>39.003932952880859</v>
      </c>
      <c r="J214" s="379">
        <v>0</v>
      </c>
      <c r="K214" s="379">
        <f t="shared" si="13"/>
        <v>39.003932952880859</v>
      </c>
      <c r="L214" s="379">
        <v>1</v>
      </c>
      <c r="M214" s="379"/>
      <c r="N214" s="379">
        <v>39.003932952880859</v>
      </c>
      <c r="O214" s="379">
        <v>1</v>
      </c>
      <c r="P214" s="379">
        <f t="shared" si="14"/>
        <v>39.003932952880859</v>
      </c>
      <c r="Q214" s="379">
        <v>1</v>
      </c>
    </row>
    <row r="215" spans="2:17" x14ac:dyDescent="0.2">
      <c r="B215" s="269">
        <f t="shared" si="15"/>
        <v>43497</v>
      </c>
      <c r="C215" s="379"/>
      <c r="D215" s="379">
        <v>39.103931427001953</v>
      </c>
      <c r="E215" s="379">
        <v>1</v>
      </c>
      <c r="F215" s="379">
        <f t="shared" si="12"/>
        <v>39.103931427001953</v>
      </c>
      <c r="G215" s="379">
        <v>1</v>
      </c>
      <c r="H215" s="379"/>
      <c r="I215" s="379">
        <v>39.103931427001953</v>
      </c>
      <c r="J215" s="379">
        <v>0</v>
      </c>
      <c r="K215" s="379">
        <f t="shared" si="13"/>
        <v>39.103931427001953</v>
      </c>
      <c r="L215" s="379">
        <v>1</v>
      </c>
      <c r="M215" s="379"/>
      <c r="N215" s="379">
        <v>39.103931427001953</v>
      </c>
      <c r="O215" s="379">
        <v>1</v>
      </c>
      <c r="P215" s="379">
        <f t="shared" si="14"/>
        <v>39.103931427001953</v>
      </c>
      <c r="Q215" s="379">
        <v>1</v>
      </c>
    </row>
    <row r="216" spans="2:17" x14ac:dyDescent="0.2">
      <c r="B216" s="269">
        <f t="shared" si="15"/>
        <v>43525</v>
      </c>
      <c r="C216" s="379"/>
      <c r="D216" s="379">
        <v>39.203929901123047</v>
      </c>
      <c r="E216" s="379">
        <v>1</v>
      </c>
      <c r="F216" s="379">
        <f t="shared" si="12"/>
        <v>39.203929901123047</v>
      </c>
      <c r="G216" s="379">
        <v>1</v>
      </c>
      <c r="H216" s="379"/>
      <c r="I216" s="379">
        <v>39.203929901123047</v>
      </c>
      <c r="J216" s="379">
        <v>0</v>
      </c>
      <c r="K216" s="379">
        <f t="shared" si="13"/>
        <v>39.203929901123047</v>
      </c>
      <c r="L216" s="379">
        <v>1</v>
      </c>
      <c r="M216" s="379"/>
      <c r="N216" s="379">
        <v>39.203929901123047</v>
      </c>
      <c r="O216" s="379">
        <v>1</v>
      </c>
      <c r="P216" s="379">
        <f t="shared" si="14"/>
        <v>39.203929901123047</v>
      </c>
      <c r="Q216" s="379">
        <v>1</v>
      </c>
    </row>
    <row r="217" spans="2:17" x14ac:dyDescent="0.2">
      <c r="B217" s="269">
        <f t="shared" si="15"/>
        <v>43556</v>
      </c>
      <c r="C217" s="379"/>
      <c r="D217" s="379">
        <v>46.882862091064453</v>
      </c>
      <c r="E217" s="379">
        <v>1</v>
      </c>
      <c r="F217" s="379">
        <f t="shared" si="12"/>
        <v>46.882862091064453</v>
      </c>
      <c r="G217" s="379">
        <v>1</v>
      </c>
      <c r="H217" s="379"/>
      <c r="I217" s="379">
        <v>46.882862091064453</v>
      </c>
      <c r="J217" s="379">
        <v>0</v>
      </c>
      <c r="K217" s="379">
        <f t="shared" si="13"/>
        <v>46.882862091064453</v>
      </c>
      <c r="L217" s="379">
        <v>1</v>
      </c>
      <c r="M217" s="379"/>
      <c r="N217" s="379">
        <v>46.882862091064453</v>
      </c>
      <c r="O217" s="379">
        <v>1</v>
      </c>
      <c r="P217" s="379">
        <f t="shared" si="14"/>
        <v>46.882862091064453</v>
      </c>
      <c r="Q217" s="379">
        <v>1</v>
      </c>
    </row>
    <row r="218" spans="2:17" x14ac:dyDescent="0.2">
      <c r="B218" s="269">
        <f t="shared" si="15"/>
        <v>43586</v>
      </c>
      <c r="C218" s="379"/>
      <c r="D218" s="379">
        <v>46.532859802246094</v>
      </c>
      <c r="E218" s="379">
        <v>1</v>
      </c>
      <c r="F218" s="379">
        <f t="shared" si="12"/>
        <v>46.532859802246094</v>
      </c>
      <c r="G218" s="379">
        <v>1</v>
      </c>
      <c r="H218" s="379"/>
      <c r="I218" s="379">
        <v>46.532859802246094</v>
      </c>
      <c r="J218" s="379">
        <v>0</v>
      </c>
      <c r="K218" s="379">
        <f t="shared" si="13"/>
        <v>46.532859802246094</v>
      </c>
      <c r="L218" s="379">
        <v>1</v>
      </c>
      <c r="M218" s="379"/>
      <c r="N218" s="379">
        <v>46.532859802246094</v>
      </c>
      <c r="O218" s="379">
        <v>1</v>
      </c>
      <c r="P218" s="379">
        <f t="shared" si="14"/>
        <v>46.532859802246094</v>
      </c>
      <c r="Q218" s="379">
        <v>1</v>
      </c>
    </row>
    <row r="219" spans="2:17" x14ac:dyDescent="0.2">
      <c r="B219" s="269">
        <f t="shared" si="15"/>
        <v>43617</v>
      </c>
      <c r="C219" s="379"/>
      <c r="D219" s="379">
        <v>41.248542785644531</v>
      </c>
      <c r="E219" s="379">
        <v>1</v>
      </c>
      <c r="F219" s="379">
        <f t="shared" si="12"/>
        <v>41.248542785644531</v>
      </c>
      <c r="G219" s="379">
        <v>1</v>
      </c>
      <c r="H219" s="379"/>
      <c r="I219" s="379">
        <v>41.248542785644531</v>
      </c>
      <c r="J219" s="379">
        <v>0</v>
      </c>
      <c r="K219" s="379">
        <f t="shared" si="13"/>
        <v>41.248542785644531</v>
      </c>
      <c r="L219" s="379">
        <v>1</v>
      </c>
      <c r="M219" s="379"/>
      <c r="N219" s="379">
        <v>41.248542785644531</v>
      </c>
      <c r="O219" s="379">
        <v>1</v>
      </c>
      <c r="P219" s="379">
        <f t="shared" si="14"/>
        <v>41.248542785644531</v>
      </c>
      <c r="Q219" s="379">
        <v>1</v>
      </c>
    </row>
    <row r="220" spans="2:17" x14ac:dyDescent="0.2">
      <c r="B220" s="269">
        <f t="shared" si="15"/>
        <v>43647</v>
      </c>
      <c r="C220" s="379"/>
      <c r="D220" s="379">
        <v>41.698543548583984</v>
      </c>
      <c r="E220" s="379">
        <v>1</v>
      </c>
      <c r="F220" s="379">
        <f t="shared" si="12"/>
        <v>41.698543548583984</v>
      </c>
      <c r="G220" s="379">
        <v>1</v>
      </c>
      <c r="H220" s="379"/>
      <c r="I220" s="379">
        <v>41.698543548583984</v>
      </c>
      <c r="J220" s="379">
        <v>0</v>
      </c>
      <c r="K220" s="379">
        <f t="shared" si="13"/>
        <v>41.698543548583984</v>
      </c>
      <c r="L220" s="379">
        <v>1</v>
      </c>
      <c r="M220" s="379"/>
      <c r="N220" s="379">
        <v>41.698543548583984</v>
      </c>
      <c r="O220" s="379">
        <v>1</v>
      </c>
      <c r="P220" s="379">
        <f t="shared" si="14"/>
        <v>41.698543548583984</v>
      </c>
      <c r="Q220" s="379">
        <v>1</v>
      </c>
    </row>
    <row r="221" spans="2:17" x14ac:dyDescent="0.2">
      <c r="B221" s="269">
        <f t="shared" si="15"/>
        <v>43678</v>
      </c>
      <c r="C221" s="379"/>
      <c r="D221" s="379">
        <v>43.353565216064453</v>
      </c>
      <c r="E221" s="379">
        <v>1</v>
      </c>
      <c r="F221" s="379">
        <f t="shared" si="12"/>
        <v>43.353565216064453</v>
      </c>
      <c r="G221" s="379">
        <v>1</v>
      </c>
      <c r="H221" s="379"/>
      <c r="I221" s="379">
        <v>43.353565216064453</v>
      </c>
      <c r="J221" s="379">
        <v>0</v>
      </c>
      <c r="K221" s="379">
        <f t="shared" si="13"/>
        <v>43.353565216064453</v>
      </c>
      <c r="L221" s="379">
        <v>1</v>
      </c>
      <c r="M221" s="379"/>
      <c r="N221" s="379">
        <v>43.353565216064453</v>
      </c>
      <c r="O221" s="379">
        <v>1</v>
      </c>
      <c r="P221" s="379">
        <f t="shared" si="14"/>
        <v>43.353565216064453</v>
      </c>
      <c r="Q221" s="379">
        <v>1</v>
      </c>
    </row>
    <row r="222" spans="2:17" x14ac:dyDescent="0.2">
      <c r="B222" s="269">
        <f t="shared" si="15"/>
        <v>43709</v>
      </c>
      <c r="C222" s="379"/>
      <c r="D222" s="379">
        <v>54.352855682373047</v>
      </c>
      <c r="E222" s="379">
        <v>1</v>
      </c>
      <c r="F222" s="379">
        <f t="shared" si="12"/>
        <v>54.352855682373047</v>
      </c>
      <c r="G222" s="379">
        <v>1</v>
      </c>
      <c r="H222" s="379"/>
      <c r="I222" s="379">
        <v>54.352855682373047</v>
      </c>
      <c r="J222" s="379">
        <v>0</v>
      </c>
      <c r="K222" s="379">
        <f t="shared" si="13"/>
        <v>54.352855682373047</v>
      </c>
      <c r="L222" s="379">
        <v>1</v>
      </c>
      <c r="M222" s="379"/>
      <c r="N222" s="379">
        <v>54.352855682373047</v>
      </c>
      <c r="O222" s="379">
        <v>1</v>
      </c>
      <c r="P222" s="379">
        <f t="shared" si="14"/>
        <v>54.352855682373047</v>
      </c>
      <c r="Q222" s="379">
        <v>1</v>
      </c>
    </row>
    <row r="223" spans="2:17" x14ac:dyDescent="0.2">
      <c r="B223" s="269">
        <f t="shared" si="15"/>
        <v>43739</v>
      </c>
      <c r="C223" s="379"/>
      <c r="D223" s="379">
        <v>85.747146606445313</v>
      </c>
      <c r="E223" s="379">
        <v>1</v>
      </c>
      <c r="F223" s="379">
        <f t="shared" si="12"/>
        <v>85.747146606445313</v>
      </c>
      <c r="G223" s="379">
        <v>1</v>
      </c>
      <c r="H223" s="379"/>
      <c r="I223" s="379">
        <v>85.747146606445313</v>
      </c>
      <c r="J223" s="379">
        <v>0</v>
      </c>
      <c r="K223" s="379">
        <f t="shared" si="13"/>
        <v>85.747146606445313</v>
      </c>
      <c r="L223" s="379">
        <v>1</v>
      </c>
      <c r="M223" s="379"/>
      <c r="N223" s="379">
        <v>85.747146606445313</v>
      </c>
      <c r="O223" s="379">
        <v>1</v>
      </c>
      <c r="P223" s="379">
        <f t="shared" si="14"/>
        <v>85.747146606445313</v>
      </c>
      <c r="Q223" s="379">
        <v>1</v>
      </c>
    </row>
    <row r="224" spans="2:17" x14ac:dyDescent="0.2">
      <c r="B224" s="269">
        <f t="shared" si="15"/>
        <v>43770</v>
      </c>
      <c r="C224" s="379"/>
      <c r="D224" s="379">
        <v>85.747146606445313</v>
      </c>
      <c r="E224" s="379">
        <v>1</v>
      </c>
      <c r="F224" s="379">
        <f t="shared" si="12"/>
        <v>85.747146606445313</v>
      </c>
      <c r="G224" s="379">
        <v>1</v>
      </c>
      <c r="H224" s="379"/>
      <c r="I224" s="379">
        <v>85.747146606445313</v>
      </c>
      <c r="J224" s="379">
        <v>0</v>
      </c>
      <c r="K224" s="379">
        <f t="shared" si="13"/>
        <v>85.747146606445313</v>
      </c>
      <c r="L224" s="379">
        <v>1</v>
      </c>
      <c r="M224" s="379"/>
      <c r="N224" s="379">
        <v>85.747146606445313</v>
      </c>
      <c r="O224" s="379">
        <v>1</v>
      </c>
      <c r="P224" s="379">
        <f t="shared" si="14"/>
        <v>85.747146606445313</v>
      </c>
      <c r="Q224" s="379">
        <v>1</v>
      </c>
    </row>
    <row r="225" spans="2:17" x14ac:dyDescent="0.2">
      <c r="B225" s="269">
        <f t="shared" si="15"/>
        <v>43800</v>
      </c>
      <c r="C225" s="379"/>
      <c r="D225" s="379">
        <v>41.752143859863281</v>
      </c>
      <c r="E225" s="379">
        <v>1</v>
      </c>
      <c r="F225" s="379">
        <f t="shared" si="12"/>
        <v>41.752143859863281</v>
      </c>
      <c r="G225" s="379">
        <v>1</v>
      </c>
      <c r="H225" s="379"/>
      <c r="I225" s="379">
        <v>41.752143859863281</v>
      </c>
      <c r="J225" s="379">
        <v>0</v>
      </c>
      <c r="K225" s="379">
        <f t="shared" si="13"/>
        <v>41.752143859863281</v>
      </c>
      <c r="L225" s="379">
        <v>1</v>
      </c>
      <c r="M225" s="379"/>
      <c r="N225" s="379">
        <v>41.752143859863281</v>
      </c>
      <c r="O225" s="379">
        <v>1</v>
      </c>
      <c r="P225" s="379">
        <f t="shared" si="14"/>
        <v>41.752143859863281</v>
      </c>
      <c r="Q225" s="379">
        <v>1</v>
      </c>
    </row>
    <row r="226" spans="2:17" x14ac:dyDescent="0.2">
      <c r="B226" s="269">
        <f t="shared" si="15"/>
        <v>43831</v>
      </c>
      <c r="C226" s="379"/>
      <c r="D226" s="379">
        <v>39.503932952880859</v>
      </c>
      <c r="E226" s="379">
        <v>1</v>
      </c>
      <c r="F226" s="379">
        <f t="shared" si="12"/>
        <v>39.503932952880859</v>
      </c>
      <c r="G226" s="379">
        <v>1</v>
      </c>
      <c r="H226" s="379"/>
      <c r="I226" s="379">
        <v>39.503932952880859</v>
      </c>
      <c r="J226" s="379">
        <v>0</v>
      </c>
      <c r="K226" s="379">
        <f t="shared" si="13"/>
        <v>39.503932952880859</v>
      </c>
      <c r="L226" s="379">
        <v>1</v>
      </c>
      <c r="M226" s="379"/>
      <c r="N226" s="379">
        <v>39.503932952880859</v>
      </c>
      <c r="O226" s="379">
        <v>1</v>
      </c>
      <c r="P226" s="379">
        <f t="shared" si="14"/>
        <v>39.503932952880859</v>
      </c>
      <c r="Q226" s="379">
        <v>1</v>
      </c>
    </row>
    <row r="227" spans="2:17" x14ac:dyDescent="0.2">
      <c r="B227" s="269">
        <f t="shared" si="15"/>
        <v>43862</v>
      </c>
      <c r="C227" s="379"/>
      <c r="D227" s="379">
        <v>39.603931427001953</v>
      </c>
      <c r="E227" s="379">
        <v>1</v>
      </c>
      <c r="F227" s="379">
        <f t="shared" si="12"/>
        <v>39.603931427001953</v>
      </c>
      <c r="G227" s="379">
        <v>1</v>
      </c>
      <c r="H227" s="379"/>
      <c r="I227" s="379">
        <v>39.603931427001953</v>
      </c>
      <c r="J227" s="379">
        <v>0</v>
      </c>
      <c r="K227" s="379">
        <f t="shared" si="13"/>
        <v>39.603931427001953</v>
      </c>
      <c r="L227" s="379">
        <v>1</v>
      </c>
      <c r="M227" s="379"/>
      <c r="N227" s="379">
        <v>39.603931427001953</v>
      </c>
      <c r="O227" s="379">
        <v>1</v>
      </c>
      <c r="P227" s="379">
        <f t="shared" si="14"/>
        <v>39.603931427001953</v>
      </c>
      <c r="Q227" s="379">
        <v>1</v>
      </c>
    </row>
    <row r="228" spans="2:17" x14ac:dyDescent="0.2">
      <c r="B228" s="269">
        <f t="shared" si="15"/>
        <v>43891</v>
      </c>
      <c r="C228" s="379"/>
      <c r="D228" s="379">
        <v>39.603931427001953</v>
      </c>
      <c r="E228" s="379">
        <v>1</v>
      </c>
      <c r="F228" s="379">
        <f t="shared" si="12"/>
        <v>39.603931427001953</v>
      </c>
      <c r="G228" s="379">
        <v>1</v>
      </c>
      <c r="H228" s="379"/>
      <c r="I228" s="379">
        <v>39.603931427001953</v>
      </c>
      <c r="J228" s="379">
        <v>0</v>
      </c>
      <c r="K228" s="379">
        <f t="shared" si="13"/>
        <v>39.603931427001953</v>
      </c>
      <c r="L228" s="379">
        <v>1</v>
      </c>
      <c r="M228" s="379"/>
      <c r="N228" s="379">
        <v>39.603931427001953</v>
      </c>
      <c r="O228" s="379">
        <v>1</v>
      </c>
      <c r="P228" s="379">
        <f t="shared" si="14"/>
        <v>39.603931427001953</v>
      </c>
      <c r="Q228" s="379">
        <v>1</v>
      </c>
    </row>
    <row r="229" spans="2:17" x14ac:dyDescent="0.2">
      <c r="B229" s="269">
        <f t="shared" si="15"/>
        <v>43922</v>
      </c>
      <c r="C229" s="379"/>
      <c r="D229" s="379">
        <v>39.603931427001953</v>
      </c>
      <c r="E229" s="379">
        <v>1</v>
      </c>
      <c r="F229" s="379">
        <f t="shared" si="12"/>
        <v>39.603931427001953</v>
      </c>
      <c r="G229" s="379">
        <v>1</v>
      </c>
      <c r="H229" s="379"/>
      <c r="I229" s="379">
        <v>39.603931427001953</v>
      </c>
      <c r="J229" s="379">
        <v>0</v>
      </c>
      <c r="K229" s="379">
        <f t="shared" si="13"/>
        <v>39.603931427001953</v>
      </c>
      <c r="L229" s="379">
        <v>1</v>
      </c>
      <c r="M229" s="379"/>
      <c r="N229" s="379">
        <v>39.603931427001953</v>
      </c>
      <c r="O229" s="379">
        <v>1</v>
      </c>
      <c r="P229" s="379">
        <f t="shared" si="14"/>
        <v>39.603931427001953</v>
      </c>
      <c r="Q229" s="379">
        <v>1</v>
      </c>
    </row>
    <row r="230" spans="2:17" x14ac:dyDescent="0.2">
      <c r="B230" s="269">
        <f t="shared" si="15"/>
        <v>43952</v>
      </c>
      <c r="C230" s="379"/>
      <c r="D230" s="379">
        <v>39.603931427001953</v>
      </c>
      <c r="E230" s="379">
        <v>1</v>
      </c>
      <c r="F230" s="379">
        <f t="shared" si="12"/>
        <v>39.603931427001953</v>
      </c>
      <c r="G230" s="379">
        <v>1</v>
      </c>
      <c r="H230" s="379"/>
      <c r="I230" s="379">
        <v>39.603931427001953</v>
      </c>
      <c r="J230" s="379">
        <v>0</v>
      </c>
      <c r="K230" s="379">
        <f t="shared" si="13"/>
        <v>39.603931427001953</v>
      </c>
      <c r="L230" s="379">
        <v>1</v>
      </c>
      <c r="M230" s="379"/>
      <c r="N230" s="379">
        <v>39.603931427001953</v>
      </c>
      <c r="O230" s="379">
        <v>1</v>
      </c>
      <c r="P230" s="379">
        <f t="shared" si="14"/>
        <v>39.603931427001953</v>
      </c>
      <c r="Q230" s="379">
        <v>1</v>
      </c>
    </row>
    <row r="231" spans="2:17" x14ac:dyDescent="0.2">
      <c r="B231" s="269">
        <f t="shared" si="15"/>
        <v>43983</v>
      </c>
      <c r="C231" s="379"/>
      <c r="D231" s="379">
        <v>39.603931427001953</v>
      </c>
      <c r="E231" s="379">
        <v>1</v>
      </c>
      <c r="F231" s="379">
        <f t="shared" si="12"/>
        <v>39.603931427001953</v>
      </c>
      <c r="G231" s="379">
        <v>1</v>
      </c>
      <c r="H231" s="379"/>
      <c r="I231" s="379">
        <v>39.603931427001953</v>
      </c>
      <c r="J231" s="379">
        <v>0</v>
      </c>
      <c r="K231" s="379">
        <f t="shared" si="13"/>
        <v>39.603931427001953</v>
      </c>
      <c r="L231" s="379">
        <v>1</v>
      </c>
      <c r="M231" s="379"/>
      <c r="N231" s="379">
        <v>39.603931427001953</v>
      </c>
      <c r="O231" s="379">
        <v>1</v>
      </c>
      <c r="P231" s="379">
        <f t="shared" si="14"/>
        <v>39.603931427001953</v>
      </c>
      <c r="Q231" s="379">
        <v>1</v>
      </c>
    </row>
    <row r="232" spans="2:17" x14ac:dyDescent="0.2">
      <c r="B232" s="269">
        <f t="shared" si="15"/>
        <v>44013</v>
      </c>
      <c r="C232" s="379"/>
      <c r="D232" s="379">
        <v>39.603931427001953</v>
      </c>
      <c r="E232" s="379">
        <v>1</v>
      </c>
      <c r="F232" s="379">
        <f t="shared" si="12"/>
        <v>39.603931427001953</v>
      </c>
      <c r="G232" s="379">
        <v>1</v>
      </c>
      <c r="H232" s="379"/>
      <c r="I232" s="379">
        <v>39.603931427001953</v>
      </c>
      <c r="J232" s="379">
        <v>0</v>
      </c>
      <c r="K232" s="379">
        <f t="shared" si="13"/>
        <v>39.603931427001953</v>
      </c>
      <c r="L232" s="379">
        <v>1</v>
      </c>
      <c r="M232" s="379"/>
      <c r="N232" s="379">
        <v>39.603931427001953</v>
      </c>
      <c r="O232" s="379">
        <v>1</v>
      </c>
      <c r="P232" s="379">
        <f t="shared" si="14"/>
        <v>39.603931427001953</v>
      </c>
      <c r="Q232" s="379">
        <v>1</v>
      </c>
    </row>
    <row r="233" spans="2:17" x14ac:dyDescent="0.2">
      <c r="B233" s="269">
        <f t="shared" si="15"/>
        <v>44044</v>
      </c>
      <c r="C233" s="379"/>
      <c r="D233" s="379">
        <v>39.603931427001953</v>
      </c>
      <c r="E233" s="379">
        <v>1</v>
      </c>
      <c r="F233" s="379">
        <f t="shared" si="12"/>
        <v>39.603931427001953</v>
      </c>
      <c r="G233" s="379">
        <v>1</v>
      </c>
      <c r="H233" s="379"/>
      <c r="I233" s="379">
        <v>39.603931427001953</v>
      </c>
      <c r="J233" s="379">
        <v>0</v>
      </c>
      <c r="K233" s="379">
        <f t="shared" si="13"/>
        <v>39.603931427001953</v>
      </c>
      <c r="L233" s="379">
        <v>1</v>
      </c>
      <c r="M233" s="379"/>
      <c r="N233" s="379">
        <v>39.603931427001953</v>
      </c>
      <c r="O233" s="379">
        <v>1</v>
      </c>
      <c r="P233" s="379">
        <f t="shared" si="14"/>
        <v>39.603931427001953</v>
      </c>
      <c r="Q233" s="379">
        <v>1</v>
      </c>
    </row>
    <row r="234" spans="2:17" x14ac:dyDescent="0.2">
      <c r="B234" s="269">
        <f t="shared" si="15"/>
        <v>44075</v>
      </c>
      <c r="C234" s="379"/>
      <c r="D234" s="379">
        <v>39.603931427001953</v>
      </c>
      <c r="E234" s="379">
        <v>1</v>
      </c>
      <c r="F234" s="379">
        <f t="shared" si="12"/>
        <v>39.603931427001953</v>
      </c>
      <c r="G234" s="379">
        <v>1</v>
      </c>
      <c r="H234" s="379"/>
      <c r="I234" s="379">
        <v>39.603931427001953</v>
      </c>
      <c r="J234" s="379">
        <v>0</v>
      </c>
      <c r="K234" s="379">
        <f t="shared" si="13"/>
        <v>39.603931427001953</v>
      </c>
      <c r="L234" s="379">
        <v>1</v>
      </c>
      <c r="M234" s="379"/>
      <c r="N234" s="379">
        <v>39.603931427001953</v>
      </c>
      <c r="O234" s="379">
        <v>1</v>
      </c>
      <c r="P234" s="379">
        <f t="shared" si="14"/>
        <v>39.603931427001953</v>
      </c>
      <c r="Q234" s="379">
        <v>1</v>
      </c>
    </row>
    <row r="235" spans="2:17" x14ac:dyDescent="0.2">
      <c r="B235" s="269">
        <f t="shared" si="15"/>
        <v>44105</v>
      </c>
      <c r="C235" s="379"/>
      <c r="D235" s="379">
        <v>39.603931427001953</v>
      </c>
      <c r="E235" s="379">
        <v>1</v>
      </c>
      <c r="F235" s="379">
        <f t="shared" si="12"/>
        <v>39.603931427001953</v>
      </c>
      <c r="G235" s="379">
        <v>1</v>
      </c>
      <c r="H235" s="379"/>
      <c r="I235" s="379">
        <v>39.603931427001953</v>
      </c>
      <c r="J235" s="379">
        <v>0</v>
      </c>
      <c r="K235" s="379">
        <f t="shared" si="13"/>
        <v>39.603931427001953</v>
      </c>
      <c r="L235" s="379">
        <v>1</v>
      </c>
      <c r="M235" s="379"/>
      <c r="N235" s="379">
        <v>39.603931427001953</v>
      </c>
      <c r="O235" s="379">
        <v>1</v>
      </c>
      <c r="P235" s="379">
        <f t="shared" si="14"/>
        <v>39.603931427001953</v>
      </c>
      <c r="Q235" s="379">
        <v>1</v>
      </c>
    </row>
    <row r="236" spans="2:17" x14ac:dyDescent="0.2">
      <c r="B236" s="269">
        <f t="shared" si="15"/>
        <v>44136</v>
      </c>
      <c r="C236" s="379"/>
      <c r="D236" s="379">
        <v>39.603931427001953</v>
      </c>
      <c r="E236" s="379">
        <v>1</v>
      </c>
      <c r="F236" s="379">
        <f t="shared" si="12"/>
        <v>39.603931427001953</v>
      </c>
      <c r="G236" s="379">
        <v>1</v>
      </c>
      <c r="H236" s="379"/>
      <c r="I236" s="379">
        <v>39.603931427001953</v>
      </c>
      <c r="J236" s="379">
        <v>0</v>
      </c>
      <c r="K236" s="379">
        <f t="shared" si="13"/>
        <v>39.603931427001953</v>
      </c>
      <c r="L236" s="379">
        <v>1</v>
      </c>
      <c r="M236" s="379"/>
      <c r="N236" s="379">
        <v>39.603931427001953</v>
      </c>
      <c r="O236" s="379">
        <v>1</v>
      </c>
      <c r="P236" s="379">
        <f t="shared" si="14"/>
        <v>39.603931427001953</v>
      </c>
      <c r="Q236" s="379">
        <v>1</v>
      </c>
    </row>
    <row r="237" spans="2:17" x14ac:dyDescent="0.2">
      <c r="B237" s="269">
        <f t="shared" si="15"/>
        <v>44166</v>
      </c>
      <c r="C237" s="379"/>
      <c r="D237" s="379">
        <v>39.603931427001953</v>
      </c>
      <c r="E237" s="379">
        <v>1</v>
      </c>
      <c r="F237" s="379">
        <f t="shared" si="12"/>
        <v>39.603931427001953</v>
      </c>
      <c r="G237" s="379">
        <v>1</v>
      </c>
      <c r="H237" s="379"/>
      <c r="I237" s="379">
        <v>39.603931427001953</v>
      </c>
      <c r="J237" s="379">
        <v>0</v>
      </c>
      <c r="K237" s="379">
        <f t="shared" si="13"/>
        <v>39.603931427001953</v>
      </c>
      <c r="L237" s="379">
        <v>1</v>
      </c>
      <c r="M237" s="379"/>
      <c r="N237" s="379">
        <v>39.603931427001953</v>
      </c>
      <c r="O237" s="379">
        <v>1</v>
      </c>
      <c r="P237" s="379">
        <f t="shared" si="14"/>
        <v>39.603931427001953</v>
      </c>
      <c r="Q237" s="379">
        <v>1</v>
      </c>
    </row>
    <row r="238" spans="2:17" x14ac:dyDescent="0.2">
      <c r="B238" s="269">
        <f t="shared" si="15"/>
        <v>44197</v>
      </c>
      <c r="C238" s="379"/>
      <c r="D238" s="379">
        <v>39.603931427001953</v>
      </c>
      <c r="E238" s="379">
        <v>1</v>
      </c>
      <c r="F238" s="379">
        <f t="shared" si="12"/>
        <v>39.603931427001953</v>
      </c>
      <c r="G238" s="379">
        <v>1</v>
      </c>
      <c r="H238" s="379"/>
      <c r="I238" s="379">
        <v>39.603931427001953</v>
      </c>
      <c r="J238" s="379">
        <v>0</v>
      </c>
      <c r="K238" s="379">
        <f t="shared" si="13"/>
        <v>39.603931427001953</v>
      </c>
      <c r="L238" s="379">
        <v>1</v>
      </c>
      <c r="M238" s="379"/>
      <c r="N238" s="379">
        <v>39.603931427001953</v>
      </c>
      <c r="O238" s="379">
        <v>1</v>
      </c>
      <c r="P238" s="379">
        <f t="shared" si="14"/>
        <v>39.603931427001953</v>
      </c>
      <c r="Q238" s="379">
        <v>1</v>
      </c>
    </row>
    <row r="239" spans="2:17" x14ac:dyDescent="0.2">
      <c r="B239" s="269">
        <f t="shared" si="15"/>
        <v>44228</v>
      </c>
      <c r="C239" s="379"/>
      <c r="D239" s="379">
        <v>39.603931427001953</v>
      </c>
      <c r="E239" s="379">
        <v>1</v>
      </c>
      <c r="F239" s="379">
        <f t="shared" si="12"/>
        <v>39.603931427001953</v>
      </c>
      <c r="G239" s="379">
        <v>1</v>
      </c>
      <c r="H239" s="379"/>
      <c r="I239" s="379">
        <v>39.603931427001953</v>
      </c>
      <c r="J239" s="379">
        <v>0</v>
      </c>
      <c r="K239" s="379">
        <f t="shared" si="13"/>
        <v>39.603931427001953</v>
      </c>
      <c r="L239" s="379">
        <v>1</v>
      </c>
      <c r="M239" s="379"/>
      <c r="N239" s="379">
        <v>39.603931427001953</v>
      </c>
      <c r="O239" s="379">
        <v>1</v>
      </c>
      <c r="P239" s="379">
        <f t="shared" si="14"/>
        <v>39.603931427001953</v>
      </c>
      <c r="Q239" s="379">
        <v>1</v>
      </c>
    </row>
    <row r="240" spans="2:17" x14ac:dyDescent="0.2">
      <c r="B240" s="269">
        <f t="shared" si="15"/>
        <v>44256</v>
      </c>
      <c r="C240" s="379"/>
      <c r="D240" s="379">
        <v>39.603931427001953</v>
      </c>
      <c r="E240" s="379">
        <v>1</v>
      </c>
      <c r="F240" s="379">
        <f t="shared" si="12"/>
        <v>39.603931427001953</v>
      </c>
      <c r="G240" s="379">
        <v>1</v>
      </c>
      <c r="H240" s="379"/>
      <c r="I240" s="379">
        <v>39.603931427001953</v>
      </c>
      <c r="J240" s="379">
        <v>0</v>
      </c>
      <c r="K240" s="379">
        <f t="shared" si="13"/>
        <v>39.603931427001953</v>
      </c>
      <c r="L240" s="379">
        <v>1</v>
      </c>
      <c r="M240" s="379"/>
      <c r="N240" s="379">
        <v>39.603931427001953</v>
      </c>
      <c r="O240" s="379">
        <v>1</v>
      </c>
      <c r="P240" s="379">
        <f t="shared" si="14"/>
        <v>39.603931427001953</v>
      </c>
      <c r="Q240" s="379">
        <v>1</v>
      </c>
    </row>
    <row r="241" spans="2:17" x14ac:dyDescent="0.2">
      <c r="B241" s="269">
        <f t="shared" si="15"/>
        <v>44287</v>
      </c>
      <c r="C241" s="379"/>
      <c r="D241" s="379">
        <v>39.603931427001953</v>
      </c>
      <c r="E241" s="379">
        <v>1</v>
      </c>
      <c r="F241" s="379">
        <f t="shared" si="12"/>
        <v>39.603931427001953</v>
      </c>
      <c r="G241" s="379">
        <v>1</v>
      </c>
      <c r="H241" s="379"/>
      <c r="I241" s="379">
        <v>39.603931427001953</v>
      </c>
      <c r="J241" s="379">
        <v>0</v>
      </c>
      <c r="K241" s="379">
        <f t="shared" si="13"/>
        <v>39.603931427001953</v>
      </c>
      <c r="L241" s="379">
        <v>1</v>
      </c>
      <c r="M241" s="379"/>
      <c r="N241" s="379">
        <v>39.603931427001953</v>
      </c>
      <c r="O241" s="379">
        <v>1</v>
      </c>
      <c r="P241" s="379">
        <f t="shared" si="14"/>
        <v>39.603931427001953</v>
      </c>
      <c r="Q241" s="379">
        <v>1</v>
      </c>
    </row>
    <row r="242" spans="2:17" x14ac:dyDescent="0.2">
      <c r="B242" s="269">
        <f t="shared" si="15"/>
        <v>44317</v>
      </c>
      <c r="C242" s="379"/>
      <c r="D242" s="379">
        <v>39.603931427001953</v>
      </c>
      <c r="E242" s="379">
        <v>1</v>
      </c>
      <c r="F242" s="379">
        <f t="shared" si="12"/>
        <v>39.603931427001953</v>
      </c>
      <c r="G242" s="379">
        <v>1</v>
      </c>
      <c r="H242" s="379"/>
      <c r="I242" s="379">
        <v>39.603931427001953</v>
      </c>
      <c r="J242" s="379">
        <v>0</v>
      </c>
      <c r="K242" s="379">
        <f t="shared" si="13"/>
        <v>39.603931427001953</v>
      </c>
      <c r="L242" s="379">
        <v>1</v>
      </c>
      <c r="M242" s="379"/>
      <c r="N242" s="379">
        <v>39.603931427001953</v>
      </c>
      <c r="O242" s="379">
        <v>1</v>
      </c>
      <c r="P242" s="379">
        <f t="shared" si="14"/>
        <v>39.603931427001953</v>
      </c>
      <c r="Q242" s="379">
        <v>1</v>
      </c>
    </row>
    <row r="243" spans="2:17" x14ac:dyDescent="0.2">
      <c r="B243" s="269">
        <f t="shared" si="15"/>
        <v>44348</v>
      </c>
      <c r="C243" s="379"/>
      <c r="D243" s="379">
        <v>39.603931427001953</v>
      </c>
      <c r="E243" s="379">
        <v>1</v>
      </c>
      <c r="F243" s="379">
        <f t="shared" si="12"/>
        <v>39.603931427001953</v>
      </c>
      <c r="G243" s="379">
        <v>1</v>
      </c>
      <c r="H243" s="379"/>
      <c r="I243" s="379">
        <v>39.603931427001953</v>
      </c>
      <c r="J243" s="379">
        <v>0</v>
      </c>
      <c r="K243" s="379">
        <f t="shared" si="13"/>
        <v>39.603931427001953</v>
      </c>
      <c r="L243" s="379">
        <v>1</v>
      </c>
      <c r="M243" s="379"/>
      <c r="N243" s="379">
        <v>39.603931427001953</v>
      </c>
      <c r="O243" s="379">
        <v>1</v>
      </c>
      <c r="P243" s="379">
        <f t="shared" si="14"/>
        <v>39.603931427001953</v>
      </c>
      <c r="Q243" s="379">
        <v>1</v>
      </c>
    </row>
    <row r="244" spans="2:17" x14ac:dyDescent="0.2">
      <c r="B244" s="269">
        <f t="shared" si="15"/>
        <v>44378</v>
      </c>
      <c r="C244" s="379"/>
      <c r="D244" s="379">
        <v>39.603931427001953</v>
      </c>
      <c r="E244" s="379">
        <v>1</v>
      </c>
      <c r="F244" s="379">
        <f t="shared" si="12"/>
        <v>39.603931427001953</v>
      </c>
      <c r="G244" s="379">
        <v>1</v>
      </c>
      <c r="H244" s="379"/>
      <c r="I244" s="379">
        <v>39.603931427001953</v>
      </c>
      <c r="J244" s="379">
        <v>0</v>
      </c>
      <c r="K244" s="379">
        <f t="shared" si="13"/>
        <v>39.603931427001953</v>
      </c>
      <c r="L244" s="379">
        <v>1</v>
      </c>
      <c r="M244" s="379"/>
      <c r="N244" s="379">
        <v>39.603931427001953</v>
      </c>
      <c r="O244" s="379">
        <v>1</v>
      </c>
      <c r="P244" s="379">
        <f t="shared" si="14"/>
        <v>39.603931427001953</v>
      </c>
      <c r="Q244" s="379">
        <v>1</v>
      </c>
    </row>
    <row r="245" spans="2:17" x14ac:dyDescent="0.2">
      <c r="B245" s="269">
        <f t="shared" si="15"/>
        <v>44409</v>
      </c>
      <c r="C245" s="379"/>
      <c r="D245" s="379">
        <v>39.603931427001953</v>
      </c>
      <c r="E245" s="379">
        <v>1</v>
      </c>
      <c r="F245" s="379">
        <f t="shared" si="12"/>
        <v>39.603931427001953</v>
      </c>
      <c r="G245" s="379">
        <v>1</v>
      </c>
      <c r="H245" s="379"/>
      <c r="I245" s="379">
        <v>39.603931427001953</v>
      </c>
      <c r="J245" s="379">
        <v>0</v>
      </c>
      <c r="K245" s="379">
        <f t="shared" si="13"/>
        <v>39.603931427001953</v>
      </c>
      <c r="L245" s="379">
        <v>1</v>
      </c>
      <c r="M245" s="379"/>
      <c r="N245" s="379">
        <v>39.603931427001953</v>
      </c>
      <c r="O245" s="379">
        <v>1</v>
      </c>
      <c r="P245" s="379">
        <f t="shared" si="14"/>
        <v>39.603931427001953</v>
      </c>
      <c r="Q245" s="379">
        <v>1</v>
      </c>
    </row>
    <row r="246" spans="2:17" x14ac:dyDescent="0.2">
      <c r="B246" s="269">
        <f t="shared" si="15"/>
        <v>44440</v>
      </c>
      <c r="C246" s="379"/>
      <c r="D246" s="379">
        <v>39.603931427001953</v>
      </c>
      <c r="E246" s="379">
        <v>1</v>
      </c>
      <c r="F246" s="379">
        <f t="shared" si="12"/>
        <v>39.603931427001953</v>
      </c>
      <c r="G246" s="379">
        <v>1</v>
      </c>
      <c r="H246" s="379"/>
      <c r="I246" s="379">
        <v>39.603931427001953</v>
      </c>
      <c r="J246" s="379">
        <v>0</v>
      </c>
      <c r="K246" s="379">
        <f t="shared" si="13"/>
        <v>39.603931427001953</v>
      </c>
      <c r="L246" s="379">
        <v>1</v>
      </c>
      <c r="M246" s="379"/>
      <c r="N246" s="379">
        <v>39.603931427001953</v>
      </c>
      <c r="O246" s="379">
        <v>1</v>
      </c>
      <c r="P246" s="379">
        <f t="shared" si="14"/>
        <v>39.603931427001953</v>
      </c>
      <c r="Q246" s="379">
        <v>1</v>
      </c>
    </row>
    <row r="247" spans="2:17" x14ac:dyDescent="0.2">
      <c r="B247" s="269">
        <f t="shared" si="15"/>
        <v>44470</v>
      </c>
      <c r="C247" s="379"/>
      <c r="D247" s="379">
        <v>39.603931427001953</v>
      </c>
      <c r="E247" s="379">
        <v>1</v>
      </c>
      <c r="F247" s="379">
        <f t="shared" si="12"/>
        <v>39.603931427001953</v>
      </c>
      <c r="G247" s="379">
        <v>1</v>
      </c>
      <c r="H247" s="379"/>
      <c r="I247" s="379">
        <v>39.603931427001953</v>
      </c>
      <c r="J247" s="379">
        <v>0</v>
      </c>
      <c r="K247" s="379">
        <f t="shared" si="13"/>
        <v>39.603931427001953</v>
      </c>
      <c r="L247" s="379">
        <v>1</v>
      </c>
      <c r="M247" s="379"/>
      <c r="N247" s="379">
        <v>39.603931427001953</v>
      </c>
      <c r="O247" s="379">
        <v>1</v>
      </c>
      <c r="P247" s="379">
        <f t="shared" si="14"/>
        <v>39.603931427001953</v>
      </c>
      <c r="Q247" s="379">
        <v>1</v>
      </c>
    </row>
    <row r="248" spans="2:17" x14ac:dyDescent="0.2">
      <c r="B248" s="269">
        <f t="shared" si="15"/>
        <v>44501</v>
      </c>
      <c r="C248" s="379"/>
      <c r="D248" s="379">
        <v>39.603931427001953</v>
      </c>
      <c r="E248" s="379">
        <v>1</v>
      </c>
      <c r="F248" s="379">
        <f t="shared" si="12"/>
        <v>39.603931427001953</v>
      </c>
      <c r="G248" s="379">
        <v>1</v>
      </c>
      <c r="H248" s="379"/>
      <c r="I248" s="379">
        <v>39.603931427001953</v>
      </c>
      <c r="J248" s="379">
        <v>0</v>
      </c>
      <c r="K248" s="379">
        <f t="shared" si="13"/>
        <v>39.603931427001953</v>
      </c>
      <c r="L248" s="379">
        <v>1</v>
      </c>
      <c r="M248" s="379"/>
      <c r="N248" s="379">
        <v>39.603931427001953</v>
      </c>
      <c r="O248" s="379">
        <v>1</v>
      </c>
      <c r="P248" s="379">
        <f t="shared" si="14"/>
        <v>39.603931427001953</v>
      </c>
      <c r="Q248" s="379">
        <v>1</v>
      </c>
    </row>
    <row r="249" spans="2:17" x14ac:dyDescent="0.2">
      <c r="B249" s="269">
        <f t="shared" si="15"/>
        <v>44531</v>
      </c>
      <c r="C249" s="379"/>
      <c r="D249" s="379">
        <v>39.603931427001953</v>
      </c>
      <c r="E249" s="379">
        <v>1</v>
      </c>
      <c r="F249" s="379">
        <f t="shared" si="12"/>
        <v>39.603931427001953</v>
      </c>
      <c r="G249" s="379">
        <v>1</v>
      </c>
      <c r="H249" s="379"/>
      <c r="I249" s="379">
        <v>39.603931427001953</v>
      </c>
      <c r="J249" s="379">
        <v>0</v>
      </c>
      <c r="K249" s="379">
        <f t="shared" si="13"/>
        <v>39.603931427001953</v>
      </c>
      <c r="L249" s="379">
        <v>1</v>
      </c>
      <c r="M249" s="379"/>
      <c r="N249" s="379">
        <v>39.603931427001953</v>
      </c>
      <c r="O249" s="379">
        <v>1</v>
      </c>
      <c r="P249" s="379">
        <f t="shared" si="14"/>
        <v>39.603931427001953</v>
      </c>
      <c r="Q249" s="379">
        <v>1</v>
      </c>
    </row>
    <row r="250" spans="2:17" x14ac:dyDescent="0.2">
      <c r="B250" s="269">
        <f t="shared" si="15"/>
        <v>44562</v>
      </c>
      <c r="C250" s="379"/>
      <c r="D250" s="379">
        <v>39.603931427001953</v>
      </c>
      <c r="E250" s="379">
        <v>1</v>
      </c>
      <c r="F250" s="379">
        <f t="shared" si="12"/>
        <v>39.603931427001953</v>
      </c>
      <c r="G250" s="379">
        <v>1</v>
      </c>
      <c r="H250" s="379"/>
      <c r="I250" s="379">
        <v>39.603931427001953</v>
      </c>
      <c r="J250" s="379">
        <v>0</v>
      </c>
      <c r="K250" s="379">
        <f t="shared" si="13"/>
        <v>39.603931427001953</v>
      </c>
      <c r="L250" s="379">
        <v>1</v>
      </c>
      <c r="M250" s="379"/>
      <c r="N250" s="379">
        <v>39.603931427001953</v>
      </c>
      <c r="O250" s="379">
        <v>1</v>
      </c>
      <c r="P250" s="379">
        <f t="shared" si="14"/>
        <v>39.603931427001953</v>
      </c>
      <c r="Q250" s="379">
        <v>1</v>
      </c>
    </row>
    <row r="251" spans="2:17" x14ac:dyDescent="0.2">
      <c r="B251" s="269">
        <f t="shared" si="15"/>
        <v>44593</v>
      </c>
      <c r="C251" s="379"/>
      <c r="D251" s="379">
        <v>39.603931427001953</v>
      </c>
      <c r="E251" s="379">
        <v>1</v>
      </c>
      <c r="F251" s="379">
        <f t="shared" si="12"/>
        <v>39.603931427001953</v>
      </c>
      <c r="G251" s="379">
        <v>1</v>
      </c>
      <c r="H251" s="379"/>
      <c r="I251" s="379">
        <v>39.603931427001953</v>
      </c>
      <c r="J251" s="379">
        <v>0</v>
      </c>
      <c r="K251" s="379">
        <f t="shared" si="13"/>
        <v>39.603931427001953</v>
      </c>
      <c r="L251" s="379">
        <v>1</v>
      </c>
      <c r="M251" s="379"/>
      <c r="N251" s="379">
        <v>39.603931427001953</v>
      </c>
      <c r="O251" s="379">
        <v>1</v>
      </c>
      <c r="P251" s="379">
        <f t="shared" si="14"/>
        <v>39.603931427001953</v>
      </c>
      <c r="Q251" s="379">
        <v>1</v>
      </c>
    </row>
    <row r="252" spans="2:17" x14ac:dyDescent="0.2">
      <c r="B252" s="269">
        <f t="shared" si="15"/>
        <v>44621</v>
      </c>
      <c r="C252" s="379"/>
      <c r="D252" s="379">
        <v>39.603931427001953</v>
      </c>
      <c r="E252" s="379">
        <v>1</v>
      </c>
      <c r="F252" s="379">
        <f t="shared" si="12"/>
        <v>39.603931427001953</v>
      </c>
      <c r="G252" s="379">
        <v>1</v>
      </c>
      <c r="H252" s="379"/>
      <c r="I252" s="379">
        <v>39.603931427001953</v>
      </c>
      <c r="J252" s="379">
        <v>0</v>
      </c>
      <c r="K252" s="379">
        <f t="shared" si="13"/>
        <v>39.603931427001953</v>
      </c>
      <c r="L252" s="379">
        <v>1</v>
      </c>
      <c r="M252" s="379"/>
      <c r="N252" s="379">
        <v>39.603931427001953</v>
      </c>
      <c r="O252" s="379">
        <v>1</v>
      </c>
      <c r="P252" s="379">
        <f t="shared" si="14"/>
        <v>39.603931427001953</v>
      </c>
      <c r="Q252" s="379">
        <v>1</v>
      </c>
    </row>
    <row r="253" spans="2:17" x14ac:dyDescent="0.2">
      <c r="B253" s="269">
        <f t="shared" si="15"/>
        <v>44652</v>
      </c>
      <c r="C253" s="379"/>
      <c r="D253" s="379">
        <v>39.603931427001953</v>
      </c>
      <c r="E253" s="379">
        <v>1</v>
      </c>
      <c r="F253" s="379">
        <f t="shared" si="12"/>
        <v>39.603931427001953</v>
      </c>
      <c r="G253" s="379">
        <v>1</v>
      </c>
      <c r="H253" s="379"/>
      <c r="I253" s="379">
        <v>39.603931427001953</v>
      </c>
      <c r="J253" s="379">
        <v>0</v>
      </c>
      <c r="K253" s="379">
        <f t="shared" si="13"/>
        <v>39.603931427001953</v>
      </c>
      <c r="L253" s="379">
        <v>1</v>
      </c>
      <c r="M253" s="379"/>
      <c r="N253" s="379">
        <v>39.603931427001953</v>
      </c>
      <c r="O253" s="379">
        <v>1</v>
      </c>
      <c r="P253" s="379">
        <f t="shared" si="14"/>
        <v>39.603931427001953</v>
      </c>
      <c r="Q253" s="379">
        <v>1</v>
      </c>
    </row>
    <row r="254" spans="2:17" x14ac:dyDescent="0.2">
      <c r="B254" s="269">
        <f t="shared" si="15"/>
        <v>44682</v>
      </c>
      <c r="C254" s="379"/>
      <c r="D254" s="379">
        <v>39.603931427001953</v>
      </c>
      <c r="E254" s="379">
        <v>1</v>
      </c>
      <c r="F254" s="379">
        <f t="shared" si="12"/>
        <v>39.603931427001953</v>
      </c>
      <c r="G254" s="379">
        <v>1</v>
      </c>
      <c r="H254" s="379"/>
      <c r="I254" s="379">
        <v>39.603931427001953</v>
      </c>
      <c r="J254" s="379">
        <v>0</v>
      </c>
      <c r="K254" s="379">
        <f t="shared" si="13"/>
        <v>39.603931427001953</v>
      </c>
      <c r="L254" s="379">
        <v>1</v>
      </c>
      <c r="M254" s="379"/>
      <c r="N254" s="379">
        <v>39.603931427001953</v>
      </c>
      <c r="O254" s="379">
        <v>1</v>
      </c>
      <c r="P254" s="379">
        <f t="shared" si="14"/>
        <v>39.603931427001953</v>
      </c>
      <c r="Q254" s="379">
        <v>1</v>
      </c>
    </row>
    <row r="255" spans="2:17" x14ac:dyDescent="0.2">
      <c r="B255" s="269">
        <f t="shared" si="15"/>
        <v>44713</v>
      </c>
      <c r="C255" s="379"/>
      <c r="D255" s="379">
        <v>39.603931427001953</v>
      </c>
      <c r="E255" s="379">
        <v>1</v>
      </c>
      <c r="F255" s="379">
        <f t="shared" si="12"/>
        <v>39.603931427001953</v>
      </c>
      <c r="G255" s="379">
        <v>1</v>
      </c>
      <c r="H255" s="379"/>
      <c r="I255" s="379">
        <v>39.603931427001953</v>
      </c>
      <c r="J255" s="379">
        <v>0</v>
      </c>
      <c r="K255" s="379">
        <f t="shared" si="13"/>
        <v>39.603931427001953</v>
      </c>
      <c r="L255" s="379">
        <v>1</v>
      </c>
      <c r="M255" s="379"/>
      <c r="N255" s="379">
        <v>39.603931427001953</v>
      </c>
      <c r="O255" s="379">
        <v>1</v>
      </c>
      <c r="P255" s="379">
        <f t="shared" si="14"/>
        <v>39.603931427001953</v>
      </c>
      <c r="Q255" s="379">
        <v>1</v>
      </c>
    </row>
    <row r="256" spans="2:17" x14ac:dyDescent="0.2">
      <c r="B256" s="269">
        <f t="shared" si="15"/>
        <v>44743</v>
      </c>
      <c r="C256" s="379"/>
      <c r="D256" s="379">
        <v>39.603931427001953</v>
      </c>
      <c r="E256" s="379">
        <v>1</v>
      </c>
      <c r="F256" s="379">
        <f t="shared" si="12"/>
        <v>39.603931427001953</v>
      </c>
      <c r="G256" s="379">
        <v>1</v>
      </c>
      <c r="H256" s="379"/>
      <c r="I256" s="379">
        <v>39.603931427001953</v>
      </c>
      <c r="J256" s="379">
        <v>0</v>
      </c>
      <c r="K256" s="379">
        <f t="shared" si="13"/>
        <v>39.603931427001953</v>
      </c>
      <c r="L256" s="379">
        <v>1</v>
      </c>
      <c r="M256" s="379"/>
      <c r="N256" s="379">
        <v>39.603931427001953</v>
      </c>
      <c r="O256" s="379">
        <v>1</v>
      </c>
      <c r="P256" s="379">
        <f t="shared" si="14"/>
        <v>39.603931427001953</v>
      </c>
      <c r="Q256" s="379">
        <v>1</v>
      </c>
    </row>
    <row r="257" spans="2:17" x14ac:dyDescent="0.2">
      <c r="B257" s="269">
        <f t="shared" si="15"/>
        <v>44774</v>
      </c>
      <c r="C257" s="379"/>
      <c r="D257" s="379">
        <v>39.603931427001953</v>
      </c>
      <c r="E257" s="379">
        <v>1</v>
      </c>
      <c r="F257" s="379">
        <f t="shared" si="12"/>
        <v>39.603931427001953</v>
      </c>
      <c r="G257" s="379">
        <v>1</v>
      </c>
      <c r="H257" s="379"/>
      <c r="I257" s="379">
        <v>39.603931427001953</v>
      </c>
      <c r="J257" s="379">
        <v>0</v>
      </c>
      <c r="K257" s="379">
        <f t="shared" si="13"/>
        <v>39.603931427001953</v>
      </c>
      <c r="L257" s="379">
        <v>1</v>
      </c>
      <c r="M257" s="379"/>
      <c r="N257" s="379">
        <v>39.603931427001953</v>
      </c>
      <c r="O257" s="379">
        <v>1</v>
      </c>
      <c r="P257" s="379">
        <f t="shared" si="14"/>
        <v>39.603931427001953</v>
      </c>
      <c r="Q257" s="379">
        <v>1</v>
      </c>
    </row>
    <row r="258" spans="2:17" x14ac:dyDescent="0.2">
      <c r="B258" s="269">
        <f t="shared" si="15"/>
        <v>44805</v>
      </c>
      <c r="C258" s="379"/>
      <c r="D258" s="379">
        <v>39.603931427001953</v>
      </c>
      <c r="E258" s="379">
        <v>1</v>
      </c>
      <c r="F258" s="379">
        <f t="shared" si="12"/>
        <v>39.603931427001953</v>
      </c>
      <c r="G258" s="379">
        <v>1</v>
      </c>
      <c r="H258" s="379"/>
      <c r="I258" s="379">
        <v>39.603931427001953</v>
      </c>
      <c r="J258" s="379">
        <v>0</v>
      </c>
      <c r="K258" s="379">
        <f t="shared" si="13"/>
        <v>39.603931427001953</v>
      </c>
      <c r="L258" s="379">
        <v>1</v>
      </c>
      <c r="M258" s="379"/>
      <c r="N258" s="379">
        <v>39.603931427001953</v>
      </c>
      <c r="O258" s="379">
        <v>1</v>
      </c>
      <c r="P258" s="379">
        <f t="shared" si="14"/>
        <v>39.603931427001953</v>
      </c>
      <c r="Q258" s="379">
        <v>1</v>
      </c>
    </row>
    <row r="259" spans="2:17" x14ac:dyDescent="0.2">
      <c r="B259" s="269">
        <f t="shared" si="15"/>
        <v>44835</v>
      </c>
      <c r="C259" s="379"/>
      <c r="D259" s="379">
        <v>39.603931427001953</v>
      </c>
      <c r="E259" s="379">
        <v>1</v>
      </c>
      <c r="F259" s="379">
        <f t="shared" si="12"/>
        <v>39.603931427001953</v>
      </c>
      <c r="G259" s="379">
        <v>1</v>
      </c>
      <c r="H259" s="379"/>
      <c r="I259" s="379">
        <v>39.603931427001953</v>
      </c>
      <c r="J259" s="379">
        <v>0</v>
      </c>
      <c r="K259" s="379">
        <f t="shared" si="13"/>
        <v>39.603931427001953</v>
      </c>
      <c r="L259" s="379">
        <v>1</v>
      </c>
      <c r="M259" s="379"/>
      <c r="N259" s="379">
        <v>39.603931427001953</v>
      </c>
      <c r="O259" s="379">
        <v>1</v>
      </c>
      <c r="P259" s="379">
        <f t="shared" si="14"/>
        <v>39.603931427001953</v>
      </c>
      <c r="Q259" s="379">
        <v>1</v>
      </c>
    </row>
    <row r="260" spans="2:17" x14ac:dyDescent="0.2">
      <c r="B260" s="269">
        <f t="shared" si="15"/>
        <v>44866</v>
      </c>
      <c r="C260" s="379"/>
      <c r="D260" s="379">
        <v>39.603931427001953</v>
      </c>
      <c r="E260" s="379">
        <v>1</v>
      </c>
      <c r="F260" s="379">
        <f t="shared" si="12"/>
        <v>39.603931427001953</v>
      </c>
      <c r="G260" s="379">
        <v>1</v>
      </c>
      <c r="H260" s="379"/>
      <c r="I260" s="379">
        <v>39.603931427001953</v>
      </c>
      <c r="J260" s="379">
        <v>0</v>
      </c>
      <c r="K260" s="379">
        <f t="shared" si="13"/>
        <v>39.603931427001953</v>
      </c>
      <c r="L260" s="379">
        <v>1</v>
      </c>
      <c r="M260" s="379"/>
      <c r="N260" s="379">
        <v>39.603931427001953</v>
      </c>
      <c r="O260" s="379">
        <v>1</v>
      </c>
      <c r="P260" s="379">
        <f t="shared" si="14"/>
        <v>39.603931427001953</v>
      </c>
      <c r="Q260" s="379">
        <v>1</v>
      </c>
    </row>
    <row r="261" spans="2:17" x14ac:dyDescent="0.2">
      <c r="B261" s="269">
        <f t="shared" si="15"/>
        <v>44896</v>
      </c>
      <c r="C261" s="379"/>
      <c r="D261" s="379">
        <v>39.603931427001953</v>
      </c>
      <c r="E261" s="379">
        <v>1</v>
      </c>
      <c r="F261" s="379">
        <f t="shared" si="12"/>
        <v>39.603931427001953</v>
      </c>
      <c r="G261" s="379">
        <v>1</v>
      </c>
      <c r="H261" s="379"/>
      <c r="I261" s="379">
        <v>39.603931427001953</v>
      </c>
      <c r="J261" s="379">
        <v>0</v>
      </c>
      <c r="K261" s="379">
        <f t="shared" si="13"/>
        <v>39.603931427001953</v>
      </c>
      <c r="L261" s="379">
        <v>1</v>
      </c>
      <c r="M261" s="379"/>
      <c r="N261" s="379">
        <v>39.603931427001953</v>
      </c>
      <c r="O261" s="379">
        <v>1</v>
      </c>
      <c r="P261" s="379">
        <f t="shared" si="14"/>
        <v>39.603931427001953</v>
      </c>
      <c r="Q261" s="379">
        <v>1</v>
      </c>
    </row>
    <row r="262" spans="2:17" x14ac:dyDescent="0.2">
      <c r="B262" s="269">
        <f t="shared" si="15"/>
        <v>44927</v>
      </c>
      <c r="C262" s="379"/>
      <c r="D262" s="379">
        <v>39.603931427001953</v>
      </c>
      <c r="E262" s="379">
        <v>1</v>
      </c>
      <c r="F262" s="379">
        <f t="shared" si="12"/>
        <v>39.603931427001953</v>
      </c>
      <c r="G262" s="379">
        <v>1</v>
      </c>
      <c r="H262" s="379"/>
      <c r="I262" s="379">
        <v>39.603931427001953</v>
      </c>
      <c r="J262" s="379">
        <v>0</v>
      </c>
      <c r="K262" s="379">
        <f t="shared" si="13"/>
        <v>39.603931427001953</v>
      </c>
      <c r="L262" s="379">
        <v>1</v>
      </c>
      <c r="M262" s="379"/>
      <c r="N262" s="379">
        <v>39.603931427001953</v>
      </c>
      <c r="O262" s="379">
        <v>1</v>
      </c>
      <c r="P262" s="379">
        <f t="shared" si="14"/>
        <v>39.603931427001953</v>
      </c>
      <c r="Q262" s="379">
        <v>1</v>
      </c>
    </row>
    <row r="263" spans="2:17" x14ac:dyDescent="0.2">
      <c r="B263" s="269">
        <f t="shared" si="15"/>
        <v>44958</v>
      </c>
      <c r="C263" s="379"/>
      <c r="D263" s="379">
        <v>39.603931427001953</v>
      </c>
      <c r="E263" s="379">
        <v>1</v>
      </c>
      <c r="F263" s="379">
        <f t="shared" ref="F263:F326" si="16">D263</f>
        <v>39.603931427001953</v>
      </c>
      <c r="G263" s="379">
        <v>1</v>
      </c>
      <c r="H263" s="379"/>
      <c r="I263" s="379">
        <v>39.603931427001953</v>
      </c>
      <c r="J263" s="379">
        <v>0</v>
      </c>
      <c r="K263" s="379">
        <f t="shared" ref="K263:K326" si="17">I263</f>
        <v>39.603931427001953</v>
      </c>
      <c r="L263" s="379">
        <v>1</v>
      </c>
      <c r="M263" s="379"/>
      <c r="N263" s="379">
        <v>39.603931427001953</v>
      </c>
      <c r="O263" s="379">
        <v>1</v>
      </c>
      <c r="P263" s="379">
        <f t="shared" ref="P263:P326" si="18">N263</f>
        <v>39.603931427001953</v>
      </c>
      <c r="Q263" s="379">
        <v>1</v>
      </c>
    </row>
    <row r="264" spans="2:17" x14ac:dyDescent="0.2">
      <c r="B264" s="269">
        <f t="shared" ref="B264:B327" si="19">EOMONTH(B263,0)+1</f>
        <v>44986</v>
      </c>
      <c r="C264" s="379"/>
      <c r="D264" s="379">
        <v>39.603931427001953</v>
      </c>
      <c r="E264" s="379">
        <v>1</v>
      </c>
      <c r="F264" s="379">
        <f t="shared" si="16"/>
        <v>39.603931427001953</v>
      </c>
      <c r="G264" s="379">
        <v>1</v>
      </c>
      <c r="H264" s="379"/>
      <c r="I264" s="379">
        <v>39.603931427001953</v>
      </c>
      <c r="J264" s="379">
        <v>0</v>
      </c>
      <c r="K264" s="379">
        <f t="shared" si="17"/>
        <v>39.603931427001953</v>
      </c>
      <c r="L264" s="379">
        <v>1</v>
      </c>
      <c r="M264" s="379"/>
      <c r="N264" s="379">
        <v>39.603931427001953</v>
      </c>
      <c r="O264" s="379">
        <v>1</v>
      </c>
      <c r="P264" s="379">
        <f t="shared" si="18"/>
        <v>39.603931427001953</v>
      </c>
      <c r="Q264" s="379">
        <v>1</v>
      </c>
    </row>
    <row r="265" spans="2:17" x14ac:dyDescent="0.2">
      <c r="B265" s="269">
        <f t="shared" si="19"/>
        <v>45017</v>
      </c>
      <c r="C265" s="379"/>
      <c r="D265" s="379">
        <v>39.603931427001953</v>
      </c>
      <c r="E265" s="379">
        <v>1</v>
      </c>
      <c r="F265" s="379">
        <f t="shared" si="16"/>
        <v>39.603931427001953</v>
      </c>
      <c r="G265" s="379">
        <v>1</v>
      </c>
      <c r="H265" s="379"/>
      <c r="I265" s="379">
        <v>39.603931427001953</v>
      </c>
      <c r="J265" s="379">
        <v>0</v>
      </c>
      <c r="K265" s="379">
        <f t="shared" si="17"/>
        <v>39.603931427001953</v>
      </c>
      <c r="L265" s="379">
        <v>1</v>
      </c>
      <c r="M265" s="379"/>
      <c r="N265" s="379">
        <v>39.603931427001953</v>
      </c>
      <c r="O265" s="379">
        <v>1</v>
      </c>
      <c r="P265" s="379">
        <f t="shared" si="18"/>
        <v>39.603931427001953</v>
      </c>
      <c r="Q265" s="379">
        <v>1</v>
      </c>
    </row>
    <row r="266" spans="2:17" x14ac:dyDescent="0.2">
      <c r="B266" s="269">
        <f t="shared" si="19"/>
        <v>45047</v>
      </c>
      <c r="C266" s="379"/>
      <c r="D266" s="379">
        <v>39.603931427001953</v>
      </c>
      <c r="E266" s="379">
        <v>1</v>
      </c>
      <c r="F266" s="379">
        <f t="shared" si="16"/>
        <v>39.603931427001953</v>
      </c>
      <c r="G266" s="379">
        <v>1</v>
      </c>
      <c r="H266" s="379"/>
      <c r="I266" s="379">
        <v>39.603931427001953</v>
      </c>
      <c r="J266" s="379">
        <v>0</v>
      </c>
      <c r="K266" s="379">
        <f t="shared" si="17"/>
        <v>39.603931427001953</v>
      </c>
      <c r="L266" s="379">
        <v>1</v>
      </c>
      <c r="M266" s="379"/>
      <c r="N266" s="379">
        <v>39.603931427001953</v>
      </c>
      <c r="O266" s="379">
        <v>1</v>
      </c>
      <c r="P266" s="379">
        <f t="shared" si="18"/>
        <v>39.603931427001953</v>
      </c>
      <c r="Q266" s="379">
        <v>1</v>
      </c>
    </row>
    <row r="267" spans="2:17" x14ac:dyDescent="0.2">
      <c r="B267" s="269">
        <f t="shared" si="19"/>
        <v>45078</v>
      </c>
      <c r="C267" s="379"/>
      <c r="D267" s="379">
        <v>39.603931427001953</v>
      </c>
      <c r="E267" s="379">
        <v>1</v>
      </c>
      <c r="F267" s="379">
        <f t="shared" si="16"/>
        <v>39.603931427001953</v>
      </c>
      <c r="G267" s="379">
        <v>1</v>
      </c>
      <c r="H267" s="379"/>
      <c r="I267" s="379">
        <v>39.603931427001953</v>
      </c>
      <c r="J267" s="379">
        <v>0</v>
      </c>
      <c r="K267" s="379">
        <f t="shared" si="17"/>
        <v>39.603931427001953</v>
      </c>
      <c r="L267" s="379">
        <v>1</v>
      </c>
      <c r="M267" s="379"/>
      <c r="N267" s="379">
        <v>39.603931427001953</v>
      </c>
      <c r="O267" s="379">
        <v>1</v>
      </c>
      <c r="P267" s="379">
        <f t="shared" si="18"/>
        <v>39.603931427001953</v>
      </c>
      <c r="Q267" s="379">
        <v>1</v>
      </c>
    </row>
    <row r="268" spans="2:17" x14ac:dyDescent="0.2">
      <c r="B268" s="269">
        <f t="shared" si="19"/>
        <v>45108</v>
      </c>
      <c r="C268" s="379"/>
      <c r="D268" s="379">
        <v>39.603931427001953</v>
      </c>
      <c r="E268" s="379">
        <v>1</v>
      </c>
      <c r="F268" s="379">
        <f t="shared" si="16"/>
        <v>39.603931427001953</v>
      </c>
      <c r="G268" s="379">
        <v>1</v>
      </c>
      <c r="H268" s="379"/>
      <c r="I268" s="379">
        <v>39.603931427001953</v>
      </c>
      <c r="J268" s="379">
        <v>0</v>
      </c>
      <c r="K268" s="379">
        <f t="shared" si="17"/>
        <v>39.603931427001953</v>
      </c>
      <c r="L268" s="379">
        <v>1</v>
      </c>
      <c r="M268" s="379"/>
      <c r="N268" s="379">
        <v>39.603931427001953</v>
      </c>
      <c r="O268" s="379">
        <v>1</v>
      </c>
      <c r="P268" s="379">
        <f t="shared" si="18"/>
        <v>39.603931427001953</v>
      </c>
      <c r="Q268" s="379">
        <v>1</v>
      </c>
    </row>
    <row r="269" spans="2:17" x14ac:dyDescent="0.2">
      <c r="B269" s="269">
        <f t="shared" si="19"/>
        <v>45139</v>
      </c>
      <c r="C269" s="379"/>
      <c r="D269" s="379">
        <v>39.603931427001953</v>
      </c>
      <c r="E269" s="379">
        <v>1</v>
      </c>
      <c r="F269" s="379">
        <f t="shared" si="16"/>
        <v>39.603931427001953</v>
      </c>
      <c r="G269" s="379">
        <v>1</v>
      </c>
      <c r="H269" s="379"/>
      <c r="I269" s="379">
        <v>39.603931427001953</v>
      </c>
      <c r="J269" s="379">
        <v>0</v>
      </c>
      <c r="K269" s="379">
        <f t="shared" si="17"/>
        <v>39.603931427001953</v>
      </c>
      <c r="L269" s="379">
        <v>1</v>
      </c>
      <c r="M269" s="379"/>
      <c r="N269" s="379">
        <v>39.603931427001953</v>
      </c>
      <c r="O269" s="379">
        <v>1</v>
      </c>
      <c r="P269" s="379">
        <f t="shared" si="18"/>
        <v>39.603931427001953</v>
      </c>
      <c r="Q269" s="379">
        <v>1</v>
      </c>
    </row>
    <row r="270" spans="2:17" x14ac:dyDescent="0.2">
      <c r="B270" s="269">
        <f t="shared" si="19"/>
        <v>45170</v>
      </c>
      <c r="C270" s="379"/>
      <c r="D270" s="379">
        <v>39.603931427001953</v>
      </c>
      <c r="E270" s="379">
        <v>1</v>
      </c>
      <c r="F270" s="379">
        <f t="shared" si="16"/>
        <v>39.603931427001953</v>
      </c>
      <c r="G270" s="379">
        <v>1</v>
      </c>
      <c r="H270" s="379"/>
      <c r="I270" s="379">
        <v>39.603931427001953</v>
      </c>
      <c r="J270" s="379">
        <v>0</v>
      </c>
      <c r="K270" s="379">
        <f t="shared" si="17"/>
        <v>39.603931427001953</v>
      </c>
      <c r="L270" s="379">
        <v>1</v>
      </c>
      <c r="M270" s="379"/>
      <c r="N270" s="379">
        <v>39.603931427001953</v>
      </c>
      <c r="O270" s="379">
        <v>1</v>
      </c>
      <c r="P270" s="379">
        <f t="shared" si="18"/>
        <v>39.603931427001953</v>
      </c>
      <c r="Q270" s="379">
        <v>1</v>
      </c>
    </row>
    <row r="271" spans="2:17" x14ac:dyDescent="0.2">
      <c r="B271" s="269">
        <f t="shared" si="19"/>
        <v>45200</v>
      </c>
      <c r="C271" s="379"/>
      <c r="D271" s="379">
        <v>39.603931427001953</v>
      </c>
      <c r="E271" s="379">
        <v>1</v>
      </c>
      <c r="F271" s="379">
        <f t="shared" si="16"/>
        <v>39.603931427001953</v>
      </c>
      <c r="G271" s="379">
        <v>1</v>
      </c>
      <c r="H271" s="379"/>
      <c r="I271" s="379">
        <v>39.603931427001953</v>
      </c>
      <c r="J271" s="379">
        <v>0</v>
      </c>
      <c r="K271" s="379">
        <f t="shared" si="17"/>
        <v>39.603931427001953</v>
      </c>
      <c r="L271" s="379">
        <v>1</v>
      </c>
      <c r="M271" s="379"/>
      <c r="N271" s="379">
        <v>39.603931427001953</v>
      </c>
      <c r="O271" s="379">
        <v>1</v>
      </c>
      <c r="P271" s="379">
        <f t="shared" si="18"/>
        <v>39.603931427001953</v>
      </c>
      <c r="Q271" s="379">
        <v>1</v>
      </c>
    </row>
    <row r="272" spans="2:17" x14ac:dyDescent="0.2">
      <c r="B272" s="269">
        <f t="shared" si="19"/>
        <v>45231</v>
      </c>
      <c r="C272" s="379"/>
      <c r="D272" s="379">
        <v>39.603931427001953</v>
      </c>
      <c r="E272" s="379">
        <v>1</v>
      </c>
      <c r="F272" s="379">
        <f t="shared" si="16"/>
        <v>39.603931427001953</v>
      </c>
      <c r="G272" s="379">
        <v>1</v>
      </c>
      <c r="H272" s="379"/>
      <c r="I272" s="379">
        <v>39.603931427001953</v>
      </c>
      <c r="J272" s="379">
        <v>0</v>
      </c>
      <c r="K272" s="379">
        <f t="shared" si="17"/>
        <v>39.603931427001953</v>
      </c>
      <c r="L272" s="379">
        <v>1</v>
      </c>
      <c r="M272" s="379"/>
      <c r="N272" s="379">
        <v>39.603931427001953</v>
      </c>
      <c r="O272" s="379">
        <v>1</v>
      </c>
      <c r="P272" s="379">
        <f t="shared" si="18"/>
        <v>39.603931427001953</v>
      </c>
      <c r="Q272" s="379">
        <v>1</v>
      </c>
    </row>
    <row r="273" spans="2:17" x14ac:dyDescent="0.2">
      <c r="B273" s="269">
        <f t="shared" si="19"/>
        <v>45261</v>
      </c>
      <c r="C273" s="379"/>
      <c r="D273" s="379">
        <v>39.603931427001953</v>
      </c>
      <c r="E273" s="379">
        <v>1</v>
      </c>
      <c r="F273" s="379">
        <f t="shared" si="16"/>
        <v>39.603931427001953</v>
      </c>
      <c r="G273" s="379">
        <v>1</v>
      </c>
      <c r="H273" s="379"/>
      <c r="I273" s="379">
        <v>39.603931427001953</v>
      </c>
      <c r="J273" s="379">
        <v>0</v>
      </c>
      <c r="K273" s="379">
        <f t="shared" si="17"/>
        <v>39.603931427001953</v>
      </c>
      <c r="L273" s="379">
        <v>1</v>
      </c>
      <c r="M273" s="379"/>
      <c r="N273" s="379">
        <v>39.603931427001953</v>
      </c>
      <c r="O273" s="379">
        <v>1</v>
      </c>
      <c r="P273" s="379">
        <f t="shared" si="18"/>
        <v>39.603931427001953</v>
      </c>
      <c r="Q273" s="379">
        <v>1</v>
      </c>
    </row>
    <row r="274" spans="2:17" x14ac:dyDescent="0.2">
      <c r="B274" s="269">
        <f t="shared" si="19"/>
        <v>45292</v>
      </c>
      <c r="C274" s="379"/>
      <c r="D274" s="379">
        <v>39.603931427001953</v>
      </c>
      <c r="E274" s="379">
        <v>1</v>
      </c>
      <c r="F274" s="379">
        <f t="shared" si="16"/>
        <v>39.603931427001953</v>
      </c>
      <c r="G274" s="379">
        <v>1</v>
      </c>
      <c r="H274" s="379"/>
      <c r="I274" s="379">
        <v>39.603931427001953</v>
      </c>
      <c r="J274" s="379">
        <v>0</v>
      </c>
      <c r="K274" s="379">
        <f t="shared" si="17"/>
        <v>39.603931427001953</v>
      </c>
      <c r="L274" s="379">
        <v>1</v>
      </c>
      <c r="M274" s="379"/>
      <c r="N274" s="379">
        <v>39.603931427001953</v>
      </c>
      <c r="O274" s="379">
        <v>1</v>
      </c>
      <c r="P274" s="379">
        <f t="shared" si="18"/>
        <v>39.603931427001953</v>
      </c>
      <c r="Q274" s="379">
        <v>1</v>
      </c>
    </row>
    <row r="275" spans="2:17" x14ac:dyDescent="0.2">
      <c r="B275" s="269">
        <f t="shared" si="19"/>
        <v>45323</v>
      </c>
      <c r="C275" s="379"/>
      <c r="D275" s="379">
        <v>39.603931427001953</v>
      </c>
      <c r="E275" s="379">
        <v>1</v>
      </c>
      <c r="F275" s="379">
        <f t="shared" si="16"/>
        <v>39.603931427001953</v>
      </c>
      <c r="G275" s="379">
        <v>1</v>
      </c>
      <c r="H275" s="379"/>
      <c r="I275" s="379">
        <v>39.603931427001953</v>
      </c>
      <c r="J275" s="379">
        <v>0</v>
      </c>
      <c r="K275" s="379">
        <f t="shared" si="17"/>
        <v>39.603931427001953</v>
      </c>
      <c r="L275" s="379">
        <v>1</v>
      </c>
      <c r="M275" s="379"/>
      <c r="N275" s="379">
        <v>39.603931427001953</v>
      </c>
      <c r="O275" s="379">
        <v>1</v>
      </c>
      <c r="P275" s="379">
        <f t="shared" si="18"/>
        <v>39.603931427001953</v>
      </c>
      <c r="Q275" s="379">
        <v>1</v>
      </c>
    </row>
    <row r="276" spans="2:17" x14ac:dyDescent="0.2">
      <c r="B276" s="269">
        <f t="shared" si="19"/>
        <v>45352</v>
      </c>
      <c r="C276" s="379"/>
      <c r="D276" s="379">
        <v>39.603931427001953</v>
      </c>
      <c r="E276" s="379">
        <v>1</v>
      </c>
      <c r="F276" s="379">
        <f t="shared" si="16"/>
        <v>39.603931427001953</v>
      </c>
      <c r="G276" s="379">
        <v>1</v>
      </c>
      <c r="H276" s="379"/>
      <c r="I276" s="379">
        <v>39.603931427001953</v>
      </c>
      <c r="J276" s="379">
        <v>0</v>
      </c>
      <c r="K276" s="379">
        <f t="shared" si="17"/>
        <v>39.603931427001953</v>
      </c>
      <c r="L276" s="379">
        <v>1</v>
      </c>
      <c r="M276" s="379"/>
      <c r="N276" s="379">
        <v>39.603931427001953</v>
      </c>
      <c r="O276" s="379">
        <v>1</v>
      </c>
      <c r="P276" s="379">
        <f t="shared" si="18"/>
        <v>39.603931427001953</v>
      </c>
      <c r="Q276" s="379">
        <v>1</v>
      </c>
    </row>
    <row r="277" spans="2:17" x14ac:dyDescent="0.2">
      <c r="B277" s="269">
        <f t="shared" si="19"/>
        <v>45383</v>
      </c>
      <c r="C277" s="379"/>
      <c r="D277" s="379">
        <v>39.603931427001953</v>
      </c>
      <c r="E277" s="379">
        <v>1</v>
      </c>
      <c r="F277" s="379">
        <f t="shared" si="16"/>
        <v>39.603931427001953</v>
      </c>
      <c r="G277" s="379">
        <v>1</v>
      </c>
      <c r="H277" s="379"/>
      <c r="I277" s="379">
        <v>39.603931427001953</v>
      </c>
      <c r="J277" s="379">
        <v>0</v>
      </c>
      <c r="K277" s="379">
        <f t="shared" si="17"/>
        <v>39.603931427001953</v>
      </c>
      <c r="L277" s="379">
        <v>1</v>
      </c>
      <c r="M277" s="379"/>
      <c r="N277" s="379">
        <v>39.603931427001953</v>
      </c>
      <c r="O277" s="379">
        <v>1</v>
      </c>
      <c r="P277" s="379">
        <f t="shared" si="18"/>
        <v>39.603931427001953</v>
      </c>
      <c r="Q277" s="379">
        <v>1</v>
      </c>
    </row>
    <row r="278" spans="2:17" x14ac:dyDescent="0.2">
      <c r="B278" s="269">
        <f t="shared" si="19"/>
        <v>45413</v>
      </c>
      <c r="C278" s="379"/>
      <c r="D278" s="379">
        <v>39.603931427001953</v>
      </c>
      <c r="E278" s="379">
        <v>1</v>
      </c>
      <c r="F278" s="379">
        <f t="shared" si="16"/>
        <v>39.603931427001953</v>
      </c>
      <c r="G278" s="379">
        <v>1</v>
      </c>
      <c r="H278" s="379"/>
      <c r="I278" s="379">
        <v>39.603931427001953</v>
      </c>
      <c r="J278" s="379">
        <v>0</v>
      </c>
      <c r="K278" s="379">
        <f t="shared" si="17"/>
        <v>39.603931427001953</v>
      </c>
      <c r="L278" s="379">
        <v>1</v>
      </c>
      <c r="M278" s="379"/>
      <c r="N278" s="379">
        <v>39.603931427001953</v>
      </c>
      <c r="O278" s="379">
        <v>1</v>
      </c>
      <c r="P278" s="379">
        <f t="shared" si="18"/>
        <v>39.603931427001953</v>
      </c>
      <c r="Q278" s="379">
        <v>1</v>
      </c>
    </row>
    <row r="279" spans="2:17" x14ac:dyDescent="0.2">
      <c r="B279" s="269">
        <f t="shared" si="19"/>
        <v>45444</v>
      </c>
      <c r="C279" s="379"/>
      <c r="D279" s="379">
        <v>39.603931427001953</v>
      </c>
      <c r="E279" s="379">
        <v>1</v>
      </c>
      <c r="F279" s="379">
        <f t="shared" si="16"/>
        <v>39.603931427001953</v>
      </c>
      <c r="G279" s="379">
        <v>1</v>
      </c>
      <c r="H279" s="379"/>
      <c r="I279" s="379">
        <v>39.603931427001953</v>
      </c>
      <c r="J279" s="379">
        <v>0</v>
      </c>
      <c r="K279" s="379">
        <f t="shared" si="17"/>
        <v>39.603931427001953</v>
      </c>
      <c r="L279" s="379">
        <v>1</v>
      </c>
      <c r="M279" s="379"/>
      <c r="N279" s="379">
        <v>39.603931427001953</v>
      </c>
      <c r="O279" s="379">
        <v>1</v>
      </c>
      <c r="P279" s="379">
        <f t="shared" si="18"/>
        <v>39.603931427001953</v>
      </c>
      <c r="Q279" s="379">
        <v>1</v>
      </c>
    </row>
    <row r="280" spans="2:17" x14ac:dyDescent="0.2">
      <c r="B280" s="269">
        <f t="shared" si="19"/>
        <v>45474</v>
      </c>
      <c r="C280" s="379"/>
      <c r="D280" s="379">
        <v>39.603931427001953</v>
      </c>
      <c r="E280" s="379">
        <v>1</v>
      </c>
      <c r="F280" s="379">
        <f t="shared" si="16"/>
        <v>39.603931427001953</v>
      </c>
      <c r="G280" s="379">
        <v>1</v>
      </c>
      <c r="H280" s="379"/>
      <c r="I280" s="379">
        <v>39.603931427001953</v>
      </c>
      <c r="J280" s="379">
        <v>0</v>
      </c>
      <c r="K280" s="379">
        <f t="shared" si="17"/>
        <v>39.603931427001953</v>
      </c>
      <c r="L280" s="379">
        <v>1</v>
      </c>
      <c r="M280" s="379"/>
      <c r="N280" s="379">
        <v>39.603931427001953</v>
      </c>
      <c r="O280" s="379">
        <v>1</v>
      </c>
      <c r="P280" s="379">
        <f t="shared" si="18"/>
        <v>39.603931427001953</v>
      </c>
      <c r="Q280" s="379">
        <v>1</v>
      </c>
    </row>
    <row r="281" spans="2:17" x14ac:dyDescent="0.2">
      <c r="B281" s="269">
        <f t="shared" si="19"/>
        <v>45505</v>
      </c>
      <c r="C281" s="379"/>
      <c r="D281" s="379">
        <v>39.603931427001953</v>
      </c>
      <c r="E281" s="379">
        <v>1</v>
      </c>
      <c r="F281" s="379">
        <f t="shared" si="16"/>
        <v>39.603931427001953</v>
      </c>
      <c r="G281" s="379">
        <v>1</v>
      </c>
      <c r="H281" s="379"/>
      <c r="I281" s="379">
        <v>39.603931427001953</v>
      </c>
      <c r="J281" s="379">
        <v>0</v>
      </c>
      <c r="K281" s="379">
        <f t="shared" si="17"/>
        <v>39.603931427001953</v>
      </c>
      <c r="L281" s="379">
        <v>1</v>
      </c>
      <c r="M281" s="379"/>
      <c r="N281" s="379">
        <v>39.603931427001953</v>
      </c>
      <c r="O281" s="379">
        <v>1</v>
      </c>
      <c r="P281" s="379">
        <f t="shared" si="18"/>
        <v>39.603931427001953</v>
      </c>
      <c r="Q281" s="379">
        <v>1</v>
      </c>
    </row>
    <row r="282" spans="2:17" x14ac:dyDescent="0.2">
      <c r="B282" s="269">
        <f t="shared" si="19"/>
        <v>45536</v>
      </c>
      <c r="C282" s="379"/>
      <c r="D282" s="379">
        <v>39.603931427001953</v>
      </c>
      <c r="E282" s="379">
        <v>1</v>
      </c>
      <c r="F282" s="379">
        <f t="shared" si="16"/>
        <v>39.603931427001953</v>
      </c>
      <c r="G282" s="379">
        <v>1</v>
      </c>
      <c r="H282" s="379"/>
      <c r="I282" s="379">
        <v>39.603931427001953</v>
      </c>
      <c r="J282" s="379">
        <v>0</v>
      </c>
      <c r="K282" s="379">
        <f t="shared" si="17"/>
        <v>39.603931427001953</v>
      </c>
      <c r="L282" s="379">
        <v>1</v>
      </c>
      <c r="M282" s="379"/>
      <c r="N282" s="379">
        <v>39.603931427001953</v>
      </c>
      <c r="O282" s="379">
        <v>1</v>
      </c>
      <c r="P282" s="379">
        <f t="shared" si="18"/>
        <v>39.603931427001953</v>
      </c>
      <c r="Q282" s="379">
        <v>1</v>
      </c>
    </row>
    <row r="283" spans="2:17" x14ac:dyDescent="0.2">
      <c r="B283" s="269">
        <f t="shared" si="19"/>
        <v>45566</v>
      </c>
      <c r="C283" s="379"/>
      <c r="D283" s="379">
        <v>39.603931427001953</v>
      </c>
      <c r="E283" s="379">
        <v>1</v>
      </c>
      <c r="F283" s="379">
        <f t="shared" si="16"/>
        <v>39.603931427001953</v>
      </c>
      <c r="G283" s="379">
        <v>1</v>
      </c>
      <c r="H283" s="379"/>
      <c r="I283" s="379">
        <v>39.603931427001953</v>
      </c>
      <c r="J283" s="379">
        <v>0</v>
      </c>
      <c r="K283" s="379">
        <f t="shared" si="17"/>
        <v>39.603931427001953</v>
      </c>
      <c r="L283" s="379">
        <v>1</v>
      </c>
      <c r="M283" s="379"/>
      <c r="N283" s="379">
        <v>39.603931427001953</v>
      </c>
      <c r="O283" s="379">
        <v>1</v>
      </c>
      <c r="P283" s="379">
        <f t="shared" si="18"/>
        <v>39.603931427001953</v>
      </c>
      <c r="Q283" s="379">
        <v>1</v>
      </c>
    </row>
    <row r="284" spans="2:17" x14ac:dyDescent="0.2">
      <c r="B284" s="269">
        <f t="shared" si="19"/>
        <v>45597</v>
      </c>
      <c r="C284" s="379"/>
      <c r="D284" s="379">
        <v>39.603931427001953</v>
      </c>
      <c r="E284" s="379">
        <v>1</v>
      </c>
      <c r="F284" s="379">
        <f t="shared" si="16"/>
        <v>39.603931427001953</v>
      </c>
      <c r="G284" s="379">
        <v>1</v>
      </c>
      <c r="H284" s="379"/>
      <c r="I284" s="379">
        <v>39.603931427001953</v>
      </c>
      <c r="J284" s="379">
        <v>0</v>
      </c>
      <c r="K284" s="379">
        <f t="shared" si="17"/>
        <v>39.603931427001953</v>
      </c>
      <c r="L284" s="379">
        <v>1</v>
      </c>
      <c r="M284" s="379"/>
      <c r="N284" s="379">
        <v>39.603931427001953</v>
      </c>
      <c r="O284" s="379">
        <v>1</v>
      </c>
      <c r="P284" s="379">
        <f t="shared" si="18"/>
        <v>39.603931427001953</v>
      </c>
      <c r="Q284" s="379">
        <v>1</v>
      </c>
    </row>
    <row r="285" spans="2:17" x14ac:dyDescent="0.2">
      <c r="B285" s="269">
        <f t="shared" si="19"/>
        <v>45627</v>
      </c>
      <c r="C285" s="379"/>
      <c r="D285" s="379">
        <v>39.603931427001953</v>
      </c>
      <c r="E285" s="379">
        <v>1</v>
      </c>
      <c r="F285" s="379">
        <f t="shared" si="16"/>
        <v>39.603931427001953</v>
      </c>
      <c r="G285" s="379">
        <v>1</v>
      </c>
      <c r="H285" s="379"/>
      <c r="I285" s="379">
        <v>39.603931427001953</v>
      </c>
      <c r="J285" s="379">
        <v>0</v>
      </c>
      <c r="K285" s="379">
        <f t="shared" si="17"/>
        <v>39.603931427001953</v>
      </c>
      <c r="L285" s="379">
        <v>1</v>
      </c>
      <c r="M285" s="379"/>
      <c r="N285" s="379">
        <v>39.603931427001953</v>
      </c>
      <c r="O285" s="379">
        <v>1</v>
      </c>
      <c r="P285" s="379">
        <f t="shared" si="18"/>
        <v>39.603931427001953</v>
      </c>
      <c r="Q285" s="379">
        <v>1</v>
      </c>
    </row>
    <row r="286" spans="2:17" x14ac:dyDescent="0.2">
      <c r="B286" s="269">
        <f t="shared" si="19"/>
        <v>45658</v>
      </c>
      <c r="C286" s="379"/>
      <c r="D286" s="379">
        <v>39.603931427001953</v>
      </c>
      <c r="E286" s="379">
        <v>1</v>
      </c>
      <c r="F286" s="379">
        <f t="shared" si="16"/>
        <v>39.603931427001953</v>
      </c>
      <c r="G286" s="379">
        <v>1</v>
      </c>
      <c r="H286" s="379"/>
      <c r="I286" s="379">
        <v>39.603931427001953</v>
      </c>
      <c r="J286" s="379">
        <v>0</v>
      </c>
      <c r="K286" s="379">
        <f t="shared" si="17"/>
        <v>39.603931427001953</v>
      </c>
      <c r="L286" s="379">
        <v>1</v>
      </c>
      <c r="M286" s="379"/>
      <c r="N286" s="379">
        <v>39.603931427001953</v>
      </c>
      <c r="O286" s="379">
        <v>1</v>
      </c>
      <c r="P286" s="379">
        <f t="shared" si="18"/>
        <v>39.603931427001953</v>
      </c>
      <c r="Q286" s="379">
        <v>1</v>
      </c>
    </row>
    <row r="287" spans="2:17" x14ac:dyDescent="0.2">
      <c r="B287" s="269">
        <f t="shared" si="19"/>
        <v>45689</v>
      </c>
      <c r="C287" s="379"/>
      <c r="D287" s="379">
        <v>39.603931427001953</v>
      </c>
      <c r="E287" s="379">
        <v>1</v>
      </c>
      <c r="F287" s="379">
        <f t="shared" si="16"/>
        <v>39.603931427001953</v>
      </c>
      <c r="G287" s="379">
        <v>1</v>
      </c>
      <c r="H287" s="379"/>
      <c r="I287" s="379">
        <v>39.603931427001953</v>
      </c>
      <c r="J287" s="379">
        <v>0</v>
      </c>
      <c r="K287" s="379">
        <f t="shared" si="17"/>
        <v>39.603931427001953</v>
      </c>
      <c r="L287" s="379">
        <v>1</v>
      </c>
      <c r="M287" s="379"/>
      <c r="N287" s="379">
        <v>39.603931427001953</v>
      </c>
      <c r="O287" s="379">
        <v>1</v>
      </c>
      <c r="P287" s="379">
        <f t="shared" si="18"/>
        <v>39.603931427001953</v>
      </c>
      <c r="Q287" s="379">
        <v>1</v>
      </c>
    </row>
    <row r="288" spans="2:17" x14ac:dyDescent="0.2">
      <c r="B288" s="269">
        <f t="shared" si="19"/>
        <v>45717</v>
      </c>
      <c r="C288" s="379"/>
      <c r="D288" s="379">
        <v>39.603931427001953</v>
      </c>
      <c r="E288" s="379">
        <v>1</v>
      </c>
      <c r="F288" s="379">
        <f t="shared" si="16"/>
        <v>39.603931427001953</v>
      </c>
      <c r="G288" s="379">
        <v>1</v>
      </c>
      <c r="H288" s="379"/>
      <c r="I288" s="379">
        <v>39.603931427001953</v>
      </c>
      <c r="J288" s="379">
        <v>0</v>
      </c>
      <c r="K288" s="379">
        <f t="shared" si="17"/>
        <v>39.603931427001953</v>
      </c>
      <c r="L288" s="379">
        <v>1</v>
      </c>
      <c r="M288" s="379"/>
      <c r="N288" s="379">
        <v>39.603931427001953</v>
      </c>
      <c r="O288" s="379">
        <v>1</v>
      </c>
      <c r="P288" s="379">
        <f t="shared" si="18"/>
        <v>39.603931427001953</v>
      </c>
      <c r="Q288" s="379">
        <v>1</v>
      </c>
    </row>
    <row r="289" spans="2:17" x14ac:dyDescent="0.2">
      <c r="B289" s="269">
        <f t="shared" si="19"/>
        <v>45748</v>
      </c>
      <c r="C289" s="379"/>
      <c r="D289" s="379">
        <v>39.603931427001953</v>
      </c>
      <c r="E289" s="379">
        <v>1</v>
      </c>
      <c r="F289" s="379">
        <f t="shared" si="16"/>
        <v>39.603931427001953</v>
      </c>
      <c r="G289" s="379">
        <v>1</v>
      </c>
      <c r="H289" s="379"/>
      <c r="I289" s="379">
        <v>39.603931427001953</v>
      </c>
      <c r="J289" s="379">
        <v>0</v>
      </c>
      <c r="K289" s="379">
        <f t="shared" si="17"/>
        <v>39.603931427001953</v>
      </c>
      <c r="L289" s="379">
        <v>1</v>
      </c>
      <c r="M289" s="379"/>
      <c r="N289" s="379">
        <v>39.603931427001953</v>
      </c>
      <c r="O289" s="379">
        <v>1</v>
      </c>
      <c r="P289" s="379">
        <f t="shared" si="18"/>
        <v>39.603931427001953</v>
      </c>
      <c r="Q289" s="379">
        <v>1</v>
      </c>
    </row>
    <row r="290" spans="2:17" x14ac:dyDescent="0.2">
      <c r="B290" s="269">
        <f t="shared" si="19"/>
        <v>45778</v>
      </c>
      <c r="C290" s="379"/>
      <c r="D290" s="379">
        <v>39.603931427001953</v>
      </c>
      <c r="E290" s="379">
        <v>1</v>
      </c>
      <c r="F290" s="379">
        <f t="shared" si="16"/>
        <v>39.603931427001953</v>
      </c>
      <c r="G290" s="379">
        <v>1</v>
      </c>
      <c r="H290" s="379"/>
      <c r="I290" s="379">
        <v>39.603931427001953</v>
      </c>
      <c r="J290" s="379">
        <v>0</v>
      </c>
      <c r="K290" s="379">
        <f t="shared" si="17"/>
        <v>39.603931427001953</v>
      </c>
      <c r="L290" s="379">
        <v>1</v>
      </c>
      <c r="M290" s="379"/>
      <c r="N290" s="379">
        <v>39.603931427001953</v>
      </c>
      <c r="O290" s="379">
        <v>1</v>
      </c>
      <c r="P290" s="379">
        <f t="shared" si="18"/>
        <v>39.603931427001953</v>
      </c>
      <c r="Q290" s="379">
        <v>1</v>
      </c>
    </row>
    <row r="291" spans="2:17" x14ac:dyDescent="0.2">
      <c r="B291" s="269">
        <f t="shared" si="19"/>
        <v>45809</v>
      </c>
      <c r="C291" s="379"/>
      <c r="D291" s="379">
        <v>39.603931427001953</v>
      </c>
      <c r="E291" s="379">
        <v>1</v>
      </c>
      <c r="F291" s="379">
        <f t="shared" si="16"/>
        <v>39.603931427001953</v>
      </c>
      <c r="G291" s="379">
        <v>1</v>
      </c>
      <c r="H291" s="379"/>
      <c r="I291" s="379">
        <v>39.603931427001953</v>
      </c>
      <c r="J291" s="379">
        <v>0</v>
      </c>
      <c r="K291" s="379">
        <f t="shared" si="17"/>
        <v>39.603931427001953</v>
      </c>
      <c r="L291" s="379">
        <v>1</v>
      </c>
      <c r="M291" s="379"/>
      <c r="N291" s="379">
        <v>39.603931427001953</v>
      </c>
      <c r="O291" s="379">
        <v>1</v>
      </c>
      <c r="P291" s="379">
        <f t="shared" si="18"/>
        <v>39.603931427001953</v>
      </c>
      <c r="Q291" s="379">
        <v>1</v>
      </c>
    </row>
    <row r="292" spans="2:17" x14ac:dyDescent="0.2">
      <c r="B292" s="269">
        <f t="shared" si="19"/>
        <v>45839</v>
      </c>
      <c r="C292" s="379"/>
      <c r="D292" s="379">
        <v>39.603931427001953</v>
      </c>
      <c r="E292" s="379">
        <v>1</v>
      </c>
      <c r="F292" s="379">
        <f t="shared" si="16"/>
        <v>39.603931427001953</v>
      </c>
      <c r="G292" s="379">
        <v>1</v>
      </c>
      <c r="H292" s="379"/>
      <c r="I292" s="379">
        <v>39.603931427001953</v>
      </c>
      <c r="J292" s="379">
        <v>0</v>
      </c>
      <c r="K292" s="379">
        <f t="shared" si="17"/>
        <v>39.603931427001953</v>
      </c>
      <c r="L292" s="379">
        <v>1</v>
      </c>
      <c r="M292" s="379"/>
      <c r="N292" s="379">
        <v>39.603931427001953</v>
      </c>
      <c r="O292" s="379">
        <v>1</v>
      </c>
      <c r="P292" s="379">
        <f t="shared" si="18"/>
        <v>39.603931427001953</v>
      </c>
      <c r="Q292" s="379">
        <v>1</v>
      </c>
    </row>
    <row r="293" spans="2:17" x14ac:dyDescent="0.2">
      <c r="B293" s="269">
        <f t="shared" si="19"/>
        <v>45870</v>
      </c>
      <c r="C293" s="379"/>
      <c r="D293" s="379">
        <v>39.603931427001953</v>
      </c>
      <c r="E293" s="379">
        <v>1</v>
      </c>
      <c r="F293" s="379">
        <f t="shared" si="16"/>
        <v>39.603931427001953</v>
      </c>
      <c r="G293" s="379">
        <v>1</v>
      </c>
      <c r="H293" s="379"/>
      <c r="I293" s="379">
        <v>39.603931427001953</v>
      </c>
      <c r="J293" s="379">
        <v>0</v>
      </c>
      <c r="K293" s="379">
        <f t="shared" si="17"/>
        <v>39.603931427001953</v>
      </c>
      <c r="L293" s="379">
        <v>1</v>
      </c>
      <c r="M293" s="379"/>
      <c r="N293" s="379">
        <v>39.603931427001953</v>
      </c>
      <c r="O293" s="379">
        <v>1</v>
      </c>
      <c r="P293" s="379">
        <f t="shared" si="18"/>
        <v>39.603931427001953</v>
      </c>
      <c r="Q293" s="379">
        <v>1</v>
      </c>
    </row>
    <row r="294" spans="2:17" x14ac:dyDescent="0.2">
      <c r="B294" s="269">
        <f t="shared" si="19"/>
        <v>45901</v>
      </c>
      <c r="C294" s="379"/>
      <c r="D294" s="379">
        <v>39.603931427001953</v>
      </c>
      <c r="E294" s="379">
        <v>1</v>
      </c>
      <c r="F294" s="379">
        <f t="shared" si="16"/>
        <v>39.603931427001953</v>
      </c>
      <c r="G294" s="379">
        <v>1</v>
      </c>
      <c r="H294" s="379"/>
      <c r="I294" s="379">
        <v>39.603931427001953</v>
      </c>
      <c r="J294" s="379">
        <v>0</v>
      </c>
      <c r="K294" s="379">
        <f t="shared" si="17"/>
        <v>39.603931427001953</v>
      </c>
      <c r="L294" s="379">
        <v>1</v>
      </c>
      <c r="M294" s="379"/>
      <c r="N294" s="379">
        <v>39.603931427001953</v>
      </c>
      <c r="O294" s="379">
        <v>1</v>
      </c>
      <c r="P294" s="379">
        <f t="shared" si="18"/>
        <v>39.603931427001953</v>
      </c>
      <c r="Q294" s="379">
        <v>1</v>
      </c>
    </row>
    <row r="295" spans="2:17" x14ac:dyDescent="0.2">
      <c r="B295" s="269">
        <f t="shared" si="19"/>
        <v>45931</v>
      </c>
      <c r="C295" s="379"/>
      <c r="D295" s="379">
        <v>39.603931427001953</v>
      </c>
      <c r="E295" s="379">
        <v>1</v>
      </c>
      <c r="F295" s="379">
        <f t="shared" si="16"/>
        <v>39.603931427001953</v>
      </c>
      <c r="G295" s="379">
        <v>1</v>
      </c>
      <c r="H295" s="379"/>
      <c r="I295" s="379">
        <v>39.603931427001953</v>
      </c>
      <c r="J295" s="379">
        <v>0</v>
      </c>
      <c r="K295" s="379">
        <f t="shared" si="17"/>
        <v>39.603931427001953</v>
      </c>
      <c r="L295" s="379">
        <v>1</v>
      </c>
      <c r="M295" s="379"/>
      <c r="N295" s="379">
        <v>39.603931427001953</v>
      </c>
      <c r="O295" s="379">
        <v>1</v>
      </c>
      <c r="P295" s="379">
        <f t="shared" si="18"/>
        <v>39.603931427001953</v>
      </c>
      <c r="Q295" s="379">
        <v>1</v>
      </c>
    </row>
    <row r="296" spans="2:17" x14ac:dyDescent="0.2">
      <c r="B296" s="269">
        <f t="shared" si="19"/>
        <v>45962</v>
      </c>
      <c r="C296" s="379"/>
      <c r="D296" s="379">
        <v>39.603931427001953</v>
      </c>
      <c r="E296" s="379">
        <v>1</v>
      </c>
      <c r="F296" s="379">
        <f t="shared" si="16"/>
        <v>39.603931427001953</v>
      </c>
      <c r="G296" s="379">
        <v>1</v>
      </c>
      <c r="H296" s="379"/>
      <c r="I296" s="379">
        <v>39.603931427001953</v>
      </c>
      <c r="J296" s="379">
        <v>0</v>
      </c>
      <c r="K296" s="379">
        <f t="shared" si="17"/>
        <v>39.603931427001953</v>
      </c>
      <c r="L296" s="379">
        <v>1</v>
      </c>
      <c r="M296" s="379"/>
      <c r="N296" s="379">
        <v>39.603931427001953</v>
      </c>
      <c r="O296" s="379">
        <v>1</v>
      </c>
      <c r="P296" s="379">
        <f t="shared" si="18"/>
        <v>39.603931427001953</v>
      </c>
      <c r="Q296" s="379">
        <v>1</v>
      </c>
    </row>
    <row r="297" spans="2:17" x14ac:dyDescent="0.2">
      <c r="B297" s="269">
        <f t="shared" si="19"/>
        <v>45992</v>
      </c>
      <c r="C297" s="379"/>
      <c r="D297" s="379">
        <v>39.603931427001953</v>
      </c>
      <c r="E297" s="379">
        <v>1</v>
      </c>
      <c r="F297" s="379">
        <f t="shared" si="16"/>
        <v>39.603931427001953</v>
      </c>
      <c r="G297" s="379">
        <v>1</v>
      </c>
      <c r="H297" s="379"/>
      <c r="I297" s="379">
        <v>39.603931427001953</v>
      </c>
      <c r="J297" s="379">
        <v>0</v>
      </c>
      <c r="K297" s="379">
        <f t="shared" si="17"/>
        <v>39.603931427001953</v>
      </c>
      <c r="L297" s="379">
        <v>1</v>
      </c>
      <c r="M297" s="379"/>
      <c r="N297" s="379">
        <v>39.603931427001953</v>
      </c>
      <c r="O297" s="379">
        <v>1</v>
      </c>
      <c r="P297" s="379">
        <f t="shared" si="18"/>
        <v>39.603931427001953</v>
      </c>
      <c r="Q297" s="379">
        <v>1</v>
      </c>
    </row>
    <row r="298" spans="2:17" x14ac:dyDescent="0.2">
      <c r="B298" s="269">
        <f t="shared" si="19"/>
        <v>46023</v>
      </c>
      <c r="C298" s="379"/>
      <c r="D298" s="379">
        <v>39.603931427001953</v>
      </c>
      <c r="E298" s="379">
        <v>1</v>
      </c>
      <c r="F298" s="379">
        <f t="shared" si="16"/>
        <v>39.603931427001953</v>
      </c>
      <c r="G298" s="379">
        <v>1</v>
      </c>
      <c r="H298" s="379"/>
      <c r="I298" s="379">
        <v>39.603931427001953</v>
      </c>
      <c r="J298" s="379">
        <v>0</v>
      </c>
      <c r="K298" s="379">
        <f t="shared" si="17"/>
        <v>39.603931427001953</v>
      </c>
      <c r="L298" s="379">
        <v>1</v>
      </c>
      <c r="M298" s="379"/>
      <c r="N298" s="379">
        <v>39.603931427001953</v>
      </c>
      <c r="O298" s="379">
        <v>1</v>
      </c>
      <c r="P298" s="379">
        <f t="shared" si="18"/>
        <v>39.603931427001953</v>
      </c>
      <c r="Q298" s="379">
        <v>1</v>
      </c>
    </row>
    <row r="299" spans="2:17" x14ac:dyDescent="0.2">
      <c r="B299" s="269">
        <f t="shared" si="19"/>
        <v>46054</v>
      </c>
      <c r="C299" s="379"/>
      <c r="D299" s="379">
        <v>39.603931427001953</v>
      </c>
      <c r="E299" s="379">
        <v>1</v>
      </c>
      <c r="F299" s="379">
        <f t="shared" si="16"/>
        <v>39.603931427001953</v>
      </c>
      <c r="G299" s="379">
        <v>1</v>
      </c>
      <c r="H299" s="379"/>
      <c r="I299" s="379">
        <v>39.603931427001953</v>
      </c>
      <c r="J299" s="379">
        <v>0</v>
      </c>
      <c r="K299" s="379">
        <f t="shared" si="17"/>
        <v>39.603931427001953</v>
      </c>
      <c r="L299" s="379">
        <v>1</v>
      </c>
      <c r="M299" s="379"/>
      <c r="N299" s="379">
        <v>39.603931427001953</v>
      </c>
      <c r="O299" s="379">
        <v>1</v>
      </c>
      <c r="P299" s="379">
        <f t="shared" si="18"/>
        <v>39.603931427001953</v>
      </c>
      <c r="Q299" s="379">
        <v>1</v>
      </c>
    </row>
    <row r="300" spans="2:17" x14ac:dyDescent="0.2">
      <c r="B300" s="269">
        <f t="shared" si="19"/>
        <v>46082</v>
      </c>
      <c r="C300" s="379"/>
      <c r="D300" s="379">
        <v>39.603931427001953</v>
      </c>
      <c r="E300" s="379">
        <v>1</v>
      </c>
      <c r="F300" s="379">
        <f t="shared" si="16"/>
        <v>39.603931427001953</v>
      </c>
      <c r="G300" s="379">
        <v>1</v>
      </c>
      <c r="H300" s="379"/>
      <c r="I300" s="379">
        <v>39.603931427001953</v>
      </c>
      <c r="J300" s="379">
        <v>0</v>
      </c>
      <c r="K300" s="379">
        <f t="shared" si="17"/>
        <v>39.603931427001953</v>
      </c>
      <c r="L300" s="379">
        <v>1</v>
      </c>
      <c r="M300" s="379"/>
      <c r="N300" s="379">
        <v>39.603931427001953</v>
      </c>
      <c r="O300" s="379">
        <v>1</v>
      </c>
      <c r="P300" s="379">
        <f t="shared" si="18"/>
        <v>39.603931427001953</v>
      </c>
      <c r="Q300" s="379">
        <v>1</v>
      </c>
    </row>
    <row r="301" spans="2:17" x14ac:dyDescent="0.2">
      <c r="B301" s="269">
        <f t="shared" si="19"/>
        <v>46113</v>
      </c>
      <c r="C301" s="379"/>
      <c r="D301" s="379">
        <v>39.603931427001953</v>
      </c>
      <c r="E301" s="379">
        <v>1</v>
      </c>
      <c r="F301" s="379">
        <f t="shared" si="16"/>
        <v>39.603931427001953</v>
      </c>
      <c r="G301" s="379">
        <v>1</v>
      </c>
      <c r="H301" s="379"/>
      <c r="I301" s="379">
        <v>39.603931427001953</v>
      </c>
      <c r="J301" s="379">
        <v>0</v>
      </c>
      <c r="K301" s="379">
        <f t="shared" si="17"/>
        <v>39.603931427001953</v>
      </c>
      <c r="L301" s="379">
        <v>1</v>
      </c>
      <c r="M301" s="379"/>
      <c r="N301" s="379">
        <v>39.603931427001953</v>
      </c>
      <c r="O301" s="379">
        <v>1</v>
      </c>
      <c r="P301" s="379">
        <f t="shared" si="18"/>
        <v>39.603931427001953</v>
      </c>
      <c r="Q301" s="379">
        <v>1</v>
      </c>
    </row>
    <row r="302" spans="2:17" x14ac:dyDescent="0.2">
      <c r="B302" s="269">
        <f t="shared" si="19"/>
        <v>46143</v>
      </c>
      <c r="C302" s="379"/>
      <c r="D302" s="379">
        <v>39.603931427001953</v>
      </c>
      <c r="E302" s="379">
        <v>1</v>
      </c>
      <c r="F302" s="379">
        <f t="shared" si="16"/>
        <v>39.603931427001953</v>
      </c>
      <c r="G302" s="379">
        <v>1</v>
      </c>
      <c r="H302" s="379"/>
      <c r="I302" s="379">
        <v>39.603931427001953</v>
      </c>
      <c r="J302" s="379">
        <v>0</v>
      </c>
      <c r="K302" s="379">
        <f t="shared" si="17"/>
        <v>39.603931427001953</v>
      </c>
      <c r="L302" s="379">
        <v>1</v>
      </c>
      <c r="M302" s="379"/>
      <c r="N302" s="379">
        <v>39.603931427001953</v>
      </c>
      <c r="O302" s="379">
        <v>1</v>
      </c>
      <c r="P302" s="379">
        <f t="shared" si="18"/>
        <v>39.603931427001953</v>
      </c>
      <c r="Q302" s="379">
        <v>1</v>
      </c>
    </row>
    <row r="303" spans="2:17" x14ac:dyDescent="0.2">
      <c r="B303" s="269">
        <f t="shared" si="19"/>
        <v>46174</v>
      </c>
      <c r="C303" s="379"/>
      <c r="D303" s="379">
        <v>39.603931427001953</v>
      </c>
      <c r="E303" s="379">
        <v>1</v>
      </c>
      <c r="F303" s="379">
        <f t="shared" si="16"/>
        <v>39.603931427001953</v>
      </c>
      <c r="G303" s="379">
        <v>1</v>
      </c>
      <c r="H303" s="379"/>
      <c r="I303" s="379">
        <v>39.603931427001953</v>
      </c>
      <c r="J303" s="379">
        <v>0</v>
      </c>
      <c r="K303" s="379">
        <f t="shared" si="17"/>
        <v>39.603931427001953</v>
      </c>
      <c r="L303" s="379">
        <v>1</v>
      </c>
      <c r="M303" s="379"/>
      <c r="N303" s="379">
        <v>39.603931427001953</v>
      </c>
      <c r="O303" s="379">
        <v>1</v>
      </c>
      <c r="P303" s="379">
        <f t="shared" si="18"/>
        <v>39.603931427001953</v>
      </c>
      <c r="Q303" s="379">
        <v>1</v>
      </c>
    </row>
    <row r="304" spans="2:17" x14ac:dyDescent="0.2">
      <c r="B304" s="269">
        <f t="shared" si="19"/>
        <v>46204</v>
      </c>
      <c r="C304" s="379"/>
      <c r="D304" s="379">
        <v>39.603931427001953</v>
      </c>
      <c r="E304" s="379">
        <v>1</v>
      </c>
      <c r="F304" s="379">
        <f t="shared" si="16"/>
        <v>39.603931427001953</v>
      </c>
      <c r="G304" s="379">
        <v>1</v>
      </c>
      <c r="H304" s="379"/>
      <c r="I304" s="379">
        <v>39.603931427001953</v>
      </c>
      <c r="J304" s="379">
        <v>0</v>
      </c>
      <c r="K304" s="379">
        <f t="shared" si="17"/>
        <v>39.603931427001953</v>
      </c>
      <c r="L304" s="379">
        <v>1</v>
      </c>
      <c r="M304" s="379"/>
      <c r="N304" s="379">
        <v>39.603931427001953</v>
      </c>
      <c r="O304" s="379">
        <v>1</v>
      </c>
      <c r="P304" s="379">
        <f t="shared" si="18"/>
        <v>39.603931427001953</v>
      </c>
      <c r="Q304" s="379">
        <v>1</v>
      </c>
    </row>
    <row r="305" spans="2:17" x14ac:dyDescent="0.2">
      <c r="B305" s="269">
        <f t="shared" si="19"/>
        <v>46235</v>
      </c>
      <c r="C305" s="379"/>
      <c r="D305" s="379">
        <v>39.603931427001953</v>
      </c>
      <c r="E305" s="379">
        <v>1</v>
      </c>
      <c r="F305" s="379">
        <f t="shared" si="16"/>
        <v>39.603931427001953</v>
      </c>
      <c r="G305" s="379">
        <v>1</v>
      </c>
      <c r="H305" s="379"/>
      <c r="I305" s="379">
        <v>39.603931427001953</v>
      </c>
      <c r="J305" s="379">
        <v>0</v>
      </c>
      <c r="K305" s="379">
        <f t="shared" si="17"/>
        <v>39.603931427001953</v>
      </c>
      <c r="L305" s="379">
        <v>1</v>
      </c>
      <c r="M305" s="379"/>
      <c r="N305" s="379">
        <v>39.603931427001953</v>
      </c>
      <c r="O305" s="379">
        <v>1</v>
      </c>
      <c r="P305" s="379">
        <f t="shared" si="18"/>
        <v>39.603931427001953</v>
      </c>
      <c r="Q305" s="379">
        <v>1</v>
      </c>
    </row>
    <row r="306" spans="2:17" x14ac:dyDescent="0.2">
      <c r="B306" s="269">
        <f t="shared" si="19"/>
        <v>46266</v>
      </c>
      <c r="C306" s="379"/>
      <c r="D306" s="379">
        <v>39.603931427001953</v>
      </c>
      <c r="E306" s="379">
        <v>1</v>
      </c>
      <c r="F306" s="379">
        <f t="shared" si="16"/>
        <v>39.603931427001953</v>
      </c>
      <c r="G306" s="379">
        <v>1</v>
      </c>
      <c r="H306" s="379"/>
      <c r="I306" s="379">
        <v>39.603931427001953</v>
      </c>
      <c r="J306" s="379">
        <v>0</v>
      </c>
      <c r="K306" s="379">
        <f t="shared" si="17"/>
        <v>39.603931427001953</v>
      </c>
      <c r="L306" s="379">
        <v>1</v>
      </c>
      <c r="M306" s="379"/>
      <c r="N306" s="379">
        <v>39.603931427001953</v>
      </c>
      <c r="O306" s="379">
        <v>1</v>
      </c>
      <c r="P306" s="379">
        <f t="shared" si="18"/>
        <v>39.603931427001953</v>
      </c>
      <c r="Q306" s="379">
        <v>1</v>
      </c>
    </row>
    <row r="307" spans="2:17" x14ac:dyDescent="0.2">
      <c r="B307" s="269">
        <f t="shared" si="19"/>
        <v>46296</v>
      </c>
      <c r="C307" s="379"/>
      <c r="D307" s="379">
        <v>39.603931427001953</v>
      </c>
      <c r="E307" s="379">
        <v>1</v>
      </c>
      <c r="F307" s="379">
        <f t="shared" si="16"/>
        <v>39.603931427001953</v>
      </c>
      <c r="G307" s="379">
        <v>1</v>
      </c>
      <c r="H307" s="379"/>
      <c r="I307" s="379">
        <v>39.603931427001953</v>
      </c>
      <c r="J307" s="379">
        <v>0</v>
      </c>
      <c r="K307" s="379">
        <f t="shared" si="17"/>
        <v>39.603931427001953</v>
      </c>
      <c r="L307" s="379">
        <v>1</v>
      </c>
      <c r="M307" s="379"/>
      <c r="N307" s="379">
        <v>39.603931427001953</v>
      </c>
      <c r="O307" s="379">
        <v>1</v>
      </c>
      <c r="P307" s="379">
        <f t="shared" si="18"/>
        <v>39.603931427001953</v>
      </c>
      <c r="Q307" s="379">
        <v>1</v>
      </c>
    </row>
    <row r="308" spans="2:17" x14ac:dyDescent="0.2">
      <c r="B308" s="269">
        <f t="shared" si="19"/>
        <v>46327</v>
      </c>
      <c r="C308" s="379"/>
      <c r="D308" s="379">
        <v>39.603931427001953</v>
      </c>
      <c r="E308" s="379">
        <v>1</v>
      </c>
      <c r="F308" s="379">
        <f t="shared" si="16"/>
        <v>39.603931427001953</v>
      </c>
      <c r="G308" s="379">
        <v>1</v>
      </c>
      <c r="H308" s="379"/>
      <c r="I308" s="379">
        <v>39.603931427001953</v>
      </c>
      <c r="J308" s="379">
        <v>0</v>
      </c>
      <c r="K308" s="379">
        <f t="shared" si="17"/>
        <v>39.603931427001953</v>
      </c>
      <c r="L308" s="379">
        <v>1</v>
      </c>
      <c r="M308" s="379"/>
      <c r="N308" s="379">
        <v>39.603931427001953</v>
      </c>
      <c r="O308" s="379">
        <v>1</v>
      </c>
      <c r="P308" s="379">
        <f t="shared" si="18"/>
        <v>39.603931427001953</v>
      </c>
      <c r="Q308" s="379">
        <v>1</v>
      </c>
    </row>
    <row r="309" spans="2:17" x14ac:dyDescent="0.2">
      <c r="B309" s="269">
        <f t="shared" si="19"/>
        <v>46357</v>
      </c>
      <c r="C309" s="379"/>
      <c r="D309" s="379">
        <v>39.603931427001953</v>
      </c>
      <c r="E309" s="379">
        <v>1</v>
      </c>
      <c r="F309" s="379">
        <f t="shared" si="16"/>
        <v>39.603931427001953</v>
      </c>
      <c r="G309" s="379">
        <v>1</v>
      </c>
      <c r="H309" s="379"/>
      <c r="I309" s="379">
        <v>39.603931427001953</v>
      </c>
      <c r="J309" s="379">
        <v>0</v>
      </c>
      <c r="K309" s="379">
        <f t="shared" si="17"/>
        <v>39.603931427001953</v>
      </c>
      <c r="L309" s="379">
        <v>1</v>
      </c>
      <c r="M309" s="379"/>
      <c r="N309" s="379">
        <v>39.603931427001953</v>
      </c>
      <c r="O309" s="379">
        <v>1</v>
      </c>
      <c r="P309" s="379">
        <f t="shared" si="18"/>
        <v>39.603931427001953</v>
      </c>
      <c r="Q309" s="379">
        <v>1</v>
      </c>
    </row>
    <row r="310" spans="2:17" x14ac:dyDescent="0.2">
      <c r="B310" s="269">
        <f t="shared" si="19"/>
        <v>46388</v>
      </c>
      <c r="C310" s="379"/>
      <c r="D310" s="379">
        <v>39.603931427001953</v>
      </c>
      <c r="E310" s="379">
        <v>1</v>
      </c>
      <c r="F310" s="379">
        <f t="shared" si="16"/>
        <v>39.603931427001953</v>
      </c>
      <c r="G310" s="379">
        <v>1</v>
      </c>
      <c r="H310" s="379"/>
      <c r="I310" s="379">
        <v>39.603931427001953</v>
      </c>
      <c r="J310" s="379">
        <v>0</v>
      </c>
      <c r="K310" s="379">
        <f t="shared" si="17"/>
        <v>39.603931427001953</v>
      </c>
      <c r="L310" s="379">
        <v>1</v>
      </c>
      <c r="M310" s="379"/>
      <c r="N310" s="379">
        <v>39.603931427001953</v>
      </c>
      <c r="O310" s="379">
        <v>1</v>
      </c>
      <c r="P310" s="379">
        <f t="shared" si="18"/>
        <v>39.603931427001953</v>
      </c>
      <c r="Q310" s="379">
        <v>1</v>
      </c>
    </row>
    <row r="311" spans="2:17" x14ac:dyDescent="0.2">
      <c r="B311" s="269">
        <f t="shared" si="19"/>
        <v>46419</v>
      </c>
      <c r="C311" s="379"/>
      <c r="D311" s="379">
        <v>39.603931427001953</v>
      </c>
      <c r="E311" s="379">
        <v>1</v>
      </c>
      <c r="F311" s="379">
        <f t="shared" si="16"/>
        <v>39.603931427001953</v>
      </c>
      <c r="G311" s="379">
        <v>1</v>
      </c>
      <c r="H311" s="379"/>
      <c r="I311" s="379">
        <v>39.603931427001953</v>
      </c>
      <c r="J311" s="379">
        <v>0</v>
      </c>
      <c r="K311" s="379">
        <f t="shared" si="17"/>
        <v>39.603931427001953</v>
      </c>
      <c r="L311" s="379">
        <v>1</v>
      </c>
      <c r="M311" s="379"/>
      <c r="N311" s="379">
        <v>39.603931427001953</v>
      </c>
      <c r="O311" s="379">
        <v>1</v>
      </c>
      <c r="P311" s="379">
        <f t="shared" si="18"/>
        <v>39.603931427001953</v>
      </c>
      <c r="Q311" s="379">
        <v>1</v>
      </c>
    </row>
    <row r="312" spans="2:17" x14ac:dyDescent="0.2">
      <c r="B312" s="269">
        <f t="shared" si="19"/>
        <v>46447</v>
      </c>
      <c r="C312" s="379"/>
      <c r="D312" s="379">
        <v>39.603931427001953</v>
      </c>
      <c r="E312" s="379">
        <v>1</v>
      </c>
      <c r="F312" s="379">
        <f t="shared" si="16"/>
        <v>39.603931427001953</v>
      </c>
      <c r="G312" s="379">
        <v>1</v>
      </c>
      <c r="H312" s="379"/>
      <c r="I312" s="379">
        <v>39.603931427001953</v>
      </c>
      <c r="J312" s="379">
        <v>0</v>
      </c>
      <c r="K312" s="379">
        <f t="shared" si="17"/>
        <v>39.603931427001953</v>
      </c>
      <c r="L312" s="379">
        <v>1</v>
      </c>
      <c r="M312" s="379"/>
      <c r="N312" s="379">
        <v>39.603931427001953</v>
      </c>
      <c r="O312" s="379">
        <v>1</v>
      </c>
      <c r="P312" s="379">
        <f t="shared" si="18"/>
        <v>39.603931427001953</v>
      </c>
      <c r="Q312" s="379">
        <v>1</v>
      </c>
    </row>
    <row r="313" spans="2:17" x14ac:dyDescent="0.2">
      <c r="B313" s="269">
        <f t="shared" si="19"/>
        <v>46478</v>
      </c>
      <c r="C313" s="379"/>
      <c r="D313" s="379">
        <v>39.603931427001953</v>
      </c>
      <c r="E313" s="379">
        <v>1</v>
      </c>
      <c r="F313" s="379">
        <f t="shared" si="16"/>
        <v>39.603931427001953</v>
      </c>
      <c r="G313" s="379">
        <v>1</v>
      </c>
      <c r="H313" s="379"/>
      <c r="I313" s="379">
        <v>39.603931427001953</v>
      </c>
      <c r="J313" s="379">
        <v>0</v>
      </c>
      <c r="K313" s="379">
        <f t="shared" si="17"/>
        <v>39.603931427001953</v>
      </c>
      <c r="L313" s="379">
        <v>1</v>
      </c>
      <c r="M313" s="379"/>
      <c r="N313" s="379">
        <v>39.603931427001953</v>
      </c>
      <c r="O313" s="379">
        <v>1</v>
      </c>
      <c r="P313" s="379">
        <f t="shared" si="18"/>
        <v>39.603931427001953</v>
      </c>
      <c r="Q313" s="379">
        <v>1</v>
      </c>
    </row>
    <row r="314" spans="2:17" x14ac:dyDescent="0.2">
      <c r="B314" s="269">
        <f t="shared" si="19"/>
        <v>46508</v>
      </c>
      <c r="C314" s="379"/>
      <c r="D314" s="379">
        <v>39.603931427001953</v>
      </c>
      <c r="E314" s="379">
        <v>1</v>
      </c>
      <c r="F314" s="379">
        <f t="shared" si="16"/>
        <v>39.603931427001953</v>
      </c>
      <c r="G314" s="379">
        <v>1</v>
      </c>
      <c r="H314" s="379"/>
      <c r="I314" s="379">
        <v>39.603931427001953</v>
      </c>
      <c r="J314" s="379">
        <v>0</v>
      </c>
      <c r="K314" s="379">
        <f t="shared" si="17"/>
        <v>39.603931427001953</v>
      </c>
      <c r="L314" s="379">
        <v>1</v>
      </c>
      <c r="M314" s="379"/>
      <c r="N314" s="379">
        <v>39.603931427001953</v>
      </c>
      <c r="O314" s="379">
        <v>1</v>
      </c>
      <c r="P314" s="379">
        <f t="shared" si="18"/>
        <v>39.603931427001953</v>
      </c>
      <c r="Q314" s="379">
        <v>1</v>
      </c>
    </row>
    <row r="315" spans="2:17" x14ac:dyDescent="0.2">
      <c r="B315" s="269">
        <f t="shared" si="19"/>
        <v>46539</v>
      </c>
      <c r="C315" s="379"/>
      <c r="D315" s="379">
        <v>39.603931427001953</v>
      </c>
      <c r="E315" s="379">
        <v>1</v>
      </c>
      <c r="F315" s="379">
        <f t="shared" si="16"/>
        <v>39.603931427001953</v>
      </c>
      <c r="G315" s="379">
        <v>1</v>
      </c>
      <c r="H315" s="379"/>
      <c r="I315" s="379">
        <v>39.603931427001953</v>
      </c>
      <c r="J315" s="379">
        <v>0</v>
      </c>
      <c r="K315" s="379">
        <f t="shared" si="17"/>
        <v>39.603931427001953</v>
      </c>
      <c r="L315" s="379">
        <v>1</v>
      </c>
      <c r="M315" s="379"/>
      <c r="N315" s="379">
        <v>39.603931427001953</v>
      </c>
      <c r="O315" s="379">
        <v>1</v>
      </c>
      <c r="P315" s="379">
        <f t="shared" si="18"/>
        <v>39.603931427001953</v>
      </c>
      <c r="Q315" s="379">
        <v>1</v>
      </c>
    </row>
    <row r="316" spans="2:17" x14ac:dyDescent="0.2">
      <c r="B316" s="269">
        <f t="shared" si="19"/>
        <v>46569</v>
      </c>
      <c r="C316" s="379"/>
      <c r="D316" s="379">
        <v>39.603931427001953</v>
      </c>
      <c r="E316" s="379">
        <v>1</v>
      </c>
      <c r="F316" s="379">
        <f t="shared" si="16"/>
        <v>39.603931427001953</v>
      </c>
      <c r="G316" s="379">
        <v>1</v>
      </c>
      <c r="H316" s="379"/>
      <c r="I316" s="379">
        <v>39.603931427001953</v>
      </c>
      <c r="J316" s="379">
        <v>0</v>
      </c>
      <c r="K316" s="379">
        <f t="shared" si="17"/>
        <v>39.603931427001953</v>
      </c>
      <c r="L316" s="379">
        <v>1</v>
      </c>
      <c r="M316" s="379"/>
      <c r="N316" s="379">
        <v>39.603931427001953</v>
      </c>
      <c r="O316" s="379">
        <v>1</v>
      </c>
      <c r="P316" s="379">
        <f t="shared" si="18"/>
        <v>39.603931427001953</v>
      </c>
      <c r="Q316" s="379">
        <v>1</v>
      </c>
    </row>
    <row r="317" spans="2:17" x14ac:dyDescent="0.2">
      <c r="B317" s="269">
        <f t="shared" si="19"/>
        <v>46600</v>
      </c>
      <c r="C317" s="379"/>
      <c r="D317" s="379">
        <v>39.603931427001953</v>
      </c>
      <c r="E317" s="379">
        <v>1</v>
      </c>
      <c r="F317" s="379">
        <f t="shared" si="16"/>
        <v>39.603931427001953</v>
      </c>
      <c r="G317" s="379">
        <v>1</v>
      </c>
      <c r="H317" s="379"/>
      <c r="I317" s="379">
        <v>39.603931427001953</v>
      </c>
      <c r="J317" s="379">
        <v>0</v>
      </c>
      <c r="K317" s="379">
        <f t="shared" si="17"/>
        <v>39.603931427001953</v>
      </c>
      <c r="L317" s="379">
        <v>1</v>
      </c>
      <c r="M317" s="379"/>
      <c r="N317" s="379">
        <v>39.603931427001953</v>
      </c>
      <c r="O317" s="379">
        <v>1</v>
      </c>
      <c r="P317" s="379">
        <f t="shared" si="18"/>
        <v>39.603931427001953</v>
      </c>
      <c r="Q317" s="379">
        <v>1</v>
      </c>
    </row>
    <row r="318" spans="2:17" x14ac:dyDescent="0.2">
      <c r="B318" s="269">
        <f t="shared" si="19"/>
        <v>46631</v>
      </c>
      <c r="C318" s="379"/>
      <c r="D318" s="379">
        <v>39.603931427001953</v>
      </c>
      <c r="E318" s="379">
        <v>1</v>
      </c>
      <c r="F318" s="379">
        <f t="shared" si="16"/>
        <v>39.603931427001953</v>
      </c>
      <c r="G318" s="379">
        <v>1</v>
      </c>
      <c r="H318" s="379"/>
      <c r="I318" s="379">
        <v>39.603931427001953</v>
      </c>
      <c r="J318" s="379">
        <v>0</v>
      </c>
      <c r="K318" s="379">
        <f t="shared" si="17"/>
        <v>39.603931427001953</v>
      </c>
      <c r="L318" s="379">
        <v>1</v>
      </c>
      <c r="M318" s="379"/>
      <c r="N318" s="379">
        <v>39.603931427001953</v>
      </c>
      <c r="O318" s="379">
        <v>1</v>
      </c>
      <c r="P318" s="379">
        <f t="shared" si="18"/>
        <v>39.603931427001953</v>
      </c>
      <c r="Q318" s="379">
        <v>1</v>
      </c>
    </row>
    <row r="319" spans="2:17" x14ac:dyDescent="0.2">
      <c r="B319" s="269">
        <f t="shared" si="19"/>
        <v>46661</v>
      </c>
      <c r="C319" s="379"/>
      <c r="D319" s="379">
        <v>39.603931427001953</v>
      </c>
      <c r="E319" s="379">
        <v>1</v>
      </c>
      <c r="F319" s="379">
        <f t="shared" si="16"/>
        <v>39.603931427001953</v>
      </c>
      <c r="G319" s="379">
        <v>1</v>
      </c>
      <c r="H319" s="379"/>
      <c r="I319" s="379">
        <v>39.603931427001953</v>
      </c>
      <c r="J319" s="379">
        <v>0</v>
      </c>
      <c r="K319" s="379">
        <f t="shared" si="17"/>
        <v>39.603931427001953</v>
      </c>
      <c r="L319" s="379">
        <v>1</v>
      </c>
      <c r="M319" s="379"/>
      <c r="N319" s="379">
        <v>39.603931427001953</v>
      </c>
      <c r="O319" s="379">
        <v>1</v>
      </c>
      <c r="P319" s="379">
        <f t="shared" si="18"/>
        <v>39.603931427001953</v>
      </c>
      <c r="Q319" s="379">
        <v>1</v>
      </c>
    </row>
    <row r="320" spans="2:17" x14ac:dyDescent="0.2">
      <c r="B320" s="269">
        <f t="shared" si="19"/>
        <v>46692</v>
      </c>
      <c r="C320" s="379"/>
      <c r="D320" s="379">
        <v>39.603931427001953</v>
      </c>
      <c r="E320" s="379">
        <v>1</v>
      </c>
      <c r="F320" s="379">
        <f t="shared" si="16"/>
        <v>39.603931427001953</v>
      </c>
      <c r="G320" s="379">
        <v>1</v>
      </c>
      <c r="H320" s="379"/>
      <c r="I320" s="379">
        <v>39.603931427001953</v>
      </c>
      <c r="J320" s="379">
        <v>0</v>
      </c>
      <c r="K320" s="379">
        <f t="shared" si="17"/>
        <v>39.603931427001953</v>
      </c>
      <c r="L320" s="379">
        <v>1</v>
      </c>
      <c r="M320" s="379"/>
      <c r="N320" s="379">
        <v>39.603931427001953</v>
      </c>
      <c r="O320" s="379">
        <v>1</v>
      </c>
      <c r="P320" s="379">
        <f t="shared" si="18"/>
        <v>39.603931427001953</v>
      </c>
      <c r="Q320" s="379">
        <v>1</v>
      </c>
    </row>
    <row r="321" spans="2:17" x14ac:dyDescent="0.2">
      <c r="B321" s="269">
        <f t="shared" si="19"/>
        <v>46722</v>
      </c>
      <c r="C321" s="379"/>
      <c r="D321" s="379">
        <v>39.603931427001953</v>
      </c>
      <c r="E321" s="379">
        <v>1</v>
      </c>
      <c r="F321" s="379">
        <f t="shared" si="16"/>
        <v>39.603931427001953</v>
      </c>
      <c r="G321" s="379">
        <v>1</v>
      </c>
      <c r="H321" s="379"/>
      <c r="I321" s="379">
        <v>39.603931427001953</v>
      </c>
      <c r="J321" s="379">
        <v>0</v>
      </c>
      <c r="K321" s="379">
        <f t="shared" si="17"/>
        <v>39.603931427001953</v>
      </c>
      <c r="L321" s="379">
        <v>1</v>
      </c>
      <c r="M321" s="379"/>
      <c r="N321" s="379">
        <v>39.603931427001953</v>
      </c>
      <c r="O321" s="379">
        <v>1</v>
      </c>
      <c r="P321" s="379">
        <f t="shared" si="18"/>
        <v>39.603931427001953</v>
      </c>
      <c r="Q321" s="379">
        <v>1</v>
      </c>
    </row>
    <row r="322" spans="2:17" x14ac:dyDescent="0.2">
      <c r="B322" s="269">
        <f t="shared" si="19"/>
        <v>46753</v>
      </c>
      <c r="C322" s="379"/>
      <c r="D322" s="379">
        <v>39.603931427001953</v>
      </c>
      <c r="E322" s="379">
        <v>1</v>
      </c>
      <c r="F322" s="379">
        <f t="shared" si="16"/>
        <v>39.603931427001953</v>
      </c>
      <c r="G322" s="379">
        <v>1</v>
      </c>
      <c r="H322" s="379"/>
      <c r="I322" s="379">
        <v>39.603931427001953</v>
      </c>
      <c r="J322" s="379">
        <v>0</v>
      </c>
      <c r="K322" s="379">
        <f t="shared" si="17"/>
        <v>39.603931427001953</v>
      </c>
      <c r="L322" s="379">
        <v>1</v>
      </c>
      <c r="M322" s="379"/>
      <c r="N322" s="379">
        <v>39.603931427001953</v>
      </c>
      <c r="O322" s="379">
        <v>1</v>
      </c>
      <c r="P322" s="379">
        <f t="shared" si="18"/>
        <v>39.603931427001953</v>
      </c>
      <c r="Q322" s="379">
        <v>1</v>
      </c>
    </row>
    <row r="323" spans="2:17" x14ac:dyDescent="0.2">
      <c r="B323" s="269">
        <f t="shared" si="19"/>
        <v>46784</v>
      </c>
      <c r="C323" s="379"/>
      <c r="D323" s="379">
        <v>39.603931427001953</v>
      </c>
      <c r="E323" s="379">
        <v>1</v>
      </c>
      <c r="F323" s="379">
        <f t="shared" si="16"/>
        <v>39.603931427001953</v>
      </c>
      <c r="G323" s="379">
        <v>1</v>
      </c>
      <c r="H323" s="379"/>
      <c r="I323" s="379">
        <v>39.603931427001953</v>
      </c>
      <c r="J323" s="379">
        <v>0</v>
      </c>
      <c r="K323" s="379">
        <f t="shared" si="17"/>
        <v>39.603931427001953</v>
      </c>
      <c r="L323" s="379">
        <v>1</v>
      </c>
      <c r="M323" s="379"/>
      <c r="N323" s="379">
        <v>39.603931427001953</v>
      </c>
      <c r="O323" s="379">
        <v>1</v>
      </c>
      <c r="P323" s="379">
        <f t="shared" si="18"/>
        <v>39.603931427001953</v>
      </c>
      <c r="Q323" s="379">
        <v>1</v>
      </c>
    </row>
    <row r="324" spans="2:17" x14ac:dyDescent="0.2">
      <c r="B324" s="269">
        <f t="shared" si="19"/>
        <v>46813</v>
      </c>
      <c r="C324" s="379"/>
      <c r="D324" s="379">
        <v>39.603931427001953</v>
      </c>
      <c r="E324" s="379">
        <v>1</v>
      </c>
      <c r="F324" s="379">
        <f t="shared" si="16"/>
        <v>39.603931427001953</v>
      </c>
      <c r="G324" s="379">
        <v>1</v>
      </c>
      <c r="H324" s="379"/>
      <c r="I324" s="379">
        <v>39.603931427001953</v>
      </c>
      <c r="J324" s="379">
        <v>0</v>
      </c>
      <c r="K324" s="379">
        <f t="shared" si="17"/>
        <v>39.603931427001953</v>
      </c>
      <c r="L324" s="379">
        <v>1</v>
      </c>
      <c r="M324" s="379"/>
      <c r="N324" s="379">
        <v>39.603931427001953</v>
      </c>
      <c r="O324" s="379">
        <v>1</v>
      </c>
      <c r="P324" s="379">
        <f t="shared" si="18"/>
        <v>39.603931427001953</v>
      </c>
      <c r="Q324" s="379">
        <v>1</v>
      </c>
    </row>
    <row r="325" spans="2:17" x14ac:dyDescent="0.2">
      <c r="B325" s="269">
        <f t="shared" si="19"/>
        <v>46844</v>
      </c>
      <c r="C325" s="379"/>
      <c r="D325" s="379">
        <v>39.603931427001953</v>
      </c>
      <c r="E325" s="379">
        <v>1</v>
      </c>
      <c r="F325" s="379">
        <f t="shared" si="16"/>
        <v>39.603931427001953</v>
      </c>
      <c r="G325" s="379">
        <v>1</v>
      </c>
      <c r="H325" s="379"/>
      <c r="I325" s="379">
        <v>39.603931427001953</v>
      </c>
      <c r="J325" s="379">
        <v>0</v>
      </c>
      <c r="K325" s="379">
        <f t="shared" si="17"/>
        <v>39.603931427001953</v>
      </c>
      <c r="L325" s="379">
        <v>1</v>
      </c>
      <c r="M325" s="379"/>
      <c r="N325" s="379">
        <v>39.603931427001953</v>
      </c>
      <c r="O325" s="379">
        <v>1</v>
      </c>
      <c r="P325" s="379">
        <f t="shared" si="18"/>
        <v>39.603931427001953</v>
      </c>
      <c r="Q325" s="379">
        <v>1</v>
      </c>
    </row>
    <row r="326" spans="2:17" x14ac:dyDescent="0.2">
      <c r="B326" s="269">
        <f t="shared" si="19"/>
        <v>46874</v>
      </c>
      <c r="C326" s="379"/>
      <c r="D326" s="379">
        <v>39.603931427001953</v>
      </c>
      <c r="E326" s="379">
        <v>1</v>
      </c>
      <c r="F326" s="379">
        <f t="shared" si="16"/>
        <v>39.603931427001953</v>
      </c>
      <c r="G326" s="379">
        <v>1</v>
      </c>
      <c r="H326" s="379"/>
      <c r="I326" s="379">
        <v>39.603931427001953</v>
      </c>
      <c r="J326" s="379">
        <v>0</v>
      </c>
      <c r="K326" s="379">
        <f t="shared" si="17"/>
        <v>39.603931427001953</v>
      </c>
      <c r="L326" s="379">
        <v>1</v>
      </c>
      <c r="M326" s="379"/>
      <c r="N326" s="379">
        <v>39.603931427001953</v>
      </c>
      <c r="O326" s="379">
        <v>1</v>
      </c>
      <c r="P326" s="379">
        <f t="shared" si="18"/>
        <v>39.603931427001953</v>
      </c>
      <c r="Q326" s="379">
        <v>1</v>
      </c>
    </row>
    <row r="327" spans="2:17" x14ac:dyDescent="0.2">
      <c r="B327" s="269">
        <f t="shared" si="19"/>
        <v>46905</v>
      </c>
      <c r="C327" s="379"/>
      <c r="D327" s="379">
        <v>39.603931427001953</v>
      </c>
      <c r="E327" s="379">
        <v>1</v>
      </c>
      <c r="F327" s="379">
        <f t="shared" ref="F327:F366" si="20">D327</f>
        <v>39.603931427001953</v>
      </c>
      <c r="G327" s="379">
        <v>1</v>
      </c>
      <c r="H327" s="379"/>
      <c r="I327" s="379">
        <v>39.603931427001953</v>
      </c>
      <c r="J327" s="379">
        <v>0</v>
      </c>
      <c r="K327" s="379">
        <f t="shared" ref="K327:K366" si="21">I327</f>
        <v>39.603931427001953</v>
      </c>
      <c r="L327" s="379">
        <v>1</v>
      </c>
      <c r="M327" s="379"/>
      <c r="N327" s="379">
        <v>39.603931427001953</v>
      </c>
      <c r="O327" s="379">
        <v>1</v>
      </c>
      <c r="P327" s="379">
        <f t="shared" ref="P327:P366" si="22">N327</f>
        <v>39.603931427001953</v>
      </c>
      <c r="Q327" s="379">
        <v>1</v>
      </c>
    </row>
    <row r="328" spans="2:17" x14ac:dyDescent="0.2">
      <c r="B328" s="269">
        <f t="shared" ref="B328:B366" si="23">EOMONTH(B327,0)+1</f>
        <v>46935</v>
      </c>
      <c r="C328" s="379"/>
      <c r="D328" s="379">
        <v>39.603931427001953</v>
      </c>
      <c r="E328" s="379">
        <v>1</v>
      </c>
      <c r="F328" s="379">
        <f t="shared" si="20"/>
        <v>39.603931427001953</v>
      </c>
      <c r="G328" s="379">
        <v>1</v>
      </c>
      <c r="H328" s="379"/>
      <c r="I328" s="379">
        <v>39.603931427001953</v>
      </c>
      <c r="J328" s="379">
        <v>0</v>
      </c>
      <c r="K328" s="379">
        <f t="shared" si="21"/>
        <v>39.603931427001953</v>
      </c>
      <c r="L328" s="379">
        <v>1</v>
      </c>
      <c r="M328" s="379"/>
      <c r="N328" s="379">
        <v>39.603931427001953</v>
      </c>
      <c r="O328" s="379">
        <v>1</v>
      </c>
      <c r="P328" s="379">
        <f t="shared" si="22"/>
        <v>39.603931427001953</v>
      </c>
      <c r="Q328" s="379">
        <v>1</v>
      </c>
    </row>
    <row r="329" spans="2:17" x14ac:dyDescent="0.2">
      <c r="B329" s="269">
        <f t="shared" si="23"/>
        <v>46966</v>
      </c>
      <c r="C329" s="379"/>
      <c r="D329" s="379">
        <v>39.603931427001953</v>
      </c>
      <c r="E329" s="379">
        <v>1</v>
      </c>
      <c r="F329" s="379">
        <f t="shared" si="20"/>
        <v>39.603931427001953</v>
      </c>
      <c r="G329" s="379">
        <v>1</v>
      </c>
      <c r="H329" s="379"/>
      <c r="I329" s="379">
        <v>39.603931427001953</v>
      </c>
      <c r="J329" s="379">
        <v>0</v>
      </c>
      <c r="K329" s="379">
        <f t="shared" si="21"/>
        <v>39.603931427001953</v>
      </c>
      <c r="L329" s="379">
        <v>1</v>
      </c>
      <c r="M329" s="379"/>
      <c r="N329" s="379">
        <v>39.603931427001953</v>
      </c>
      <c r="O329" s="379">
        <v>1</v>
      </c>
      <c r="P329" s="379">
        <f t="shared" si="22"/>
        <v>39.603931427001953</v>
      </c>
      <c r="Q329" s="379">
        <v>1</v>
      </c>
    </row>
    <row r="330" spans="2:17" x14ac:dyDescent="0.2">
      <c r="B330" s="269">
        <f t="shared" si="23"/>
        <v>46997</v>
      </c>
      <c r="C330" s="379"/>
      <c r="D330" s="379">
        <v>39.603931427001953</v>
      </c>
      <c r="E330" s="379">
        <v>1</v>
      </c>
      <c r="F330" s="379">
        <f t="shared" si="20"/>
        <v>39.603931427001953</v>
      </c>
      <c r="G330" s="379">
        <v>1</v>
      </c>
      <c r="H330" s="379"/>
      <c r="I330" s="379">
        <v>39.603931427001953</v>
      </c>
      <c r="J330" s="379">
        <v>0</v>
      </c>
      <c r="K330" s="379">
        <f t="shared" si="21"/>
        <v>39.603931427001953</v>
      </c>
      <c r="L330" s="379">
        <v>1</v>
      </c>
      <c r="M330" s="379"/>
      <c r="N330" s="379">
        <v>39.603931427001953</v>
      </c>
      <c r="O330" s="379">
        <v>1</v>
      </c>
      <c r="P330" s="379">
        <f t="shared" si="22"/>
        <v>39.603931427001953</v>
      </c>
      <c r="Q330" s="379">
        <v>1</v>
      </c>
    </row>
    <row r="331" spans="2:17" x14ac:dyDescent="0.2">
      <c r="B331" s="269">
        <f t="shared" si="23"/>
        <v>47027</v>
      </c>
      <c r="C331" s="379"/>
      <c r="D331" s="379">
        <v>39.603931427001953</v>
      </c>
      <c r="E331" s="379">
        <v>1</v>
      </c>
      <c r="F331" s="379">
        <f t="shared" si="20"/>
        <v>39.603931427001953</v>
      </c>
      <c r="G331" s="379">
        <v>1</v>
      </c>
      <c r="H331" s="379"/>
      <c r="I331" s="379">
        <v>39.603931427001953</v>
      </c>
      <c r="J331" s="379">
        <v>0</v>
      </c>
      <c r="K331" s="379">
        <f t="shared" si="21"/>
        <v>39.603931427001953</v>
      </c>
      <c r="L331" s="379">
        <v>1</v>
      </c>
      <c r="M331" s="379"/>
      <c r="N331" s="379">
        <v>39.603931427001953</v>
      </c>
      <c r="O331" s="379">
        <v>1</v>
      </c>
      <c r="P331" s="379">
        <f t="shared" si="22"/>
        <v>39.603931427001953</v>
      </c>
      <c r="Q331" s="379">
        <v>1</v>
      </c>
    </row>
    <row r="332" spans="2:17" x14ac:dyDescent="0.2">
      <c r="B332" s="269">
        <f t="shared" si="23"/>
        <v>47058</v>
      </c>
      <c r="C332" s="379"/>
      <c r="D332" s="379">
        <v>39.603931427001953</v>
      </c>
      <c r="E332" s="379">
        <v>1</v>
      </c>
      <c r="F332" s="379">
        <f t="shared" si="20"/>
        <v>39.603931427001953</v>
      </c>
      <c r="G332" s="379">
        <v>1</v>
      </c>
      <c r="H332" s="379"/>
      <c r="I332" s="379">
        <v>39.603931427001953</v>
      </c>
      <c r="J332" s="379">
        <v>0</v>
      </c>
      <c r="K332" s="379">
        <f t="shared" si="21"/>
        <v>39.603931427001953</v>
      </c>
      <c r="L332" s="379">
        <v>1</v>
      </c>
      <c r="M332" s="379"/>
      <c r="N332" s="379">
        <v>39.603931427001953</v>
      </c>
      <c r="O332" s="379">
        <v>1</v>
      </c>
      <c r="P332" s="379">
        <f t="shared" si="22"/>
        <v>39.603931427001953</v>
      </c>
      <c r="Q332" s="379">
        <v>1</v>
      </c>
    </row>
    <row r="333" spans="2:17" x14ac:dyDescent="0.2">
      <c r="B333" s="269">
        <f t="shared" si="23"/>
        <v>47088</v>
      </c>
      <c r="C333" s="379"/>
      <c r="D333" s="379">
        <v>39.603931427001953</v>
      </c>
      <c r="E333" s="379">
        <v>1</v>
      </c>
      <c r="F333" s="379">
        <f t="shared" si="20"/>
        <v>39.603931427001953</v>
      </c>
      <c r="G333" s="379">
        <v>1</v>
      </c>
      <c r="H333" s="379"/>
      <c r="I333" s="379">
        <v>39.603931427001953</v>
      </c>
      <c r="J333" s="379">
        <v>0</v>
      </c>
      <c r="K333" s="379">
        <f t="shared" si="21"/>
        <v>39.603931427001953</v>
      </c>
      <c r="L333" s="379">
        <v>1</v>
      </c>
      <c r="M333" s="379"/>
      <c r="N333" s="379">
        <v>39.603931427001953</v>
      </c>
      <c r="O333" s="379">
        <v>1</v>
      </c>
      <c r="P333" s="379">
        <f t="shared" si="22"/>
        <v>39.603931427001953</v>
      </c>
      <c r="Q333" s="379">
        <v>1</v>
      </c>
    </row>
    <row r="334" spans="2:17" x14ac:dyDescent="0.2">
      <c r="B334" s="269">
        <f t="shared" si="23"/>
        <v>47119</v>
      </c>
      <c r="C334" s="379"/>
      <c r="D334" s="379">
        <v>39.603931427001953</v>
      </c>
      <c r="E334" s="379">
        <v>1</v>
      </c>
      <c r="F334" s="379">
        <f t="shared" si="20"/>
        <v>39.603931427001953</v>
      </c>
      <c r="G334" s="379">
        <v>1</v>
      </c>
      <c r="H334" s="379"/>
      <c r="I334" s="379">
        <v>39.603931427001953</v>
      </c>
      <c r="J334" s="379">
        <v>0</v>
      </c>
      <c r="K334" s="379">
        <f t="shared" si="21"/>
        <v>39.603931427001953</v>
      </c>
      <c r="L334" s="379">
        <v>1</v>
      </c>
      <c r="M334" s="379"/>
      <c r="N334" s="379">
        <v>39.603931427001953</v>
      </c>
      <c r="O334" s="379">
        <v>1</v>
      </c>
      <c r="P334" s="379">
        <f t="shared" si="22"/>
        <v>39.603931427001953</v>
      </c>
      <c r="Q334" s="379">
        <v>1</v>
      </c>
    </row>
    <row r="335" spans="2:17" x14ac:dyDescent="0.2">
      <c r="B335" s="269">
        <f t="shared" si="23"/>
        <v>47150</v>
      </c>
      <c r="C335" s="379"/>
      <c r="D335" s="379">
        <v>39.603931427001953</v>
      </c>
      <c r="E335" s="379">
        <v>1</v>
      </c>
      <c r="F335" s="379">
        <f t="shared" si="20"/>
        <v>39.603931427001953</v>
      </c>
      <c r="G335" s="379">
        <v>1</v>
      </c>
      <c r="H335" s="379"/>
      <c r="I335" s="379">
        <v>39.603931427001953</v>
      </c>
      <c r="J335" s="379">
        <v>0</v>
      </c>
      <c r="K335" s="379">
        <f t="shared" si="21"/>
        <v>39.603931427001953</v>
      </c>
      <c r="L335" s="379">
        <v>1</v>
      </c>
      <c r="M335" s="379"/>
      <c r="N335" s="379">
        <v>39.603931427001953</v>
      </c>
      <c r="O335" s="379">
        <v>1</v>
      </c>
      <c r="P335" s="379">
        <f t="shared" si="22"/>
        <v>39.603931427001953</v>
      </c>
      <c r="Q335" s="379">
        <v>1</v>
      </c>
    </row>
    <row r="336" spans="2:17" x14ac:dyDescent="0.2">
      <c r="B336" s="269">
        <f t="shared" si="23"/>
        <v>47178</v>
      </c>
      <c r="C336" s="379"/>
      <c r="D336" s="379">
        <v>39.603931427001953</v>
      </c>
      <c r="E336" s="379">
        <v>1</v>
      </c>
      <c r="F336" s="379">
        <f t="shared" si="20"/>
        <v>39.603931427001953</v>
      </c>
      <c r="G336" s="379">
        <v>1</v>
      </c>
      <c r="H336" s="379"/>
      <c r="I336" s="379">
        <v>39.603931427001953</v>
      </c>
      <c r="J336" s="379">
        <v>0</v>
      </c>
      <c r="K336" s="379">
        <f t="shared" si="21"/>
        <v>39.603931427001953</v>
      </c>
      <c r="L336" s="379">
        <v>1</v>
      </c>
      <c r="M336" s="379"/>
      <c r="N336" s="379">
        <v>39.603931427001953</v>
      </c>
      <c r="O336" s="379">
        <v>1</v>
      </c>
      <c r="P336" s="379">
        <f t="shared" si="22"/>
        <v>39.603931427001953</v>
      </c>
      <c r="Q336" s="379">
        <v>1</v>
      </c>
    </row>
    <row r="337" spans="2:17" x14ac:dyDescent="0.2">
      <c r="B337" s="269">
        <f t="shared" si="23"/>
        <v>47209</v>
      </c>
      <c r="C337" s="379"/>
      <c r="D337" s="379">
        <v>39.603931427001953</v>
      </c>
      <c r="E337" s="379">
        <v>1</v>
      </c>
      <c r="F337" s="379">
        <f t="shared" si="20"/>
        <v>39.603931427001953</v>
      </c>
      <c r="G337" s="379">
        <v>1</v>
      </c>
      <c r="H337" s="379"/>
      <c r="I337" s="379">
        <v>39.603931427001953</v>
      </c>
      <c r="J337" s="379">
        <v>0</v>
      </c>
      <c r="K337" s="379">
        <f t="shared" si="21"/>
        <v>39.603931427001953</v>
      </c>
      <c r="L337" s="379">
        <v>1</v>
      </c>
      <c r="M337" s="379"/>
      <c r="N337" s="379">
        <v>39.603931427001953</v>
      </c>
      <c r="O337" s="379">
        <v>1</v>
      </c>
      <c r="P337" s="379">
        <f t="shared" si="22"/>
        <v>39.603931427001953</v>
      </c>
      <c r="Q337" s="379">
        <v>1</v>
      </c>
    </row>
    <row r="338" spans="2:17" x14ac:dyDescent="0.2">
      <c r="B338" s="269">
        <f t="shared" si="23"/>
        <v>47239</v>
      </c>
      <c r="C338" s="379"/>
      <c r="D338" s="379">
        <v>39.603931427001953</v>
      </c>
      <c r="E338" s="379">
        <v>1</v>
      </c>
      <c r="F338" s="379">
        <f t="shared" si="20"/>
        <v>39.603931427001953</v>
      </c>
      <c r="G338" s="379">
        <v>1</v>
      </c>
      <c r="H338" s="379"/>
      <c r="I338" s="379">
        <v>39.603931427001953</v>
      </c>
      <c r="J338" s="379">
        <v>0</v>
      </c>
      <c r="K338" s="379">
        <f t="shared" si="21"/>
        <v>39.603931427001953</v>
      </c>
      <c r="L338" s="379">
        <v>1</v>
      </c>
      <c r="M338" s="379"/>
      <c r="N338" s="379">
        <v>39.603931427001953</v>
      </c>
      <c r="O338" s="379">
        <v>1</v>
      </c>
      <c r="P338" s="379">
        <f t="shared" si="22"/>
        <v>39.603931427001953</v>
      </c>
      <c r="Q338" s="379">
        <v>1</v>
      </c>
    </row>
    <row r="339" spans="2:17" x14ac:dyDescent="0.2">
      <c r="B339" s="269">
        <f t="shared" si="23"/>
        <v>47270</v>
      </c>
      <c r="C339" s="379"/>
      <c r="D339" s="379">
        <v>39.603931427001953</v>
      </c>
      <c r="E339" s="379">
        <v>1</v>
      </c>
      <c r="F339" s="379">
        <f t="shared" si="20"/>
        <v>39.603931427001953</v>
      </c>
      <c r="G339" s="379">
        <v>1</v>
      </c>
      <c r="H339" s="379"/>
      <c r="I339" s="379">
        <v>39.603931427001953</v>
      </c>
      <c r="J339" s="379">
        <v>0</v>
      </c>
      <c r="K339" s="379">
        <f t="shared" si="21"/>
        <v>39.603931427001953</v>
      </c>
      <c r="L339" s="379">
        <v>1</v>
      </c>
      <c r="M339" s="379"/>
      <c r="N339" s="379">
        <v>39.603931427001953</v>
      </c>
      <c r="O339" s="379">
        <v>1</v>
      </c>
      <c r="P339" s="379">
        <f t="shared" si="22"/>
        <v>39.603931427001953</v>
      </c>
      <c r="Q339" s="379">
        <v>1</v>
      </c>
    </row>
    <row r="340" spans="2:17" x14ac:dyDescent="0.2">
      <c r="B340" s="269">
        <f t="shared" si="23"/>
        <v>47300</v>
      </c>
      <c r="C340" s="379"/>
      <c r="D340" s="379">
        <v>39.603931427001953</v>
      </c>
      <c r="E340" s="379">
        <v>1</v>
      </c>
      <c r="F340" s="379">
        <f t="shared" si="20"/>
        <v>39.603931427001953</v>
      </c>
      <c r="G340" s="379">
        <v>1</v>
      </c>
      <c r="H340" s="379"/>
      <c r="I340" s="379">
        <v>39.603931427001953</v>
      </c>
      <c r="J340" s="379">
        <v>0</v>
      </c>
      <c r="K340" s="379">
        <f t="shared" si="21"/>
        <v>39.603931427001953</v>
      </c>
      <c r="L340" s="379">
        <v>1</v>
      </c>
      <c r="M340" s="379"/>
      <c r="N340" s="379">
        <v>39.603931427001953</v>
      </c>
      <c r="O340" s="379">
        <v>1</v>
      </c>
      <c r="P340" s="379">
        <f t="shared" si="22"/>
        <v>39.603931427001953</v>
      </c>
      <c r="Q340" s="379">
        <v>1</v>
      </c>
    </row>
    <row r="341" spans="2:17" x14ac:dyDescent="0.2">
      <c r="B341" s="269">
        <f t="shared" si="23"/>
        <v>47331</v>
      </c>
      <c r="C341" s="379"/>
      <c r="D341" s="379">
        <v>39.603931427001953</v>
      </c>
      <c r="E341" s="379">
        <v>1</v>
      </c>
      <c r="F341" s="379">
        <f t="shared" si="20"/>
        <v>39.603931427001953</v>
      </c>
      <c r="G341" s="379">
        <v>1</v>
      </c>
      <c r="H341" s="379"/>
      <c r="I341" s="379">
        <v>39.603931427001953</v>
      </c>
      <c r="J341" s="379">
        <v>0</v>
      </c>
      <c r="K341" s="379">
        <f t="shared" si="21"/>
        <v>39.603931427001953</v>
      </c>
      <c r="L341" s="379">
        <v>1</v>
      </c>
      <c r="M341" s="379"/>
      <c r="N341" s="379">
        <v>39.603931427001953</v>
      </c>
      <c r="O341" s="379">
        <v>1</v>
      </c>
      <c r="P341" s="379">
        <f t="shared" si="22"/>
        <v>39.603931427001953</v>
      </c>
      <c r="Q341" s="379">
        <v>1</v>
      </c>
    </row>
    <row r="342" spans="2:17" x14ac:dyDescent="0.2">
      <c r="B342" s="269">
        <f t="shared" si="23"/>
        <v>47362</v>
      </c>
      <c r="C342" s="379"/>
      <c r="D342" s="379">
        <v>39.603931427001953</v>
      </c>
      <c r="E342" s="379">
        <v>1</v>
      </c>
      <c r="F342" s="379">
        <f t="shared" si="20"/>
        <v>39.603931427001953</v>
      </c>
      <c r="G342" s="379">
        <v>1</v>
      </c>
      <c r="H342" s="379"/>
      <c r="I342" s="379">
        <v>39.603931427001953</v>
      </c>
      <c r="J342" s="379">
        <v>0</v>
      </c>
      <c r="K342" s="379">
        <f t="shared" si="21"/>
        <v>39.603931427001953</v>
      </c>
      <c r="L342" s="379">
        <v>1</v>
      </c>
      <c r="M342" s="379"/>
      <c r="N342" s="379">
        <v>39.603931427001953</v>
      </c>
      <c r="O342" s="379">
        <v>1</v>
      </c>
      <c r="P342" s="379">
        <f t="shared" si="22"/>
        <v>39.603931427001953</v>
      </c>
      <c r="Q342" s="379">
        <v>1</v>
      </c>
    </row>
    <row r="343" spans="2:17" x14ac:dyDescent="0.2">
      <c r="B343" s="269">
        <f t="shared" si="23"/>
        <v>47392</v>
      </c>
      <c r="C343" s="379"/>
      <c r="D343" s="379">
        <v>39.603931427001953</v>
      </c>
      <c r="E343" s="379">
        <v>1</v>
      </c>
      <c r="F343" s="379">
        <f t="shared" si="20"/>
        <v>39.603931427001953</v>
      </c>
      <c r="G343" s="379">
        <v>1</v>
      </c>
      <c r="H343" s="379"/>
      <c r="I343" s="379">
        <v>39.603931427001953</v>
      </c>
      <c r="J343" s="379">
        <v>0</v>
      </c>
      <c r="K343" s="379">
        <f t="shared" si="21"/>
        <v>39.603931427001953</v>
      </c>
      <c r="L343" s="379">
        <v>1</v>
      </c>
      <c r="M343" s="379"/>
      <c r="N343" s="379">
        <v>39.603931427001953</v>
      </c>
      <c r="O343" s="379">
        <v>1</v>
      </c>
      <c r="P343" s="379">
        <f t="shared" si="22"/>
        <v>39.603931427001953</v>
      </c>
      <c r="Q343" s="379">
        <v>1</v>
      </c>
    </row>
    <row r="344" spans="2:17" x14ac:dyDescent="0.2">
      <c r="B344" s="269">
        <f t="shared" si="23"/>
        <v>47423</v>
      </c>
      <c r="C344" s="379"/>
      <c r="D344" s="379">
        <v>39.603931427001953</v>
      </c>
      <c r="E344" s="379">
        <v>1</v>
      </c>
      <c r="F344" s="379">
        <f t="shared" si="20"/>
        <v>39.603931427001953</v>
      </c>
      <c r="G344" s="379">
        <v>1</v>
      </c>
      <c r="H344" s="379"/>
      <c r="I344" s="379">
        <v>39.603931427001953</v>
      </c>
      <c r="J344" s="379">
        <v>0</v>
      </c>
      <c r="K344" s="379">
        <f t="shared" si="21"/>
        <v>39.603931427001953</v>
      </c>
      <c r="L344" s="379">
        <v>1</v>
      </c>
      <c r="M344" s="379"/>
      <c r="N344" s="379">
        <v>39.603931427001953</v>
      </c>
      <c r="O344" s="379">
        <v>1</v>
      </c>
      <c r="P344" s="379">
        <f t="shared" si="22"/>
        <v>39.603931427001953</v>
      </c>
      <c r="Q344" s="379">
        <v>1</v>
      </c>
    </row>
    <row r="345" spans="2:17" x14ac:dyDescent="0.2">
      <c r="B345" s="269">
        <f t="shared" si="23"/>
        <v>47453</v>
      </c>
      <c r="C345" s="379"/>
      <c r="D345" s="379">
        <v>39.603931427001953</v>
      </c>
      <c r="E345" s="379">
        <v>1</v>
      </c>
      <c r="F345" s="379">
        <f t="shared" si="20"/>
        <v>39.603931427001953</v>
      </c>
      <c r="G345" s="379">
        <v>1</v>
      </c>
      <c r="H345" s="379"/>
      <c r="I345" s="379">
        <v>39.603931427001953</v>
      </c>
      <c r="J345" s="379">
        <v>0</v>
      </c>
      <c r="K345" s="379">
        <f t="shared" si="21"/>
        <v>39.603931427001953</v>
      </c>
      <c r="L345" s="379">
        <v>1</v>
      </c>
      <c r="M345" s="379"/>
      <c r="N345" s="379">
        <v>39.603931427001953</v>
      </c>
      <c r="O345" s="379">
        <v>1</v>
      </c>
      <c r="P345" s="379">
        <f t="shared" si="22"/>
        <v>39.603931427001953</v>
      </c>
      <c r="Q345" s="379">
        <v>1</v>
      </c>
    </row>
    <row r="346" spans="2:17" x14ac:dyDescent="0.2">
      <c r="B346" s="269">
        <f t="shared" si="23"/>
        <v>47484</v>
      </c>
      <c r="C346" s="379"/>
      <c r="D346" s="379">
        <v>39.603931427001953</v>
      </c>
      <c r="E346" s="379">
        <v>1</v>
      </c>
      <c r="F346" s="379">
        <f t="shared" si="20"/>
        <v>39.603931427001953</v>
      </c>
      <c r="G346" s="379">
        <v>1</v>
      </c>
      <c r="H346" s="379"/>
      <c r="I346" s="379">
        <v>39.603931427001953</v>
      </c>
      <c r="J346" s="379">
        <v>0</v>
      </c>
      <c r="K346" s="379">
        <f t="shared" si="21"/>
        <v>39.603931427001953</v>
      </c>
      <c r="L346" s="379">
        <v>1</v>
      </c>
      <c r="M346" s="379"/>
      <c r="N346" s="379">
        <v>39.603931427001953</v>
      </c>
      <c r="O346" s="379">
        <v>1</v>
      </c>
      <c r="P346" s="379">
        <f t="shared" si="22"/>
        <v>39.603931427001953</v>
      </c>
      <c r="Q346" s="379">
        <v>1</v>
      </c>
    </row>
    <row r="347" spans="2:17" x14ac:dyDescent="0.2">
      <c r="B347" s="269">
        <f t="shared" si="23"/>
        <v>47515</v>
      </c>
      <c r="C347" s="379"/>
      <c r="D347" s="379">
        <v>39.603931427001953</v>
      </c>
      <c r="E347" s="379">
        <v>1</v>
      </c>
      <c r="F347" s="379">
        <f t="shared" si="20"/>
        <v>39.603931427001953</v>
      </c>
      <c r="G347" s="379">
        <v>1</v>
      </c>
      <c r="H347" s="379"/>
      <c r="I347" s="379">
        <v>39.603931427001953</v>
      </c>
      <c r="J347" s="379">
        <v>0</v>
      </c>
      <c r="K347" s="379">
        <f t="shared" si="21"/>
        <v>39.603931427001953</v>
      </c>
      <c r="L347" s="379">
        <v>1</v>
      </c>
      <c r="M347" s="379"/>
      <c r="N347" s="379">
        <v>39.603931427001953</v>
      </c>
      <c r="O347" s="379">
        <v>1</v>
      </c>
      <c r="P347" s="379">
        <f t="shared" si="22"/>
        <v>39.603931427001953</v>
      </c>
      <c r="Q347" s="379">
        <v>1</v>
      </c>
    </row>
    <row r="348" spans="2:17" x14ac:dyDescent="0.2">
      <c r="B348" s="269">
        <f t="shared" si="23"/>
        <v>47543</v>
      </c>
      <c r="C348" s="379"/>
      <c r="D348" s="379">
        <v>39.603931427001953</v>
      </c>
      <c r="E348" s="379">
        <v>1</v>
      </c>
      <c r="F348" s="379">
        <f t="shared" si="20"/>
        <v>39.603931427001953</v>
      </c>
      <c r="G348" s="379">
        <v>1</v>
      </c>
      <c r="H348" s="379"/>
      <c r="I348" s="379">
        <v>39.603931427001953</v>
      </c>
      <c r="J348" s="379">
        <v>0</v>
      </c>
      <c r="K348" s="379">
        <f t="shared" si="21"/>
        <v>39.603931427001953</v>
      </c>
      <c r="L348" s="379">
        <v>1</v>
      </c>
      <c r="M348" s="379"/>
      <c r="N348" s="379">
        <v>39.603931427001953</v>
      </c>
      <c r="O348" s="379">
        <v>1</v>
      </c>
      <c r="P348" s="379">
        <f t="shared" si="22"/>
        <v>39.603931427001953</v>
      </c>
      <c r="Q348" s="379">
        <v>1</v>
      </c>
    </row>
    <row r="349" spans="2:17" x14ac:dyDescent="0.2">
      <c r="B349" s="269">
        <f t="shared" si="23"/>
        <v>47574</v>
      </c>
      <c r="C349" s="379"/>
      <c r="D349" s="379">
        <v>39.603931427001953</v>
      </c>
      <c r="E349" s="379">
        <v>1</v>
      </c>
      <c r="F349" s="379">
        <f t="shared" si="20"/>
        <v>39.603931427001953</v>
      </c>
      <c r="G349" s="379">
        <v>1</v>
      </c>
      <c r="H349" s="379"/>
      <c r="I349" s="379">
        <v>39.603931427001953</v>
      </c>
      <c r="J349" s="379">
        <v>0</v>
      </c>
      <c r="K349" s="379">
        <f t="shared" si="21"/>
        <v>39.603931427001953</v>
      </c>
      <c r="L349" s="379">
        <v>1</v>
      </c>
      <c r="M349" s="379"/>
      <c r="N349" s="379">
        <v>39.603931427001953</v>
      </c>
      <c r="O349" s="379">
        <v>1</v>
      </c>
      <c r="P349" s="379">
        <f t="shared" si="22"/>
        <v>39.603931427001953</v>
      </c>
      <c r="Q349" s="379">
        <v>1</v>
      </c>
    </row>
    <row r="350" spans="2:17" x14ac:dyDescent="0.2">
      <c r="B350" s="269">
        <f t="shared" si="23"/>
        <v>47604</v>
      </c>
      <c r="C350" s="379"/>
      <c r="D350" s="379">
        <v>39.603931427001953</v>
      </c>
      <c r="E350" s="379">
        <v>1</v>
      </c>
      <c r="F350" s="379">
        <f t="shared" si="20"/>
        <v>39.603931427001953</v>
      </c>
      <c r="G350" s="379">
        <v>1</v>
      </c>
      <c r="H350" s="379"/>
      <c r="I350" s="379">
        <v>39.603931427001953</v>
      </c>
      <c r="J350" s="379">
        <v>0</v>
      </c>
      <c r="K350" s="379">
        <f t="shared" si="21"/>
        <v>39.603931427001953</v>
      </c>
      <c r="L350" s="379">
        <v>1</v>
      </c>
      <c r="M350" s="379"/>
      <c r="N350" s="379">
        <v>39.603931427001953</v>
      </c>
      <c r="O350" s="379">
        <v>1</v>
      </c>
      <c r="P350" s="379">
        <f t="shared" si="22"/>
        <v>39.603931427001953</v>
      </c>
      <c r="Q350" s="379">
        <v>1</v>
      </c>
    </row>
    <row r="351" spans="2:17" x14ac:dyDescent="0.2">
      <c r="B351" s="269">
        <f t="shared" si="23"/>
        <v>47635</v>
      </c>
      <c r="C351" s="379"/>
      <c r="D351" s="379">
        <v>39.603931427001953</v>
      </c>
      <c r="E351" s="379">
        <v>1</v>
      </c>
      <c r="F351" s="379">
        <f t="shared" si="20"/>
        <v>39.603931427001953</v>
      </c>
      <c r="G351" s="379">
        <v>1</v>
      </c>
      <c r="H351" s="379"/>
      <c r="I351" s="379">
        <v>39.603931427001953</v>
      </c>
      <c r="J351" s="379">
        <v>0</v>
      </c>
      <c r="K351" s="379">
        <f t="shared" si="21"/>
        <v>39.603931427001953</v>
      </c>
      <c r="L351" s="379">
        <v>1</v>
      </c>
      <c r="M351" s="379"/>
      <c r="N351" s="379">
        <v>39.603931427001953</v>
      </c>
      <c r="O351" s="379">
        <v>1</v>
      </c>
      <c r="P351" s="379">
        <f t="shared" si="22"/>
        <v>39.603931427001953</v>
      </c>
      <c r="Q351" s="379">
        <v>1</v>
      </c>
    </row>
    <row r="352" spans="2:17" x14ac:dyDescent="0.2">
      <c r="B352" s="269">
        <f t="shared" si="23"/>
        <v>47665</v>
      </c>
      <c r="C352" s="379"/>
      <c r="D352" s="379">
        <v>39.603931427001953</v>
      </c>
      <c r="E352" s="379">
        <v>1</v>
      </c>
      <c r="F352" s="379">
        <f t="shared" si="20"/>
        <v>39.603931427001953</v>
      </c>
      <c r="G352" s="379">
        <v>1</v>
      </c>
      <c r="H352" s="379"/>
      <c r="I352" s="379">
        <v>39.603931427001953</v>
      </c>
      <c r="J352" s="379">
        <v>0</v>
      </c>
      <c r="K352" s="379">
        <f t="shared" si="21"/>
        <v>39.603931427001953</v>
      </c>
      <c r="L352" s="379">
        <v>1</v>
      </c>
      <c r="M352" s="379"/>
      <c r="N352" s="379">
        <v>39.603931427001953</v>
      </c>
      <c r="O352" s="379">
        <v>1</v>
      </c>
      <c r="P352" s="379">
        <f t="shared" si="22"/>
        <v>39.603931427001953</v>
      </c>
      <c r="Q352" s="379">
        <v>1</v>
      </c>
    </row>
    <row r="353" spans="2:17" x14ac:dyDescent="0.2">
      <c r="B353" s="269">
        <f t="shared" si="23"/>
        <v>47696</v>
      </c>
      <c r="C353" s="379"/>
      <c r="D353" s="379">
        <v>39.603931427001953</v>
      </c>
      <c r="E353" s="379">
        <v>1</v>
      </c>
      <c r="F353" s="379">
        <f t="shared" si="20"/>
        <v>39.603931427001953</v>
      </c>
      <c r="G353" s="379">
        <v>1</v>
      </c>
      <c r="H353" s="379"/>
      <c r="I353" s="379">
        <v>39.603931427001953</v>
      </c>
      <c r="J353" s="379">
        <v>0</v>
      </c>
      <c r="K353" s="379">
        <f t="shared" si="21"/>
        <v>39.603931427001953</v>
      </c>
      <c r="L353" s="379">
        <v>1</v>
      </c>
      <c r="M353" s="379"/>
      <c r="N353" s="379">
        <v>39.603931427001953</v>
      </c>
      <c r="O353" s="379">
        <v>1</v>
      </c>
      <c r="P353" s="379">
        <f t="shared" si="22"/>
        <v>39.603931427001953</v>
      </c>
      <c r="Q353" s="379">
        <v>1</v>
      </c>
    </row>
    <row r="354" spans="2:17" x14ac:dyDescent="0.2">
      <c r="B354" s="269">
        <f t="shared" si="23"/>
        <v>47727</v>
      </c>
      <c r="C354" s="379"/>
      <c r="D354" s="379">
        <v>39.603931427001953</v>
      </c>
      <c r="E354" s="379">
        <v>1</v>
      </c>
      <c r="F354" s="379">
        <f t="shared" si="20"/>
        <v>39.603931427001953</v>
      </c>
      <c r="G354" s="379">
        <v>1</v>
      </c>
      <c r="H354" s="379"/>
      <c r="I354" s="379">
        <v>39.603931427001953</v>
      </c>
      <c r="J354" s="379">
        <v>0</v>
      </c>
      <c r="K354" s="379">
        <f t="shared" si="21"/>
        <v>39.603931427001953</v>
      </c>
      <c r="L354" s="379">
        <v>1</v>
      </c>
      <c r="M354" s="379"/>
      <c r="N354" s="379">
        <v>39.603931427001953</v>
      </c>
      <c r="O354" s="379">
        <v>1</v>
      </c>
      <c r="P354" s="379">
        <f t="shared" si="22"/>
        <v>39.603931427001953</v>
      </c>
      <c r="Q354" s="379">
        <v>1</v>
      </c>
    </row>
    <row r="355" spans="2:17" x14ac:dyDescent="0.2">
      <c r="B355" s="269">
        <f t="shared" si="23"/>
        <v>47757</v>
      </c>
      <c r="C355" s="379"/>
      <c r="D355" s="379">
        <v>39.603931427001953</v>
      </c>
      <c r="E355" s="379">
        <v>1</v>
      </c>
      <c r="F355" s="379">
        <f t="shared" si="20"/>
        <v>39.603931427001953</v>
      </c>
      <c r="G355" s="379">
        <v>1</v>
      </c>
      <c r="H355" s="379"/>
      <c r="I355" s="379">
        <v>39.603931427001953</v>
      </c>
      <c r="J355" s="379">
        <v>0</v>
      </c>
      <c r="K355" s="379">
        <f t="shared" si="21"/>
        <v>39.603931427001953</v>
      </c>
      <c r="L355" s="379">
        <v>1</v>
      </c>
      <c r="M355" s="379"/>
      <c r="N355" s="379">
        <v>39.603931427001953</v>
      </c>
      <c r="O355" s="379">
        <v>1</v>
      </c>
      <c r="P355" s="379">
        <f t="shared" si="22"/>
        <v>39.603931427001953</v>
      </c>
      <c r="Q355" s="379">
        <v>1</v>
      </c>
    </row>
    <row r="356" spans="2:17" x14ac:dyDescent="0.2">
      <c r="B356" s="269">
        <f t="shared" si="23"/>
        <v>47788</v>
      </c>
      <c r="C356" s="379"/>
      <c r="D356" s="379">
        <v>39.603931427001953</v>
      </c>
      <c r="E356" s="379">
        <v>1</v>
      </c>
      <c r="F356" s="379">
        <f t="shared" si="20"/>
        <v>39.603931427001953</v>
      </c>
      <c r="G356" s="379">
        <v>1</v>
      </c>
      <c r="H356" s="379"/>
      <c r="I356" s="379">
        <v>39.603931427001953</v>
      </c>
      <c r="J356" s="379">
        <v>0</v>
      </c>
      <c r="K356" s="379">
        <f t="shared" si="21"/>
        <v>39.603931427001953</v>
      </c>
      <c r="L356" s="379">
        <v>1</v>
      </c>
      <c r="M356" s="379"/>
      <c r="N356" s="379">
        <v>39.603931427001953</v>
      </c>
      <c r="O356" s="379">
        <v>1</v>
      </c>
      <c r="P356" s="379">
        <f t="shared" si="22"/>
        <v>39.603931427001953</v>
      </c>
      <c r="Q356" s="379">
        <v>1</v>
      </c>
    </row>
    <row r="357" spans="2:17" x14ac:dyDescent="0.2">
      <c r="B357" s="269">
        <f t="shared" si="23"/>
        <v>47818</v>
      </c>
      <c r="C357" s="379"/>
      <c r="D357" s="379">
        <v>39.603931427001953</v>
      </c>
      <c r="E357" s="379">
        <v>1</v>
      </c>
      <c r="F357" s="379">
        <f t="shared" si="20"/>
        <v>39.603931427001953</v>
      </c>
      <c r="G357" s="379">
        <v>1</v>
      </c>
      <c r="H357" s="379"/>
      <c r="I357" s="379">
        <v>39.603931427001953</v>
      </c>
      <c r="J357" s="379">
        <v>0</v>
      </c>
      <c r="K357" s="379">
        <f t="shared" si="21"/>
        <v>39.603931427001953</v>
      </c>
      <c r="L357" s="379">
        <v>1</v>
      </c>
      <c r="M357" s="379"/>
      <c r="N357" s="379">
        <v>39.603931427001953</v>
      </c>
      <c r="O357" s="379">
        <v>1</v>
      </c>
      <c r="P357" s="379">
        <f t="shared" si="22"/>
        <v>39.603931427001953</v>
      </c>
      <c r="Q357" s="379">
        <v>1</v>
      </c>
    </row>
    <row r="358" spans="2:17" x14ac:dyDescent="0.2">
      <c r="B358" s="269">
        <f t="shared" si="23"/>
        <v>47849</v>
      </c>
      <c r="C358" s="379"/>
      <c r="D358" s="379">
        <v>39.603931427001953</v>
      </c>
      <c r="E358" s="379">
        <v>1</v>
      </c>
      <c r="F358" s="379">
        <f t="shared" si="20"/>
        <v>39.603931427001953</v>
      </c>
      <c r="G358" s="379">
        <v>1</v>
      </c>
      <c r="H358" s="379"/>
      <c r="I358" s="379">
        <v>39.603931427001953</v>
      </c>
      <c r="J358" s="379">
        <v>0</v>
      </c>
      <c r="K358" s="379">
        <f t="shared" si="21"/>
        <v>39.603931427001953</v>
      </c>
      <c r="L358" s="379">
        <v>1</v>
      </c>
      <c r="M358" s="379"/>
      <c r="N358" s="379">
        <v>39.603931427001953</v>
      </c>
      <c r="O358" s="379">
        <v>1</v>
      </c>
      <c r="P358" s="379">
        <f t="shared" si="22"/>
        <v>39.603931427001953</v>
      </c>
      <c r="Q358" s="379">
        <v>1</v>
      </c>
    </row>
    <row r="359" spans="2:17" x14ac:dyDescent="0.2">
      <c r="B359" s="269">
        <f t="shared" si="23"/>
        <v>47880</v>
      </c>
      <c r="C359" s="379"/>
      <c r="D359" s="379">
        <v>39.603931427001953</v>
      </c>
      <c r="E359" s="379">
        <v>1</v>
      </c>
      <c r="F359" s="379">
        <f t="shared" si="20"/>
        <v>39.603931427001953</v>
      </c>
      <c r="G359" s="379">
        <v>1</v>
      </c>
      <c r="H359" s="379"/>
      <c r="I359" s="379">
        <v>39.603931427001953</v>
      </c>
      <c r="J359" s="379">
        <v>0</v>
      </c>
      <c r="K359" s="379">
        <f t="shared" si="21"/>
        <v>39.603931427001953</v>
      </c>
      <c r="L359" s="379">
        <v>1</v>
      </c>
      <c r="M359" s="379"/>
      <c r="N359" s="379">
        <v>39.603931427001953</v>
      </c>
      <c r="O359" s="379">
        <v>1</v>
      </c>
      <c r="P359" s="379">
        <f t="shared" si="22"/>
        <v>39.603931427001953</v>
      </c>
      <c r="Q359" s="379">
        <v>1</v>
      </c>
    </row>
    <row r="360" spans="2:17" x14ac:dyDescent="0.2">
      <c r="B360" s="269">
        <f t="shared" si="23"/>
        <v>47908</v>
      </c>
      <c r="C360" s="379"/>
      <c r="D360" s="379">
        <v>39.603931427001953</v>
      </c>
      <c r="E360" s="379">
        <v>1</v>
      </c>
      <c r="F360" s="379">
        <f t="shared" si="20"/>
        <v>39.603931427001953</v>
      </c>
      <c r="G360" s="379">
        <v>1</v>
      </c>
      <c r="H360" s="379"/>
      <c r="I360" s="379">
        <v>39.603931427001953</v>
      </c>
      <c r="J360" s="379">
        <v>0</v>
      </c>
      <c r="K360" s="379">
        <f t="shared" si="21"/>
        <v>39.603931427001953</v>
      </c>
      <c r="L360" s="379">
        <v>1</v>
      </c>
      <c r="M360" s="379"/>
      <c r="N360" s="379">
        <v>39.603931427001953</v>
      </c>
      <c r="O360" s="379">
        <v>1</v>
      </c>
      <c r="P360" s="379">
        <f t="shared" si="22"/>
        <v>39.603931427001953</v>
      </c>
      <c r="Q360" s="379">
        <v>1</v>
      </c>
    </row>
    <row r="361" spans="2:17" x14ac:dyDescent="0.2">
      <c r="B361" s="269">
        <f t="shared" si="23"/>
        <v>47939</v>
      </c>
      <c r="C361" s="379"/>
      <c r="D361" s="379">
        <v>39.603931427001953</v>
      </c>
      <c r="E361" s="379">
        <v>1</v>
      </c>
      <c r="F361" s="379">
        <f t="shared" si="20"/>
        <v>39.603931427001953</v>
      </c>
      <c r="G361" s="379">
        <v>1</v>
      </c>
      <c r="H361" s="379"/>
      <c r="I361" s="379">
        <v>39.603931427001953</v>
      </c>
      <c r="J361" s="379">
        <v>0</v>
      </c>
      <c r="K361" s="379">
        <f t="shared" si="21"/>
        <v>39.603931427001953</v>
      </c>
      <c r="L361" s="379">
        <v>1</v>
      </c>
      <c r="M361" s="379"/>
      <c r="N361" s="379">
        <v>39.603931427001953</v>
      </c>
      <c r="O361" s="379">
        <v>1</v>
      </c>
      <c r="P361" s="379">
        <f t="shared" si="22"/>
        <v>39.603931427001953</v>
      </c>
      <c r="Q361" s="379">
        <v>1</v>
      </c>
    </row>
    <row r="362" spans="2:17" x14ac:dyDescent="0.2">
      <c r="B362" s="269">
        <f t="shared" si="23"/>
        <v>47969</v>
      </c>
      <c r="C362" s="379"/>
      <c r="D362" s="379">
        <v>39.603931427001953</v>
      </c>
      <c r="E362" s="379">
        <v>1</v>
      </c>
      <c r="F362" s="379">
        <f t="shared" si="20"/>
        <v>39.603931427001953</v>
      </c>
      <c r="G362" s="379">
        <v>1</v>
      </c>
      <c r="H362" s="379"/>
      <c r="I362" s="379">
        <v>39.603931427001953</v>
      </c>
      <c r="J362" s="379">
        <v>0</v>
      </c>
      <c r="K362" s="379">
        <f t="shared" si="21"/>
        <v>39.603931427001953</v>
      </c>
      <c r="L362" s="379">
        <v>1</v>
      </c>
      <c r="M362" s="379"/>
      <c r="N362" s="379">
        <v>39.603931427001953</v>
      </c>
      <c r="O362" s="379">
        <v>1</v>
      </c>
      <c r="P362" s="379">
        <f t="shared" si="22"/>
        <v>39.603931427001953</v>
      </c>
      <c r="Q362" s="379">
        <v>1</v>
      </c>
    </row>
    <row r="363" spans="2:17" x14ac:dyDescent="0.2">
      <c r="B363" s="269">
        <f t="shared" si="23"/>
        <v>48000</v>
      </c>
      <c r="C363" s="379"/>
      <c r="D363" s="379">
        <v>39.603931427001953</v>
      </c>
      <c r="E363" s="379">
        <v>1</v>
      </c>
      <c r="F363" s="379">
        <f t="shared" si="20"/>
        <v>39.603931427001953</v>
      </c>
      <c r="G363" s="379">
        <v>1</v>
      </c>
      <c r="H363" s="379"/>
      <c r="I363" s="379">
        <v>39.603931427001953</v>
      </c>
      <c r="J363" s="379">
        <v>0</v>
      </c>
      <c r="K363" s="379">
        <f t="shared" si="21"/>
        <v>39.603931427001953</v>
      </c>
      <c r="L363" s="379">
        <v>1</v>
      </c>
      <c r="M363" s="379"/>
      <c r="N363" s="379">
        <v>39.603931427001953</v>
      </c>
      <c r="O363" s="379">
        <v>1</v>
      </c>
      <c r="P363" s="379">
        <f t="shared" si="22"/>
        <v>39.603931427001953</v>
      </c>
      <c r="Q363" s="379">
        <v>1</v>
      </c>
    </row>
    <row r="364" spans="2:17" x14ac:dyDescent="0.2">
      <c r="B364" s="269">
        <f t="shared" si="23"/>
        <v>48030</v>
      </c>
      <c r="C364" s="379"/>
      <c r="D364" s="379">
        <v>39.603931427001953</v>
      </c>
      <c r="E364" s="379">
        <v>1</v>
      </c>
      <c r="F364" s="379">
        <f t="shared" si="20"/>
        <v>39.603931427001953</v>
      </c>
      <c r="G364" s="379">
        <v>1</v>
      </c>
      <c r="H364" s="379"/>
      <c r="I364" s="379">
        <v>39.603931427001953</v>
      </c>
      <c r="J364" s="379">
        <v>0</v>
      </c>
      <c r="K364" s="379">
        <f t="shared" si="21"/>
        <v>39.603931427001953</v>
      </c>
      <c r="L364" s="379">
        <v>1</v>
      </c>
      <c r="M364" s="379"/>
      <c r="N364" s="379">
        <v>39.603931427001953</v>
      </c>
      <c r="O364" s="379">
        <v>1</v>
      </c>
      <c r="P364" s="379">
        <f t="shared" si="22"/>
        <v>39.603931427001953</v>
      </c>
      <c r="Q364" s="379">
        <v>1</v>
      </c>
    </row>
    <row r="365" spans="2:17" x14ac:dyDescent="0.2">
      <c r="B365" s="269">
        <f t="shared" si="23"/>
        <v>48061</v>
      </c>
      <c r="C365" s="379"/>
      <c r="D365" s="379">
        <v>39.603931427001953</v>
      </c>
      <c r="E365" s="379">
        <v>1</v>
      </c>
      <c r="F365" s="379">
        <f t="shared" si="20"/>
        <v>39.603931427001953</v>
      </c>
      <c r="G365" s="379">
        <v>1</v>
      </c>
      <c r="H365" s="379"/>
      <c r="I365" s="379">
        <v>39.603931427001953</v>
      </c>
      <c r="J365" s="379">
        <v>0</v>
      </c>
      <c r="K365" s="379">
        <f t="shared" si="21"/>
        <v>39.603931427001953</v>
      </c>
      <c r="L365" s="379">
        <v>1</v>
      </c>
      <c r="M365" s="379"/>
      <c r="N365" s="379">
        <v>39.603931427001953</v>
      </c>
      <c r="O365" s="379">
        <v>1</v>
      </c>
      <c r="P365" s="379">
        <f t="shared" si="22"/>
        <v>39.603931427001953</v>
      </c>
      <c r="Q365" s="379">
        <v>1</v>
      </c>
    </row>
    <row r="366" spans="2:17" x14ac:dyDescent="0.2">
      <c r="B366" s="269">
        <f t="shared" si="23"/>
        <v>48092</v>
      </c>
      <c r="C366" s="379"/>
      <c r="D366" s="379">
        <v>39.603931427001953</v>
      </c>
      <c r="E366" s="379">
        <v>1</v>
      </c>
      <c r="F366" s="379">
        <f t="shared" si="20"/>
        <v>39.603931427001953</v>
      </c>
      <c r="G366" s="379">
        <v>1</v>
      </c>
      <c r="H366" s="379"/>
      <c r="I366" s="379">
        <v>39.603931427001953</v>
      </c>
      <c r="J366" s="379">
        <v>0</v>
      </c>
      <c r="K366" s="379">
        <f t="shared" si="21"/>
        <v>39.603931427001953</v>
      </c>
      <c r="L366" s="379">
        <v>1</v>
      </c>
      <c r="M366" s="379"/>
      <c r="N366" s="379">
        <v>39.603931427001953</v>
      </c>
      <c r="O366" s="379">
        <v>1</v>
      </c>
      <c r="P366" s="379">
        <f t="shared" si="22"/>
        <v>39.603931427001953</v>
      </c>
      <c r="Q366" s="379">
        <v>1</v>
      </c>
    </row>
    <row r="367" spans="2:17" x14ac:dyDescent="0.2">
      <c r="B367" s="269"/>
    </row>
    <row r="368" spans="2:17" x14ac:dyDescent="0.2">
      <c r="B368" s="269"/>
    </row>
    <row r="369" spans="2:2" x14ac:dyDescent="0.2">
      <c r="B369" s="269"/>
    </row>
    <row r="370" spans="2:2" x14ac:dyDescent="0.2">
      <c r="B370" s="269"/>
    </row>
    <row r="371" spans="2:2" x14ac:dyDescent="0.2">
      <c r="B371" s="269"/>
    </row>
    <row r="372" spans="2:2" x14ac:dyDescent="0.2">
      <c r="B372" s="269"/>
    </row>
    <row r="373" spans="2:2" x14ac:dyDescent="0.2">
      <c r="B373" s="269"/>
    </row>
    <row r="374" spans="2:2" x14ac:dyDescent="0.2">
      <c r="B374" s="269"/>
    </row>
    <row r="375" spans="2:2" x14ac:dyDescent="0.2">
      <c r="B375" s="269"/>
    </row>
    <row r="376" spans="2:2" x14ac:dyDescent="0.2">
      <c r="B376" s="269"/>
    </row>
    <row r="377" spans="2:2" x14ac:dyDescent="0.2">
      <c r="B377" s="269"/>
    </row>
    <row r="378" spans="2:2" x14ac:dyDescent="0.2">
      <c r="B378" s="269"/>
    </row>
    <row r="379" spans="2:2" x14ac:dyDescent="0.2">
      <c r="B379" s="269"/>
    </row>
    <row r="380" spans="2:2" x14ac:dyDescent="0.2">
      <c r="B380" s="269"/>
    </row>
    <row r="381" spans="2:2" x14ac:dyDescent="0.2">
      <c r="B381" s="269"/>
    </row>
    <row r="382" spans="2:2" x14ac:dyDescent="0.2">
      <c r="B382" s="269"/>
    </row>
    <row r="383" spans="2:2" x14ac:dyDescent="0.2">
      <c r="B383" s="269"/>
    </row>
    <row r="384" spans="2:2" x14ac:dyDescent="0.2">
      <c r="B384" s="269"/>
    </row>
    <row r="385" spans="2:2" x14ac:dyDescent="0.2">
      <c r="B385" s="269"/>
    </row>
    <row r="386" spans="2:2" x14ac:dyDescent="0.2">
      <c r="B386" s="269"/>
    </row>
    <row r="387" spans="2:2" x14ac:dyDescent="0.2">
      <c r="B387" s="269"/>
    </row>
    <row r="388" spans="2:2" x14ac:dyDescent="0.2">
      <c r="B388" s="269"/>
    </row>
    <row r="389" spans="2:2" x14ac:dyDescent="0.2">
      <c r="B389" s="269"/>
    </row>
    <row r="390" spans="2:2" x14ac:dyDescent="0.2">
      <c r="B390" s="269"/>
    </row>
    <row r="391" spans="2:2" x14ac:dyDescent="0.2">
      <c r="B391" s="269"/>
    </row>
    <row r="392" spans="2:2" x14ac:dyDescent="0.2">
      <c r="B392" s="269"/>
    </row>
    <row r="393" spans="2:2" x14ac:dyDescent="0.2">
      <c r="B393" s="269"/>
    </row>
    <row r="394" spans="2:2" x14ac:dyDescent="0.2">
      <c r="B394" s="269"/>
    </row>
    <row r="395" spans="2:2" x14ac:dyDescent="0.2">
      <c r="B395" s="269"/>
    </row>
    <row r="396" spans="2:2" x14ac:dyDescent="0.2">
      <c r="B396" s="269"/>
    </row>
    <row r="397" spans="2:2" x14ac:dyDescent="0.2">
      <c r="B397" s="269"/>
    </row>
    <row r="398" spans="2:2" x14ac:dyDescent="0.2">
      <c r="B398" s="269"/>
    </row>
    <row r="399" spans="2:2" x14ac:dyDescent="0.2">
      <c r="B399" s="269"/>
    </row>
    <row r="400" spans="2:2" x14ac:dyDescent="0.2">
      <c r="B400" s="269"/>
    </row>
    <row r="401" spans="2:2" x14ac:dyDescent="0.2">
      <c r="B401" s="269"/>
    </row>
    <row r="402" spans="2:2" x14ac:dyDescent="0.2">
      <c r="B402" s="269"/>
    </row>
    <row r="403" spans="2:2" x14ac:dyDescent="0.2">
      <c r="B403" s="269"/>
    </row>
    <row r="404" spans="2:2" x14ac:dyDescent="0.2">
      <c r="B404" s="269"/>
    </row>
    <row r="405" spans="2:2" x14ac:dyDescent="0.2">
      <c r="B405" s="269"/>
    </row>
    <row r="406" spans="2:2" x14ac:dyDescent="0.2">
      <c r="B406" s="269"/>
    </row>
    <row r="407" spans="2:2" x14ac:dyDescent="0.2">
      <c r="B407" s="269"/>
    </row>
    <row r="408" spans="2:2" x14ac:dyDescent="0.2">
      <c r="B408" s="269"/>
    </row>
    <row r="409" spans="2:2" x14ac:dyDescent="0.2">
      <c r="B409" s="269"/>
    </row>
    <row r="410" spans="2:2" x14ac:dyDescent="0.2">
      <c r="B410" s="269"/>
    </row>
    <row r="411" spans="2:2" x14ac:dyDescent="0.2">
      <c r="B411" s="269"/>
    </row>
    <row r="412" spans="2:2" x14ac:dyDescent="0.2">
      <c r="B412" s="269"/>
    </row>
    <row r="413" spans="2:2" x14ac:dyDescent="0.2">
      <c r="B413" s="269"/>
    </row>
    <row r="414" spans="2:2" x14ac:dyDescent="0.2">
      <c r="B414" s="269"/>
    </row>
    <row r="415" spans="2:2" x14ac:dyDescent="0.2">
      <c r="B415" s="269"/>
    </row>
    <row r="416" spans="2:2" x14ac:dyDescent="0.2">
      <c r="B416" s="269"/>
    </row>
    <row r="417" spans="2:2" x14ac:dyDescent="0.2">
      <c r="B417" s="269"/>
    </row>
    <row r="418" spans="2:2" x14ac:dyDescent="0.2">
      <c r="B418" s="269"/>
    </row>
    <row r="419" spans="2:2" x14ac:dyDescent="0.2">
      <c r="B419" s="269"/>
    </row>
    <row r="420" spans="2:2" x14ac:dyDescent="0.2">
      <c r="B420" s="269"/>
    </row>
    <row r="421" spans="2:2" x14ac:dyDescent="0.2">
      <c r="B421" s="269"/>
    </row>
    <row r="422" spans="2:2" x14ac:dyDescent="0.2">
      <c r="B422" s="269"/>
    </row>
    <row r="423" spans="2:2" x14ac:dyDescent="0.2">
      <c r="B423" s="269"/>
    </row>
    <row r="424" spans="2:2" x14ac:dyDescent="0.2">
      <c r="B424" s="269"/>
    </row>
    <row r="425" spans="2:2" x14ac:dyDescent="0.2">
      <c r="B425" s="269"/>
    </row>
    <row r="426" spans="2:2" x14ac:dyDescent="0.2">
      <c r="B426" s="269"/>
    </row>
    <row r="427" spans="2:2" x14ac:dyDescent="0.2">
      <c r="B427" s="269"/>
    </row>
    <row r="428" spans="2:2" x14ac:dyDescent="0.2">
      <c r="B428" s="269"/>
    </row>
    <row r="429" spans="2:2" x14ac:dyDescent="0.2">
      <c r="B429" s="269"/>
    </row>
    <row r="430" spans="2:2" x14ac:dyDescent="0.2">
      <c r="B430" s="269"/>
    </row>
    <row r="431" spans="2:2" x14ac:dyDescent="0.2">
      <c r="B431" s="269"/>
    </row>
    <row r="432" spans="2:2" x14ac:dyDescent="0.2">
      <c r="B432" s="269"/>
    </row>
    <row r="433" spans="2:2" x14ac:dyDescent="0.2">
      <c r="B433" s="269"/>
    </row>
    <row r="434" spans="2:2" x14ac:dyDescent="0.2">
      <c r="B434" s="269"/>
    </row>
    <row r="435" spans="2:2" x14ac:dyDescent="0.2">
      <c r="B435" s="269"/>
    </row>
    <row r="436" spans="2:2" x14ac:dyDescent="0.2">
      <c r="B436" s="269"/>
    </row>
    <row r="437" spans="2:2" x14ac:dyDescent="0.2">
      <c r="B437" s="269"/>
    </row>
    <row r="438" spans="2:2" x14ac:dyDescent="0.2">
      <c r="B438" s="269"/>
    </row>
    <row r="439" spans="2:2" x14ac:dyDescent="0.2">
      <c r="B439" s="269"/>
    </row>
    <row r="440" spans="2:2" x14ac:dyDescent="0.2">
      <c r="B440" s="269"/>
    </row>
    <row r="441" spans="2:2" x14ac:dyDescent="0.2">
      <c r="B441" s="269"/>
    </row>
    <row r="442" spans="2:2" x14ac:dyDescent="0.2">
      <c r="B442" s="269"/>
    </row>
    <row r="443" spans="2:2" x14ac:dyDescent="0.2">
      <c r="B443" s="269"/>
    </row>
    <row r="444" spans="2:2" x14ac:dyDescent="0.2">
      <c r="B444" s="269"/>
    </row>
    <row r="445" spans="2:2" x14ac:dyDescent="0.2">
      <c r="B445" s="269"/>
    </row>
    <row r="446" spans="2:2" x14ac:dyDescent="0.2">
      <c r="B446" s="269"/>
    </row>
    <row r="447" spans="2:2" x14ac:dyDescent="0.2">
      <c r="B447" s="269"/>
    </row>
    <row r="448" spans="2:2" x14ac:dyDescent="0.2">
      <c r="B448" s="269"/>
    </row>
    <row r="449" spans="2:2" x14ac:dyDescent="0.2">
      <c r="B449" s="269"/>
    </row>
    <row r="450" spans="2:2" x14ac:dyDescent="0.2">
      <c r="B450" s="269"/>
    </row>
    <row r="451" spans="2:2" x14ac:dyDescent="0.2">
      <c r="B451" s="269"/>
    </row>
    <row r="452" spans="2:2" x14ac:dyDescent="0.2">
      <c r="B452" s="269"/>
    </row>
  </sheetData>
  <phoneticPr fontId="13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V397"/>
  <sheetViews>
    <sheetView zoomScale="75" workbookViewId="0">
      <selection activeCell="F7" sqref="F7:F25"/>
    </sheetView>
  </sheetViews>
  <sheetFormatPr defaultRowHeight="12" customHeight="1" x14ac:dyDescent="0.2"/>
  <cols>
    <col min="1" max="1" width="3.28515625" style="4" customWidth="1"/>
    <col min="2" max="2" width="9.140625" style="20"/>
    <col min="3" max="3" width="9.140625" style="362"/>
    <col min="4" max="4" width="2.140625" style="4" customWidth="1"/>
    <col min="5" max="5" width="8.5703125" style="4" customWidth="1"/>
    <col min="6" max="6" width="10.28515625" style="4" customWidth="1"/>
    <col min="7" max="7" width="2.85546875" customWidth="1"/>
    <col min="8" max="8" width="11.85546875" customWidth="1"/>
    <col min="9" max="15" width="9.28515625" customWidth="1"/>
    <col min="16" max="16" width="8.5703125" customWidth="1"/>
    <col min="17" max="17" width="9.28515625" customWidth="1"/>
    <col min="18" max="18" width="9.85546875" customWidth="1"/>
    <col min="19" max="19" width="9.42578125" customWidth="1"/>
    <col min="20" max="20" width="7" customWidth="1"/>
    <col min="33" max="38" width="9.140625" style="4"/>
    <col min="39" max="39" width="9.140625" style="269"/>
    <col min="40" max="40" width="9.140625" style="143"/>
    <col min="41" max="41" width="9.140625" style="48"/>
    <col min="42" max="60" width="9.140625" style="4"/>
  </cols>
  <sheetData>
    <row r="1" spans="1:256" s="4" customFormat="1" ht="21.75" customHeight="1" x14ac:dyDescent="0.35">
      <c r="A1" s="47" t="s">
        <v>717</v>
      </c>
      <c r="C1" s="48"/>
      <c r="AO1" s="48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s="4" customFormat="1" ht="10.5" customHeight="1" x14ac:dyDescent="0.35">
      <c r="A2" s="208" t="s">
        <v>763</v>
      </c>
      <c r="B2" s="47"/>
      <c r="C2" s="48"/>
      <c r="H2" s="47"/>
      <c r="AM2" s="47"/>
      <c r="AO2" s="48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</row>
    <row r="3" spans="1:256" s="4" customFormat="1" ht="16.5" customHeight="1" x14ac:dyDescent="0.2">
      <c r="A3" s="335" t="s">
        <v>803</v>
      </c>
      <c r="C3" s="48"/>
      <c r="E3" s="335" t="s">
        <v>804</v>
      </c>
      <c r="H3" s="335" t="s">
        <v>46</v>
      </c>
      <c r="AO3" s="48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s="4" customFormat="1" ht="12" customHeight="1" x14ac:dyDescent="0.2">
      <c r="B4" s="208"/>
      <c r="C4" s="60" t="s">
        <v>813</v>
      </c>
      <c r="E4" s="4" t="s">
        <v>814</v>
      </c>
      <c r="H4" s="60"/>
      <c r="R4" s="4" t="s">
        <v>815</v>
      </c>
      <c r="AM4" s="270" t="s">
        <v>757</v>
      </c>
      <c r="AO4" s="48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s="4" customFormat="1" ht="13.5" customHeight="1" x14ac:dyDescent="0.2">
      <c r="B5" s="72"/>
      <c r="C5" s="73" t="s">
        <v>714</v>
      </c>
      <c r="E5" s="68"/>
      <c r="F5" s="337" t="s">
        <v>806</v>
      </c>
      <c r="H5" s="61"/>
      <c r="I5" s="62" t="s">
        <v>47</v>
      </c>
      <c r="J5" s="63" t="s">
        <v>48</v>
      </c>
      <c r="K5" s="63" t="s">
        <v>49</v>
      </c>
      <c r="L5" s="63" t="s">
        <v>50</v>
      </c>
      <c r="M5" s="63" t="s">
        <v>51</v>
      </c>
      <c r="N5" s="63" t="s">
        <v>52</v>
      </c>
      <c r="O5" s="63" t="s">
        <v>53</v>
      </c>
      <c r="P5" s="64" t="s">
        <v>54</v>
      </c>
      <c r="R5" s="68"/>
      <c r="S5" s="69" t="s">
        <v>716</v>
      </c>
      <c r="T5" s="385">
        <v>0</v>
      </c>
      <c r="AM5" s="72"/>
      <c r="AN5" s="73" t="s">
        <v>714</v>
      </c>
      <c r="AO5" s="340" t="s">
        <v>807</v>
      </c>
      <c r="AP5" s="336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s="4" customFormat="1" ht="13.5" customHeight="1" x14ac:dyDescent="0.2">
      <c r="A6" s="359" t="str">
        <f>TEXT(B6,"mmm")</f>
        <v>Oct</v>
      </c>
      <c r="B6" s="70">
        <f>dealStart</f>
        <v>37165</v>
      </c>
      <c r="C6" s="360">
        <v>0</v>
      </c>
      <c r="E6" s="338">
        <v>2001</v>
      </c>
      <c r="F6" s="276">
        <v>0</v>
      </c>
      <c r="G6" s="276">
        <v>50</v>
      </c>
      <c r="H6" s="53"/>
      <c r="I6" s="65"/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  <c r="P6" s="67">
        <v>0</v>
      </c>
      <c r="AM6" s="267">
        <f>dealStart</f>
        <v>37165</v>
      </c>
      <c r="AN6" s="353">
        <f>VLOOKUP(AM6,$B$6:$C$289,2)</f>
        <v>0</v>
      </c>
      <c r="AO6" s="190">
        <f>VLOOKUP(YEAR(AM6),$E$6:$F$25,2)/100</f>
        <v>0</v>
      </c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s="4" customFormat="1" ht="14.25" customHeight="1" x14ac:dyDescent="0.2">
      <c r="A7" s="359" t="str">
        <f>TEXT(B7,"mmm")</f>
        <v>Nov</v>
      </c>
      <c r="B7" s="70">
        <f t="shared" ref="B7:B70" si="0">EOMONTH(B6, 0)+1</f>
        <v>37196</v>
      </c>
      <c r="C7" s="360">
        <v>0</v>
      </c>
      <c r="E7" s="339">
        <v>2002</v>
      </c>
      <c r="F7" s="277">
        <v>0</v>
      </c>
      <c r="G7" s="277">
        <v>50</v>
      </c>
      <c r="I7" s="55"/>
      <c r="J7" s="55"/>
      <c r="K7" s="55"/>
      <c r="L7" s="55"/>
      <c r="M7" s="55"/>
      <c r="N7" s="55"/>
      <c r="O7" s="48"/>
      <c r="AM7" s="267">
        <f t="shared" ref="AM7:AM70" si="1">EOMONTH(AM6, 0)+1</f>
        <v>37196</v>
      </c>
      <c r="AN7" s="353">
        <f t="shared" ref="AN7:AN70" si="2">VLOOKUP(AM7,$B$6:$C$289,2)</f>
        <v>0</v>
      </c>
      <c r="AO7" s="190">
        <f t="shared" ref="AO7:AO70" si="3">VLOOKUP(YEAR(AM7),$E$6:$F$25,2)/100</f>
        <v>0</v>
      </c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s="4" customFormat="1" ht="15.75" customHeight="1" x14ac:dyDescent="0.25">
      <c r="A8" s="359" t="str">
        <f t="shared" ref="A8:A17" si="4">TEXT(B8,"mmm")</f>
        <v>Dec</v>
      </c>
      <c r="B8" s="70">
        <f t="shared" si="0"/>
        <v>37226</v>
      </c>
      <c r="C8" s="360">
        <v>0</v>
      </c>
      <c r="E8" s="339">
        <v>2003</v>
      </c>
      <c r="F8" s="277">
        <v>0</v>
      </c>
      <c r="G8" s="277">
        <v>40</v>
      </c>
      <c r="H8" s="56"/>
      <c r="I8" s="439" t="s">
        <v>713</v>
      </c>
      <c r="J8" s="440"/>
      <c r="K8" s="440"/>
      <c r="L8" s="440"/>
      <c r="M8" s="440"/>
      <c r="N8" s="440"/>
      <c r="O8" s="440"/>
      <c r="P8" s="440"/>
      <c r="Q8" s="440"/>
      <c r="R8" s="440"/>
      <c r="S8" s="440"/>
      <c r="T8" s="441"/>
      <c r="AM8" s="267">
        <f t="shared" si="1"/>
        <v>37226</v>
      </c>
      <c r="AN8" s="353">
        <f t="shared" si="2"/>
        <v>0</v>
      </c>
      <c r="AO8" s="190">
        <f t="shared" si="3"/>
        <v>0</v>
      </c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s="4" customFormat="1" ht="15" customHeight="1" x14ac:dyDescent="0.2">
      <c r="A9" s="359" t="str">
        <f t="shared" si="4"/>
        <v>Jan</v>
      </c>
      <c r="B9" s="70">
        <f t="shared" si="0"/>
        <v>37257</v>
      </c>
      <c r="C9" s="360">
        <v>0</v>
      </c>
      <c r="E9" s="339">
        <v>2004</v>
      </c>
      <c r="F9" s="277">
        <v>0</v>
      </c>
      <c r="G9" s="277">
        <v>30</v>
      </c>
      <c r="H9" s="59" t="s">
        <v>55</v>
      </c>
      <c r="I9" s="356" t="s">
        <v>63</v>
      </c>
      <c r="J9" s="357" t="s">
        <v>64</v>
      </c>
      <c r="K9" s="357" t="s">
        <v>65</v>
      </c>
      <c r="L9" s="357" t="s">
        <v>66</v>
      </c>
      <c r="M9" s="357" t="s">
        <v>67</v>
      </c>
      <c r="N9" s="357" t="s">
        <v>68</v>
      </c>
      <c r="O9" s="357" t="s">
        <v>69</v>
      </c>
      <c r="P9" s="357" t="s">
        <v>70</v>
      </c>
      <c r="Q9" s="357" t="s">
        <v>71</v>
      </c>
      <c r="R9" s="357" t="s">
        <v>72</v>
      </c>
      <c r="S9" s="357" t="s">
        <v>73</v>
      </c>
      <c r="T9" s="358" t="s">
        <v>74</v>
      </c>
      <c r="U9" s="263"/>
      <c r="AM9" s="267">
        <f t="shared" si="1"/>
        <v>37257</v>
      </c>
      <c r="AN9" s="353">
        <f t="shared" si="2"/>
        <v>0</v>
      </c>
      <c r="AO9" s="190">
        <f t="shared" si="3"/>
        <v>0</v>
      </c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s="4" customFormat="1" ht="13.5" customHeight="1" x14ac:dyDescent="0.2">
      <c r="A10" s="359" t="str">
        <f t="shared" si="4"/>
        <v>Feb</v>
      </c>
      <c r="B10" s="70">
        <f t="shared" si="0"/>
        <v>37288</v>
      </c>
      <c r="C10" s="360">
        <v>0</v>
      </c>
      <c r="E10" s="339">
        <v>2005</v>
      </c>
      <c r="F10" s="277">
        <v>0</v>
      </c>
      <c r="G10" s="277">
        <v>20</v>
      </c>
      <c r="H10" s="355">
        <v>20</v>
      </c>
      <c r="I10" s="367">
        <v>0.15196474825833545</v>
      </c>
      <c r="J10" s="367">
        <v>2.0266449352239679E-3</v>
      </c>
      <c r="K10" s="367">
        <v>-1.155937637547557E-2</v>
      </c>
      <c r="L10" s="367">
        <v>-0.494851343364969</v>
      </c>
      <c r="M10" s="367">
        <v>-0.73957245588982945</v>
      </c>
      <c r="N10" s="367">
        <v>-1.2964346391387997</v>
      </c>
      <c r="O10" s="367">
        <v>-1.6204041640786919</v>
      </c>
      <c r="P10" s="367">
        <v>-0.70163007610506944</v>
      </c>
      <c r="Q10" s="367">
        <v>-1.336579047074093</v>
      </c>
      <c r="R10" s="367">
        <v>-0.63047348089030608</v>
      </c>
      <c r="S10" s="367">
        <v>7.1912528160707279E-3</v>
      </c>
      <c r="T10" s="367">
        <v>5.2338993973441009E-2</v>
      </c>
      <c r="U10" s="339"/>
      <c r="Z10" s="50"/>
      <c r="AM10" s="267">
        <f t="shared" si="1"/>
        <v>37288</v>
      </c>
      <c r="AN10" s="353">
        <f t="shared" si="2"/>
        <v>0</v>
      </c>
      <c r="AO10" s="190">
        <f t="shared" si="3"/>
        <v>0</v>
      </c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s="4" customFormat="1" ht="13.5" customHeight="1" x14ac:dyDescent="0.2">
      <c r="A11" s="359" t="str">
        <f t="shared" si="4"/>
        <v>Mar</v>
      </c>
      <c r="B11" s="70">
        <f t="shared" si="0"/>
        <v>37316</v>
      </c>
      <c r="C11" s="360">
        <v>0</v>
      </c>
      <c r="E11" s="339">
        <v>2006</v>
      </c>
      <c r="F11" s="277">
        <v>0</v>
      </c>
      <c r="G11" s="277">
        <v>20</v>
      </c>
      <c r="H11" s="57">
        <v>30</v>
      </c>
      <c r="I11" s="368">
        <v>0.1000464543468121</v>
      </c>
      <c r="J11" s="369">
        <v>-3.9455937627790316E-3</v>
      </c>
      <c r="K11" s="369">
        <v>-8.1595597944533436E-3</v>
      </c>
      <c r="L11" s="369">
        <v>-0.3774683097325876</v>
      </c>
      <c r="M11" s="369">
        <v>-0.58227542921891862</v>
      </c>
      <c r="N11" s="369">
        <v>-1.0679511506728083</v>
      </c>
      <c r="O11" s="369">
        <v>-1.3550197585978605</v>
      </c>
      <c r="P11" s="369">
        <v>-0.59686432768394393</v>
      </c>
      <c r="Q11" s="369">
        <v>-1.1116846745815794</v>
      </c>
      <c r="R11" s="369">
        <v>-0.51586498969287264</v>
      </c>
      <c r="S11" s="369">
        <v>-9.166988449437273E-3</v>
      </c>
      <c r="T11" s="370">
        <v>3.4588300144406531E-2</v>
      </c>
      <c r="U11" s="339"/>
      <c r="Z11" s="50"/>
      <c r="AM11" s="267">
        <f t="shared" si="1"/>
        <v>37316</v>
      </c>
      <c r="AN11" s="353">
        <f t="shared" si="2"/>
        <v>0</v>
      </c>
      <c r="AO11" s="190">
        <f t="shared" si="3"/>
        <v>0</v>
      </c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s="4" customFormat="1" ht="13.5" customHeight="1" x14ac:dyDescent="0.2">
      <c r="A12" s="359" t="str">
        <f t="shared" si="4"/>
        <v>Apr</v>
      </c>
      <c r="B12" s="70">
        <f t="shared" si="0"/>
        <v>37347</v>
      </c>
      <c r="C12" s="360">
        <v>0</v>
      </c>
      <c r="E12" s="339">
        <v>2007</v>
      </c>
      <c r="F12" s="277">
        <v>0</v>
      </c>
      <c r="G12" s="277">
        <v>20</v>
      </c>
      <c r="H12" s="57">
        <v>40</v>
      </c>
      <c r="I12" s="368">
        <v>4.8128160435288753E-2</v>
      </c>
      <c r="J12" s="369">
        <v>-9.9178324607820268E-3</v>
      </c>
      <c r="K12" s="369">
        <v>-4.7597432134311177E-3</v>
      </c>
      <c r="L12" s="369">
        <v>-0.26008527610020599</v>
      </c>
      <c r="M12" s="369">
        <v>-0.42497840254800773</v>
      </c>
      <c r="N12" s="369">
        <v>-0.83946766220681679</v>
      </c>
      <c r="O12" s="369">
        <v>-1.0896353531170291</v>
      </c>
      <c r="P12" s="369">
        <v>-0.49209857926281847</v>
      </c>
      <c r="Q12" s="369">
        <v>-0.88679030208906606</v>
      </c>
      <c r="R12" s="369">
        <v>-0.40125649849543915</v>
      </c>
      <c r="S12" s="369">
        <v>-2.5525229714945273E-2</v>
      </c>
      <c r="T12" s="370">
        <v>1.6837606315372046E-2</v>
      </c>
      <c r="U12" s="339"/>
      <c r="Z12" s="50"/>
      <c r="AM12" s="267">
        <f t="shared" si="1"/>
        <v>37347</v>
      </c>
      <c r="AN12" s="353">
        <f t="shared" si="2"/>
        <v>0</v>
      </c>
      <c r="AO12" s="190">
        <f t="shared" si="3"/>
        <v>0</v>
      </c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s="4" customFormat="1" ht="13.5" customHeight="1" x14ac:dyDescent="0.2">
      <c r="A13" s="359" t="str">
        <f t="shared" si="4"/>
        <v>May</v>
      </c>
      <c r="B13" s="70">
        <f t="shared" si="0"/>
        <v>37377</v>
      </c>
      <c r="C13" s="360">
        <v>0</v>
      </c>
      <c r="E13" s="339">
        <v>2008</v>
      </c>
      <c r="F13" s="277">
        <v>0</v>
      </c>
      <c r="G13" s="277">
        <v>20</v>
      </c>
      <c r="H13" s="57">
        <v>50</v>
      </c>
      <c r="I13" s="368">
        <v>-3.7901334762345724E-3</v>
      </c>
      <c r="J13" s="369">
        <v>-1.5890071158785025E-2</v>
      </c>
      <c r="K13" s="369">
        <v>-1.3599266324088902E-3</v>
      </c>
      <c r="L13" s="369">
        <v>-0.14270224246782451</v>
      </c>
      <c r="M13" s="369">
        <v>-0.26768137587709706</v>
      </c>
      <c r="N13" s="369">
        <v>-0.61098417374082536</v>
      </c>
      <c r="O13" s="369">
        <v>-0.82425094763619799</v>
      </c>
      <c r="P13" s="369">
        <v>-0.38733283084169301</v>
      </c>
      <c r="Q13" s="369">
        <v>-0.66189592959655252</v>
      </c>
      <c r="R13" s="369">
        <v>-0.28664800729800566</v>
      </c>
      <c r="S13" s="369">
        <v>-4.188347098045328E-2</v>
      </c>
      <c r="T13" s="370">
        <v>-9.1308751366243163E-4</v>
      </c>
      <c r="U13" s="339"/>
      <c r="Z13" s="50"/>
      <c r="AM13" s="267">
        <f t="shared" si="1"/>
        <v>37377</v>
      </c>
      <c r="AN13" s="353">
        <f t="shared" si="2"/>
        <v>0</v>
      </c>
      <c r="AO13" s="190">
        <f t="shared" si="3"/>
        <v>0</v>
      </c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s="4" customFormat="1" ht="13.5" customHeight="1" x14ac:dyDescent="0.2">
      <c r="A14" s="359" t="str">
        <f t="shared" si="4"/>
        <v>Jun</v>
      </c>
      <c r="B14" s="70">
        <f t="shared" si="0"/>
        <v>37408</v>
      </c>
      <c r="C14" s="360">
        <v>0</v>
      </c>
      <c r="E14" s="339">
        <v>2009</v>
      </c>
      <c r="F14" s="277">
        <v>0</v>
      </c>
      <c r="G14" s="277">
        <v>20</v>
      </c>
      <c r="H14" s="57">
        <v>55</v>
      </c>
      <c r="I14" s="368">
        <v>-2.9749280431996279E-2</v>
      </c>
      <c r="J14" s="369">
        <v>-1.8876190507786526E-2</v>
      </c>
      <c r="K14" s="369">
        <v>3.3998165810222056E-4</v>
      </c>
      <c r="L14" s="369">
        <v>-8.4010725651633852E-2</v>
      </c>
      <c r="M14" s="369">
        <v>-0.18903286254164167</v>
      </c>
      <c r="N14" s="369">
        <v>-0.49674242950782971</v>
      </c>
      <c r="O14" s="369">
        <v>-0.69155874489578195</v>
      </c>
      <c r="P14" s="369">
        <v>-0.33494995663113025</v>
      </c>
      <c r="Q14" s="369">
        <v>-0.54944874335029581</v>
      </c>
      <c r="R14" s="369">
        <v>-0.22934376169928891</v>
      </c>
      <c r="S14" s="369">
        <v>-5.006259161320728E-2</v>
      </c>
      <c r="T14" s="370">
        <v>-9.7884344281796709E-3</v>
      </c>
      <c r="U14" s="339"/>
      <c r="Z14" s="50"/>
      <c r="AM14" s="267">
        <f t="shared" si="1"/>
        <v>37408</v>
      </c>
      <c r="AN14" s="353">
        <f t="shared" si="2"/>
        <v>0</v>
      </c>
      <c r="AO14" s="190">
        <f t="shared" si="3"/>
        <v>0</v>
      </c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s="4" customFormat="1" ht="13.5" customHeight="1" x14ac:dyDescent="0.2">
      <c r="A15" s="359" t="str">
        <f t="shared" si="4"/>
        <v>Jul</v>
      </c>
      <c r="B15" s="70">
        <f t="shared" si="0"/>
        <v>37438</v>
      </c>
      <c r="C15" s="360">
        <v>0</v>
      </c>
      <c r="E15" s="339">
        <v>2010</v>
      </c>
      <c r="F15" s="277">
        <v>0</v>
      </c>
      <c r="G15" s="277">
        <v>20</v>
      </c>
      <c r="H15" s="57">
        <v>60</v>
      </c>
      <c r="I15" s="368">
        <v>-5.5708427387757893E-2</v>
      </c>
      <c r="J15" s="369">
        <v>-2.1862309856788029E-2</v>
      </c>
      <c r="K15" s="369">
        <v>2.0398899486133355E-3</v>
      </c>
      <c r="L15" s="369">
        <v>-2.5319208835442961E-2</v>
      </c>
      <c r="M15" s="369">
        <v>-0.1103843492061862</v>
      </c>
      <c r="N15" s="369">
        <v>-0.382500685274834</v>
      </c>
      <c r="O15" s="369">
        <v>-0.55886654215536624</v>
      </c>
      <c r="P15" s="369">
        <v>-0.28256708242056749</v>
      </c>
      <c r="Q15" s="369">
        <v>-0.4370015571040391</v>
      </c>
      <c r="R15" s="369">
        <v>-0.17203951610057219</v>
      </c>
      <c r="S15" s="369">
        <v>-5.8241712245961273E-2</v>
      </c>
      <c r="T15" s="370">
        <v>-1.866378134269691E-2</v>
      </c>
      <c r="U15" s="339"/>
      <c r="Z15" s="50"/>
      <c r="AM15" s="267">
        <f t="shared" si="1"/>
        <v>37438</v>
      </c>
      <c r="AN15" s="353">
        <f t="shared" si="2"/>
        <v>0</v>
      </c>
      <c r="AO15" s="190">
        <f t="shared" si="3"/>
        <v>0</v>
      </c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s="4" customFormat="1" ht="13.5" customHeight="1" x14ac:dyDescent="0.2">
      <c r="A16" s="359" t="str">
        <f t="shared" si="4"/>
        <v>Aug</v>
      </c>
      <c r="B16" s="70">
        <f t="shared" si="0"/>
        <v>37469</v>
      </c>
      <c r="C16" s="360">
        <v>0</v>
      </c>
      <c r="E16" s="339">
        <v>2011</v>
      </c>
      <c r="F16" s="277">
        <v>0</v>
      </c>
      <c r="G16" s="277">
        <v>20</v>
      </c>
      <c r="H16" s="57">
        <v>65</v>
      </c>
      <c r="I16" s="368">
        <v>-8.1667574343519567E-2</v>
      </c>
      <c r="J16" s="369">
        <v>-2.4848429205789526E-2</v>
      </c>
      <c r="K16" s="369">
        <v>3.7397982391244502E-3</v>
      </c>
      <c r="L16" s="369">
        <v>3.3372307980747695E-2</v>
      </c>
      <c r="M16" s="369">
        <v>-3.1735835870730603E-2</v>
      </c>
      <c r="N16" s="369">
        <v>-0.26825894104183812</v>
      </c>
      <c r="O16" s="369">
        <v>-0.42617433941495064</v>
      </c>
      <c r="P16" s="369">
        <v>-0.23018420821000476</v>
      </c>
      <c r="Q16" s="369">
        <v>-0.32455437085778238</v>
      </c>
      <c r="R16" s="369">
        <v>-0.11473527050185542</v>
      </c>
      <c r="S16" s="369">
        <v>-6.6420832878715266E-2</v>
      </c>
      <c r="T16" s="370">
        <v>-2.7539128257214149E-2</v>
      </c>
      <c r="U16" s="339"/>
      <c r="Z16" s="50"/>
      <c r="AM16" s="267">
        <f t="shared" si="1"/>
        <v>37469</v>
      </c>
      <c r="AN16" s="353">
        <f t="shared" si="2"/>
        <v>0</v>
      </c>
      <c r="AO16" s="190">
        <f t="shared" si="3"/>
        <v>0</v>
      </c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s="4" customFormat="1" ht="13.5" customHeight="1" x14ac:dyDescent="0.2">
      <c r="A17" s="359" t="str">
        <f t="shared" si="4"/>
        <v>Sep</v>
      </c>
      <c r="B17" s="70">
        <f t="shared" si="0"/>
        <v>37500</v>
      </c>
      <c r="C17" s="360">
        <v>0</v>
      </c>
      <c r="E17" s="339">
        <v>2012</v>
      </c>
      <c r="F17" s="277">
        <v>0</v>
      </c>
      <c r="G17" s="277">
        <v>20</v>
      </c>
      <c r="H17" s="57">
        <v>70</v>
      </c>
      <c r="I17" s="368">
        <v>-0.10762672129928127</v>
      </c>
      <c r="J17" s="369">
        <v>-2.7834548554791019E-2</v>
      </c>
      <c r="K17" s="369">
        <v>5.439706529635561E-3</v>
      </c>
      <c r="L17" s="369">
        <v>9.2063824796938462E-2</v>
      </c>
      <c r="M17" s="369">
        <v>4.6912677464724557E-2</v>
      </c>
      <c r="N17" s="369">
        <v>-0.15401719680884257</v>
      </c>
      <c r="O17" s="369">
        <v>-0.29348213667453499</v>
      </c>
      <c r="P17" s="369">
        <v>-0.17780133399944201</v>
      </c>
      <c r="Q17" s="369">
        <v>-0.21210718461152567</v>
      </c>
      <c r="R17" s="369">
        <v>-5.7431024903138714E-2</v>
      </c>
      <c r="S17" s="369">
        <v>-7.459995351146928E-2</v>
      </c>
      <c r="T17" s="370">
        <v>-3.6414475171731402E-2</v>
      </c>
      <c r="U17" s="339"/>
      <c r="Z17" s="51"/>
      <c r="AM17" s="267">
        <f t="shared" si="1"/>
        <v>37500</v>
      </c>
      <c r="AN17" s="353">
        <f t="shared" si="2"/>
        <v>0</v>
      </c>
      <c r="AO17" s="190">
        <f t="shared" si="3"/>
        <v>0</v>
      </c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s="4" customFormat="1" ht="13.5" customHeight="1" x14ac:dyDescent="0.2">
      <c r="B18" s="70">
        <f t="shared" si="0"/>
        <v>37530</v>
      </c>
      <c r="C18" s="360">
        <v>0</v>
      </c>
      <c r="E18" s="339">
        <v>2013</v>
      </c>
      <c r="F18" s="277">
        <v>0</v>
      </c>
      <c r="G18" s="277">
        <v>20</v>
      </c>
      <c r="H18" s="57">
        <v>80</v>
      </c>
      <c r="I18" s="368">
        <v>-0.15954501521080464</v>
      </c>
      <c r="J18" s="369">
        <v>-3.380678725279402E-2</v>
      </c>
      <c r="K18" s="369">
        <v>8.8395231106577869E-3</v>
      </c>
      <c r="L18" s="369">
        <v>0.2094468584293199</v>
      </c>
      <c r="M18" s="369">
        <v>0.20420970413563549</v>
      </c>
      <c r="N18" s="369">
        <v>7.4466291657149145E-2</v>
      </c>
      <c r="O18" s="369">
        <v>-2.8097731193703679E-2</v>
      </c>
      <c r="P18" s="369">
        <v>-7.3035585578316659E-2</v>
      </c>
      <c r="Q18" s="369">
        <v>1.2787187880987755E-2</v>
      </c>
      <c r="R18" s="369">
        <v>5.7177466294294751E-2</v>
      </c>
      <c r="S18" s="369">
        <v>-9.095819477697728E-2</v>
      </c>
      <c r="T18" s="370">
        <v>-5.416516900076588E-2</v>
      </c>
      <c r="U18" s="339"/>
      <c r="Z18" s="52"/>
      <c r="AM18" s="267">
        <f t="shared" si="1"/>
        <v>37530</v>
      </c>
      <c r="AN18" s="353">
        <f t="shared" si="2"/>
        <v>0</v>
      </c>
      <c r="AO18" s="190">
        <f t="shared" si="3"/>
        <v>0</v>
      </c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s="4" customFormat="1" ht="13.5" customHeight="1" x14ac:dyDescent="0.2">
      <c r="B19" s="70">
        <f t="shared" si="0"/>
        <v>37561</v>
      </c>
      <c r="C19" s="360">
        <v>0</v>
      </c>
      <c r="E19" s="339">
        <v>2014</v>
      </c>
      <c r="F19" s="277">
        <v>0</v>
      </c>
      <c r="G19" s="277">
        <v>20</v>
      </c>
      <c r="H19" s="58">
        <v>90</v>
      </c>
      <c r="I19" s="369">
        <v>-0.21146330912232797</v>
      </c>
      <c r="J19" s="369">
        <v>-3.977902595079702E-2</v>
      </c>
      <c r="K19" s="369">
        <v>1.2239339691680012E-2</v>
      </c>
      <c r="L19" s="369">
        <v>0.32682989206170143</v>
      </c>
      <c r="M19" s="369">
        <v>0.36150673080654649</v>
      </c>
      <c r="N19" s="369">
        <v>0.30294978012314061</v>
      </c>
      <c r="O19" s="369">
        <v>0.23728667428712788</v>
      </c>
      <c r="P19" s="369">
        <v>3.1730162842808822E-2</v>
      </c>
      <c r="Q19" s="369">
        <v>0.23768156037350149</v>
      </c>
      <c r="R19" s="369">
        <v>0.17178595749172829</v>
      </c>
      <c r="S19" s="369">
        <v>-0.10731643604248527</v>
      </c>
      <c r="T19" s="369">
        <v>-7.1915862829800364E-2</v>
      </c>
      <c r="U19" s="339"/>
      <c r="Z19" s="54"/>
      <c r="AM19" s="267">
        <f t="shared" si="1"/>
        <v>37561</v>
      </c>
      <c r="AN19" s="353">
        <f t="shared" si="2"/>
        <v>0</v>
      </c>
      <c r="AO19" s="190">
        <f t="shared" si="3"/>
        <v>0</v>
      </c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s="4" customFormat="1" ht="12" customHeight="1" x14ac:dyDescent="0.2">
      <c r="B20" s="70">
        <f t="shared" si="0"/>
        <v>37591</v>
      </c>
      <c r="C20" s="360">
        <v>0</v>
      </c>
      <c r="E20" s="339">
        <v>2015</v>
      </c>
      <c r="F20" s="277">
        <v>0</v>
      </c>
      <c r="G20" s="277">
        <v>20</v>
      </c>
      <c r="AM20" s="267">
        <f t="shared" si="1"/>
        <v>37591</v>
      </c>
      <c r="AN20" s="353">
        <f t="shared" si="2"/>
        <v>0</v>
      </c>
      <c r="AO20" s="190">
        <f t="shared" si="3"/>
        <v>0</v>
      </c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s="4" customFormat="1" ht="12" customHeight="1" x14ac:dyDescent="0.2">
      <c r="B21" s="70">
        <f t="shared" si="0"/>
        <v>37622</v>
      </c>
      <c r="C21" s="360">
        <v>0</v>
      </c>
      <c r="E21" s="339">
        <v>2016</v>
      </c>
      <c r="F21" s="277">
        <v>0</v>
      </c>
      <c r="G21" s="277">
        <v>20</v>
      </c>
      <c r="AM21" s="267">
        <f t="shared" si="1"/>
        <v>37622</v>
      </c>
      <c r="AN21" s="353">
        <f t="shared" si="2"/>
        <v>0</v>
      </c>
      <c r="AO21" s="190">
        <f t="shared" si="3"/>
        <v>0</v>
      </c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s="4" customFormat="1" ht="12" customHeight="1" x14ac:dyDescent="0.2">
      <c r="B22" s="70">
        <f t="shared" si="0"/>
        <v>37653</v>
      </c>
      <c r="C22" s="360">
        <v>0</v>
      </c>
      <c r="E22" s="339">
        <v>2017</v>
      </c>
      <c r="F22" s="277">
        <v>0</v>
      </c>
      <c r="G22" s="277">
        <v>20</v>
      </c>
      <c r="AM22" s="267">
        <f t="shared" si="1"/>
        <v>37653</v>
      </c>
      <c r="AN22" s="353">
        <f t="shared" si="2"/>
        <v>0</v>
      </c>
      <c r="AO22" s="190">
        <f t="shared" si="3"/>
        <v>0</v>
      </c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s="4" customFormat="1" ht="12" customHeight="1" x14ac:dyDescent="0.2">
      <c r="B23" s="70">
        <f t="shared" si="0"/>
        <v>37681</v>
      </c>
      <c r="C23" s="360">
        <v>0</v>
      </c>
      <c r="E23" s="339">
        <v>2018</v>
      </c>
      <c r="F23" s="277">
        <v>0</v>
      </c>
      <c r="G23" s="277">
        <v>20</v>
      </c>
      <c r="H23" s="335" t="s">
        <v>805</v>
      </c>
      <c r="AM23" s="267">
        <f t="shared" si="1"/>
        <v>37681</v>
      </c>
      <c r="AN23" s="353">
        <f t="shared" si="2"/>
        <v>0</v>
      </c>
      <c r="AO23" s="190">
        <f t="shared" si="3"/>
        <v>0</v>
      </c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</row>
    <row r="24" spans="1:256" s="4" customFormat="1" ht="12" customHeight="1" x14ac:dyDescent="0.2">
      <c r="B24" s="70">
        <f t="shared" si="0"/>
        <v>37712</v>
      </c>
      <c r="C24" s="360">
        <v>0</v>
      </c>
      <c r="E24" s="339">
        <v>2019</v>
      </c>
      <c r="F24" s="277">
        <v>0</v>
      </c>
      <c r="G24" s="277">
        <v>20</v>
      </c>
      <c r="AM24" s="267">
        <f t="shared" si="1"/>
        <v>37712</v>
      </c>
      <c r="AN24" s="353">
        <f t="shared" si="2"/>
        <v>0</v>
      </c>
      <c r="AO24" s="190">
        <f t="shared" si="3"/>
        <v>0</v>
      </c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</row>
    <row r="25" spans="1:256" s="4" customFormat="1" ht="12.75" customHeight="1" x14ac:dyDescent="0.2">
      <c r="B25" s="70">
        <f t="shared" si="0"/>
        <v>37742</v>
      </c>
      <c r="C25" s="360">
        <v>0</v>
      </c>
      <c r="E25" s="339">
        <v>2020</v>
      </c>
      <c r="F25" s="277">
        <v>0</v>
      </c>
      <c r="G25" s="277">
        <v>20</v>
      </c>
      <c r="H25" s="46" t="s">
        <v>56</v>
      </c>
      <c r="I25" s="45">
        <v>1</v>
      </c>
      <c r="J25" s="45">
        <v>2</v>
      </c>
      <c r="K25" s="45">
        <v>3</v>
      </c>
      <c r="L25" s="45">
        <v>4</v>
      </c>
      <c r="M25" s="45">
        <v>5</v>
      </c>
      <c r="N25" s="45">
        <v>6</v>
      </c>
      <c r="O25" s="45">
        <v>7</v>
      </c>
      <c r="P25" s="45">
        <v>8</v>
      </c>
      <c r="Q25" s="45">
        <v>9</v>
      </c>
      <c r="R25" s="45">
        <v>10</v>
      </c>
      <c r="S25" s="45">
        <v>11</v>
      </c>
      <c r="T25" s="45">
        <v>12</v>
      </c>
      <c r="U25" s="45">
        <v>13</v>
      </c>
      <c r="V25" s="45">
        <v>14</v>
      </c>
      <c r="W25" s="45">
        <v>15</v>
      </c>
      <c r="X25" s="45">
        <v>16</v>
      </c>
      <c r="Y25" s="45">
        <v>17</v>
      </c>
      <c r="Z25" s="45">
        <v>18</v>
      </c>
      <c r="AA25" s="45">
        <v>19</v>
      </c>
      <c r="AB25" s="45">
        <v>20</v>
      </c>
      <c r="AC25" s="45">
        <v>21</v>
      </c>
      <c r="AD25" s="45">
        <v>22</v>
      </c>
      <c r="AE25" s="45">
        <v>23</v>
      </c>
      <c r="AF25" s="45">
        <v>24</v>
      </c>
      <c r="AG25" s="48"/>
      <c r="AH25" s="48"/>
      <c r="AM25" s="267">
        <f t="shared" si="1"/>
        <v>37742</v>
      </c>
      <c r="AN25" s="353">
        <f t="shared" si="2"/>
        <v>0</v>
      </c>
      <c r="AO25" s="190">
        <f t="shared" si="3"/>
        <v>0</v>
      </c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</row>
    <row r="26" spans="1:256" s="4" customFormat="1" ht="15.75" customHeight="1" x14ac:dyDescent="0.2">
      <c r="B26" s="70">
        <f t="shared" si="0"/>
        <v>37773</v>
      </c>
      <c r="C26" s="360">
        <v>0</v>
      </c>
      <c r="E26" s="63"/>
      <c r="F26" s="63"/>
      <c r="H26" s="4" t="s">
        <v>57</v>
      </c>
      <c r="AM26" s="267">
        <f t="shared" si="1"/>
        <v>37773</v>
      </c>
      <c r="AN26" s="353">
        <f t="shared" si="2"/>
        <v>0</v>
      </c>
      <c r="AO26" s="190">
        <f t="shared" si="3"/>
        <v>0</v>
      </c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</row>
    <row r="27" spans="1:256" s="4" customFormat="1" ht="12" customHeight="1" x14ac:dyDescent="0.2">
      <c r="B27" s="70">
        <f t="shared" si="0"/>
        <v>37803</v>
      </c>
      <c r="C27" s="360">
        <v>0</v>
      </c>
      <c r="H27" s="4">
        <v>1</v>
      </c>
      <c r="I27" s="349">
        <v>27.520183482426503</v>
      </c>
      <c r="J27" s="350">
        <v>26.968402150535589</v>
      </c>
      <c r="K27" s="350">
        <v>26.100852254874351</v>
      </c>
      <c r="L27" s="350">
        <v>25.240374813707739</v>
      </c>
      <c r="M27" s="350">
        <v>25.371555616986193</v>
      </c>
      <c r="N27" s="350">
        <v>26.054430561723688</v>
      </c>
      <c r="O27" s="350">
        <v>26.7591654831852</v>
      </c>
      <c r="P27" s="350">
        <v>26.3522867076437</v>
      </c>
      <c r="Q27" s="350">
        <v>27.4975709443395</v>
      </c>
      <c r="R27" s="350">
        <v>28.588815026948399</v>
      </c>
      <c r="S27" s="350">
        <v>29.402388910195</v>
      </c>
      <c r="T27" s="350">
        <v>29.186086213427402</v>
      </c>
      <c r="U27" s="350">
        <v>29.030260028460098</v>
      </c>
      <c r="V27" s="350">
        <v>28.131172224164601</v>
      </c>
      <c r="W27" s="350">
        <v>27.4925468334831</v>
      </c>
      <c r="X27" s="350">
        <v>27.355597326990399</v>
      </c>
      <c r="Y27" s="350">
        <v>28.376108354399602</v>
      </c>
      <c r="Z27" s="350">
        <v>31.285800713177</v>
      </c>
      <c r="AA27" s="350">
        <v>32.9338631461437</v>
      </c>
      <c r="AB27" s="350">
        <v>32.890588120426997</v>
      </c>
      <c r="AC27" s="350">
        <v>31.607484667919998</v>
      </c>
      <c r="AD27" s="350">
        <v>30.858424870347804</v>
      </c>
      <c r="AE27" s="350">
        <v>28.942212869105298</v>
      </c>
      <c r="AF27" s="350">
        <v>26.659123419066539</v>
      </c>
      <c r="AG27">
        <f>SUM(I27:AF27)</f>
        <v>680.60529473967824</v>
      </c>
      <c r="AI27" s="48"/>
      <c r="AM27" s="267">
        <f t="shared" si="1"/>
        <v>37803</v>
      </c>
      <c r="AN27" s="353">
        <f t="shared" si="2"/>
        <v>0</v>
      </c>
      <c r="AO27" s="190">
        <f t="shared" si="3"/>
        <v>0</v>
      </c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</row>
    <row r="28" spans="1:256" s="5" customFormat="1" ht="12" customHeight="1" x14ac:dyDescent="0.2">
      <c r="A28" s="48"/>
      <c r="B28" s="70">
        <f t="shared" si="0"/>
        <v>37834</v>
      </c>
      <c r="C28" s="360">
        <v>0</v>
      </c>
      <c r="D28" s="48"/>
      <c r="E28" s="48"/>
      <c r="F28" s="48"/>
      <c r="G28" s="48"/>
      <c r="H28" s="4">
        <v>2</v>
      </c>
      <c r="I28" s="351">
        <v>27.019323002441851</v>
      </c>
      <c r="J28" s="352">
        <v>26.05312284017916</v>
      </c>
      <c r="K28" s="352">
        <v>25.76106301556084</v>
      </c>
      <c r="L28" s="352">
        <v>25.660525482235869</v>
      </c>
      <c r="M28" s="352">
        <v>25.683335945602302</v>
      </c>
      <c r="N28" s="352">
        <v>27.60009478903666</v>
      </c>
      <c r="O28" s="352">
        <v>31.6244951836943</v>
      </c>
      <c r="P28" s="352">
        <v>34.404921328652797</v>
      </c>
      <c r="Q28" s="352">
        <v>35.272763454659298</v>
      </c>
      <c r="R28" s="352">
        <v>35.543303005569797</v>
      </c>
      <c r="S28" s="352">
        <v>35.197591989130203</v>
      </c>
      <c r="T28" s="352">
        <v>34.774005049797402</v>
      </c>
      <c r="U28" s="352">
        <v>34.107564994730097</v>
      </c>
      <c r="V28" s="352">
        <v>33.588826509597702</v>
      </c>
      <c r="W28" s="352">
        <v>33.347886184108802</v>
      </c>
      <c r="X28" s="352">
        <v>32.942304744485597</v>
      </c>
      <c r="Y28" s="352">
        <v>32.575021374686699</v>
      </c>
      <c r="Z28" s="352">
        <v>34.9838198135825</v>
      </c>
      <c r="AA28" s="352">
        <v>36.412007534290503</v>
      </c>
      <c r="AB28" s="352">
        <v>36.032805182846204</v>
      </c>
      <c r="AC28" s="352">
        <v>35.254911528754803</v>
      </c>
      <c r="AD28" s="352">
        <v>33.526136090992203</v>
      </c>
      <c r="AE28" s="352">
        <v>31.120288004428001</v>
      </c>
      <c r="AF28" s="352">
        <v>28.756173351895967</v>
      </c>
      <c r="AG28">
        <f t="shared" ref="AG28:AG91" si="5">SUM(I28:AF28)</f>
        <v>767.24229040095952</v>
      </c>
      <c r="AH28" s="4"/>
      <c r="AI28" s="4"/>
      <c r="AJ28" s="48"/>
      <c r="AK28" s="48"/>
      <c r="AL28" s="48"/>
      <c r="AM28" s="267">
        <f t="shared" si="1"/>
        <v>37834</v>
      </c>
      <c r="AN28" s="353">
        <f t="shared" si="2"/>
        <v>0</v>
      </c>
      <c r="AO28" s="190">
        <f t="shared" si="3"/>
        <v>0</v>
      </c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</row>
    <row r="29" spans="1:256" s="4" customFormat="1" ht="12" customHeight="1" x14ac:dyDescent="0.2">
      <c r="B29" s="70">
        <f t="shared" si="0"/>
        <v>37865</v>
      </c>
      <c r="C29" s="360">
        <v>0</v>
      </c>
      <c r="H29" s="4">
        <v>3</v>
      </c>
      <c r="I29" s="351">
        <v>28.259573950777281</v>
      </c>
      <c r="J29" s="352">
        <v>27.115834771916639</v>
      </c>
      <c r="K29" s="352">
        <v>26.920423469843072</v>
      </c>
      <c r="L29" s="352">
        <v>26.729658014639131</v>
      </c>
      <c r="M29" s="352">
        <v>26.789236078753497</v>
      </c>
      <c r="N29" s="352">
        <v>28.720693191165399</v>
      </c>
      <c r="O29" s="352">
        <v>32.961126004776503</v>
      </c>
      <c r="P29" s="352">
        <v>35.487978513371104</v>
      </c>
      <c r="Q29" s="352">
        <v>36.532897020597304</v>
      </c>
      <c r="R29" s="352">
        <v>36.553960563706795</v>
      </c>
      <c r="S29" s="352">
        <v>36.207560054870896</v>
      </c>
      <c r="T29" s="352">
        <v>35.863788791188</v>
      </c>
      <c r="U29" s="352">
        <v>34.801806136338996</v>
      </c>
      <c r="V29" s="352">
        <v>34.369668356651204</v>
      </c>
      <c r="W29" s="352">
        <v>33.830326504496796</v>
      </c>
      <c r="X29" s="352">
        <v>33.1259731853185</v>
      </c>
      <c r="Y29" s="352">
        <v>32.8637951452476</v>
      </c>
      <c r="Z29" s="352">
        <v>35.126760261788803</v>
      </c>
      <c r="AA29" s="352">
        <v>36.459766044013705</v>
      </c>
      <c r="AB29" s="352">
        <v>36.184203862445699</v>
      </c>
      <c r="AC29" s="352">
        <v>35.681455540343904</v>
      </c>
      <c r="AD29" s="352">
        <v>33.936243948321803</v>
      </c>
      <c r="AE29" s="352">
        <v>31.974100566896301</v>
      </c>
      <c r="AF29" s="352">
        <v>29.6696295025863</v>
      </c>
      <c r="AG29">
        <f t="shared" si="5"/>
        <v>786.16645948005521</v>
      </c>
      <c r="AM29" s="267">
        <f t="shared" si="1"/>
        <v>37865</v>
      </c>
      <c r="AN29" s="353">
        <f t="shared" si="2"/>
        <v>0</v>
      </c>
      <c r="AO29" s="190">
        <f t="shared" si="3"/>
        <v>0</v>
      </c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</row>
    <row r="30" spans="1:256" ht="12" customHeight="1" x14ac:dyDescent="0.2">
      <c r="B30" s="70">
        <f t="shared" si="0"/>
        <v>37895</v>
      </c>
      <c r="C30" s="360">
        <v>0</v>
      </c>
      <c r="G30" s="4"/>
      <c r="H30" s="4">
        <v>4</v>
      </c>
      <c r="I30" s="351">
        <v>27.6550125644597</v>
      </c>
      <c r="J30" s="352">
        <v>26.615671700826258</v>
      </c>
      <c r="K30" s="352">
        <v>26.368392950869541</v>
      </c>
      <c r="L30" s="352">
        <v>26.233395108500201</v>
      </c>
      <c r="M30" s="352">
        <v>26.213414057487491</v>
      </c>
      <c r="N30" s="352">
        <v>28.138861147984798</v>
      </c>
      <c r="O30" s="352">
        <v>32.184893828606498</v>
      </c>
      <c r="P30" s="352">
        <v>34.782209411302901</v>
      </c>
      <c r="Q30" s="352">
        <v>35.835747191780598</v>
      </c>
      <c r="R30" s="352">
        <v>36.074562227218095</v>
      </c>
      <c r="S30" s="352">
        <v>35.861153137366003</v>
      </c>
      <c r="T30" s="352">
        <v>35.177653530887603</v>
      </c>
      <c r="U30" s="352">
        <v>34.357406936056599</v>
      </c>
      <c r="V30" s="352">
        <v>33.989399378911799</v>
      </c>
      <c r="W30" s="352">
        <v>33.826949501585901</v>
      </c>
      <c r="X30" s="352">
        <v>32.668307961666798</v>
      </c>
      <c r="Y30" s="352">
        <v>32.336636138749597</v>
      </c>
      <c r="Z30" s="352">
        <v>34.410334269106897</v>
      </c>
      <c r="AA30" s="352">
        <v>35.842111983138402</v>
      </c>
      <c r="AB30" s="352">
        <v>35.449633882709101</v>
      </c>
      <c r="AC30" s="352">
        <v>34.660174708317101</v>
      </c>
      <c r="AD30" s="352">
        <v>33.4650530084661</v>
      </c>
      <c r="AE30" s="352">
        <v>31.662658909641102</v>
      </c>
      <c r="AF30" s="352">
        <v>29.943354377181002</v>
      </c>
      <c r="AG30">
        <f t="shared" si="5"/>
        <v>773.75298791282</v>
      </c>
      <c r="AM30" s="267">
        <f t="shared" si="1"/>
        <v>37895</v>
      </c>
      <c r="AN30" s="353">
        <f t="shared" si="2"/>
        <v>0</v>
      </c>
      <c r="AO30" s="190">
        <f t="shared" si="3"/>
        <v>0</v>
      </c>
    </row>
    <row r="31" spans="1:256" ht="12" customHeight="1" x14ac:dyDescent="0.2">
      <c r="B31" s="70">
        <f t="shared" si="0"/>
        <v>37926</v>
      </c>
      <c r="C31" s="360">
        <v>0</v>
      </c>
      <c r="G31" s="4"/>
      <c r="H31" s="4">
        <v>5</v>
      </c>
      <c r="I31" s="351">
        <v>27.627657573278178</v>
      </c>
      <c r="J31" s="352">
        <v>26.538465674895498</v>
      </c>
      <c r="K31" s="352">
        <v>26.060171399198893</v>
      </c>
      <c r="L31" s="352">
        <v>25.82098655219788</v>
      </c>
      <c r="M31" s="352">
        <v>25.738469847311599</v>
      </c>
      <c r="N31" s="352">
        <v>26.782611527015689</v>
      </c>
      <c r="O31" s="352">
        <v>27.976759823704697</v>
      </c>
      <c r="P31" s="352">
        <v>28.214636832635698</v>
      </c>
      <c r="Q31" s="352">
        <v>29.490259525920699</v>
      </c>
      <c r="R31" s="352">
        <v>30.384011027712301</v>
      </c>
      <c r="S31" s="352">
        <v>30.685588300581898</v>
      </c>
      <c r="T31" s="352">
        <v>30.297753196982796</v>
      </c>
      <c r="U31" s="352">
        <v>29.626691355160201</v>
      </c>
      <c r="V31" s="352">
        <v>28.71353081227786</v>
      </c>
      <c r="W31" s="352">
        <v>27.787070843112346</v>
      </c>
      <c r="X31" s="352">
        <v>27.150329817671061</v>
      </c>
      <c r="Y31" s="352">
        <v>27.11635606225871</v>
      </c>
      <c r="Z31" s="352">
        <v>30.7048097046899</v>
      </c>
      <c r="AA31" s="352">
        <v>32.336303137658305</v>
      </c>
      <c r="AB31" s="352">
        <v>32.316957702699497</v>
      </c>
      <c r="AC31" s="352">
        <v>32.132434234609505</v>
      </c>
      <c r="AD31" s="352">
        <v>31.048845681704996</v>
      </c>
      <c r="AE31" s="352">
        <v>29.7728059978018</v>
      </c>
      <c r="AF31" s="352">
        <v>28.005210686751699</v>
      </c>
      <c r="AG31">
        <f t="shared" si="5"/>
        <v>692.32871731783166</v>
      </c>
      <c r="AM31" s="267">
        <f t="shared" si="1"/>
        <v>37926</v>
      </c>
      <c r="AN31" s="353">
        <f t="shared" si="2"/>
        <v>0</v>
      </c>
      <c r="AO31" s="190">
        <f t="shared" si="3"/>
        <v>0</v>
      </c>
    </row>
    <row r="32" spans="1:256" ht="12" customHeight="1" x14ac:dyDescent="0.2">
      <c r="B32" s="70">
        <f t="shared" si="0"/>
        <v>37956</v>
      </c>
      <c r="C32" s="360">
        <v>0</v>
      </c>
      <c r="G32" s="4"/>
      <c r="H32" s="4">
        <v>6</v>
      </c>
      <c r="I32" s="351">
        <v>24.687495634140639</v>
      </c>
      <c r="J32" s="352">
        <v>23.888655022643938</v>
      </c>
      <c r="K32" s="352">
        <v>23.500834635794362</v>
      </c>
      <c r="L32" s="352">
        <v>23.245539332248779</v>
      </c>
      <c r="M32" s="352">
        <v>23.214166477541809</v>
      </c>
      <c r="N32" s="352">
        <v>23.82811705334721</v>
      </c>
      <c r="O32" s="352">
        <v>24.778546756257889</v>
      </c>
      <c r="P32" s="352">
        <v>24.786083916239271</v>
      </c>
      <c r="Q32" s="352">
        <v>25.432595038922891</v>
      </c>
      <c r="R32" s="352">
        <v>26.27323612669824</v>
      </c>
      <c r="S32" s="352">
        <v>26.13043976529411</v>
      </c>
      <c r="T32" s="352">
        <v>25.153880843753001</v>
      </c>
      <c r="U32" s="352">
        <v>25.138046742719872</v>
      </c>
      <c r="V32" s="352">
        <v>24.709733812630571</v>
      </c>
      <c r="W32" s="352">
        <v>24.215234514519778</v>
      </c>
      <c r="X32" s="352">
        <v>23.866172004957619</v>
      </c>
      <c r="Y32" s="352">
        <v>23.795762805070929</v>
      </c>
      <c r="Z32" s="352">
        <v>27.631189039412</v>
      </c>
      <c r="AA32" s="352">
        <v>29.585603280319599</v>
      </c>
      <c r="AB32" s="352">
        <v>29.958730342755899</v>
      </c>
      <c r="AC32" s="352">
        <v>29.658736802400099</v>
      </c>
      <c r="AD32" s="352">
        <v>28.507573921165299</v>
      </c>
      <c r="AE32" s="352">
        <v>26.927422292277058</v>
      </c>
      <c r="AF32" s="352">
        <v>24.858462626637671</v>
      </c>
      <c r="AG32">
        <f t="shared" si="5"/>
        <v>613.77225878774857</v>
      </c>
      <c r="AM32" s="267">
        <f t="shared" si="1"/>
        <v>37956</v>
      </c>
      <c r="AN32" s="353">
        <f t="shared" si="2"/>
        <v>0</v>
      </c>
      <c r="AO32" s="190">
        <f t="shared" si="3"/>
        <v>0</v>
      </c>
    </row>
    <row r="33" spans="2:41" ht="12" customHeight="1" x14ac:dyDescent="0.2">
      <c r="B33" s="70">
        <f t="shared" si="0"/>
        <v>37987</v>
      </c>
      <c r="C33" s="360">
        <v>0</v>
      </c>
      <c r="G33" s="4"/>
      <c r="H33" s="4">
        <v>7</v>
      </c>
      <c r="I33" s="351">
        <v>23.353215240467208</v>
      </c>
      <c r="J33" s="352">
        <v>22.625658851375249</v>
      </c>
      <c r="K33" s="352">
        <v>22.467022793988981</v>
      </c>
      <c r="L33" s="352">
        <v>22.526252596440692</v>
      </c>
      <c r="M33" s="352">
        <v>22.703212254788969</v>
      </c>
      <c r="N33" s="352">
        <v>24.576149241822492</v>
      </c>
      <c r="O33" s="352">
        <v>28.878601556562401</v>
      </c>
      <c r="P33" s="352">
        <v>32.284568870430398</v>
      </c>
      <c r="Q33" s="352">
        <v>33.693003463627399</v>
      </c>
      <c r="R33" s="352">
        <v>34.142751111773499</v>
      </c>
      <c r="S33" s="352">
        <v>34.229039803097301</v>
      </c>
      <c r="T33" s="352">
        <v>33.8332404733044</v>
      </c>
      <c r="U33" s="352">
        <v>33.448833490066299</v>
      </c>
      <c r="V33" s="352">
        <v>33.141154779013803</v>
      </c>
      <c r="W33" s="352">
        <v>32.683548577536698</v>
      </c>
      <c r="X33" s="352">
        <v>32.284537139370002</v>
      </c>
      <c r="Y33" s="352">
        <v>31.627123161070102</v>
      </c>
      <c r="Z33" s="352">
        <v>33.541358504563199</v>
      </c>
      <c r="AA33" s="352">
        <v>34.669338435564804</v>
      </c>
      <c r="AB33" s="352">
        <v>34.605161899055204</v>
      </c>
      <c r="AC33" s="352">
        <v>33.906764257790798</v>
      </c>
      <c r="AD33" s="352">
        <v>32.089690369021298</v>
      </c>
      <c r="AE33" s="352">
        <v>29.676159048071398</v>
      </c>
      <c r="AF33" s="352">
        <v>27.484249510970272</v>
      </c>
      <c r="AG33">
        <f t="shared" si="5"/>
        <v>724.47063542977287</v>
      </c>
      <c r="AM33" s="267">
        <f t="shared" si="1"/>
        <v>37987</v>
      </c>
      <c r="AN33" s="353">
        <f t="shared" si="2"/>
        <v>0</v>
      </c>
      <c r="AO33" s="190">
        <f t="shared" si="3"/>
        <v>0</v>
      </c>
    </row>
    <row r="34" spans="2:41" ht="12" customHeight="1" x14ac:dyDescent="0.2">
      <c r="B34" s="70">
        <f t="shared" si="0"/>
        <v>38018</v>
      </c>
      <c r="C34" s="361"/>
      <c r="G34" s="4"/>
      <c r="H34" s="4">
        <v>8</v>
      </c>
      <c r="I34" s="351">
        <v>27.835209075030381</v>
      </c>
      <c r="J34" s="352">
        <v>26.92115607427202</v>
      </c>
      <c r="K34" s="352">
        <v>26.409278450740118</v>
      </c>
      <c r="L34" s="352">
        <v>26.298912080993198</v>
      </c>
      <c r="M34" s="352">
        <v>26.82841048101935</v>
      </c>
      <c r="N34" s="352">
        <v>28.368688035052401</v>
      </c>
      <c r="O34" s="352">
        <v>32.477869798651803</v>
      </c>
      <c r="P34" s="352">
        <v>35.081379935685199</v>
      </c>
      <c r="Q34" s="352">
        <v>36.180471555234298</v>
      </c>
      <c r="R34" s="352">
        <v>36.696223038447002</v>
      </c>
      <c r="S34" s="352">
        <v>36.804887381536801</v>
      </c>
      <c r="T34" s="352">
        <v>36.285978591098598</v>
      </c>
      <c r="U34" s="352">
        <v>35.730112061728498</v>
      </c>
      <c r="V34" s="352">
        <v>35.155498965358198</v>
      </c>
      <c r="W34" s="352">
        <v>34.675531847775098</v>
      </c>
      <c r="X34" s="352">
        <v>34.287179576551296</v>
      </c>
      <c r="Y34" s="352">
        <v>33.934730156117404</v>
      </c>
      <c r="Z34" s="352">
        <v>35.711476359148705</v>
      </c>
      <c r="AA34" s="352">
        <v>36.922410001124</v>
      </c>
      <c r="AB34" s="352">
        <v>36.380079946081104</v>
      </c>
      <c r="AC34" s="352">
        <v>35.580723211855904</v>
      </c>
      <c r="AD34" s="352">
        <v>33.705202773806498</v>
      </c>
      <c r="AE34" s="352">
        <v>31.555186675562702</v>
      </c>
      <c r="AF34" s="352">
        <v>29.275917306241499</v>
      </c>
      <c r="AG34">
        <f t="shared" si="5"/>
        <v>789.10251337911211</v>
      </c>
      <c r="AM34" s="267">
        <f t="shared" si="1"/>
        <v>38018</v>
      </c>
      <c r="AN34" s="353">
        <f t="shared" si="2"/>
        <v>0</v>
      </c>
      <c r="AO34" s="190">
        <f t="shared" si="3"/>
        <v>0</v>
      </c>
    </row>
    <row r="35" spans="2:41" ht="12" customHeight="1" x14ac:dyDescent="0.2">
      <c r="B35" s="70">
        <f t="shared" si="0"/>
        <v>38047</v>
      </c>
      <c r="C35" s="361"/>
      <c r="G35" s="4"/>
      <c r="H35" s="4">
        <v>9</v>
      </c>
      <c r="I35" s="351">
        <v>28.0452567218938</v>
      </c>
      <c r="J35" s="352">
        <v>27.086881743703728</v>
      </c>
      <c r="K35" s="352">
        <v>26.888134186883541</v>
      </c>
      <c r="L35" s="352">
        <v>26.831104050694631</v>
      </c>
      <c r="M35" s="352">
        <v>27.296284412481651</v>
      </c>
      <c r="N35" s="352">
        <v>29.074231439743699</v>
      </c>
      <c r="O35" s="352">
        <v>33.220638586412299</v>
      </c>
      <c r="P35" s="352">
        <v>35.812436808955795</v>
      </c>
      <c r="Q35" s="352">
        <v>36.439287844899795</v>
      </c>
      <c r="R35" s="352">
        <v>37.015477292007901</v>
      </c>
      <c r="S35" s="352">
        <v>36.818888809412599</v>
      </c>
      <c r="T35" s="352">
        <v>36.360620860256404</v>
      </c>
      <c r="U35" s="352">
        <v>35.594565419782299</v>
      </c>
      <c r="V35" s="352">
        <v>35.066884183495496</v>
      </c>
      <c r="W35" s="352">
        <v>34.679800833167</v>
      </c>
      <c r="X35" s="352">
        <v>34.168966841229697</v>
      </c>
      <c r="Y35" s="352">
        <v>33.6984309497143</v>
      </c>
      <c r="Z35" s="352">
        <v>35.795172588134498</v>
      </c>
      <c r="AA35" s="352">
        <v>37.1156498640282</v>
      </c>
      <c r="AB35" s="352">
        <v>36.660159046890001</v>
      </c>
      <c r="AC35" s="352">
        <v>36.088313879080602</v>
      </c>
      <c r="AD35" s="352">
        <v>34.172000949950004</v>
      </c>
      <c r="AE35" s="352">
        <v>31.973159966199599</v>
      </c>
      <c r="AF35" s="352">
        <v>29.724455728773798</v>
      </c>
      <c r="AG35">
        <f t="shared" si="5"/>
        <v>795.62680300779141</v>
      </c>
      <c r="AM35" s="267">
        <f t="shared" si="1"/>
        <v>38047</v>
      </c>
      <c r="AN35" s="353">
        <f t="shared" si="2"/>
        <v>0</v>
      </c>
      <c r="AO35" s="190">
        <f t="shared" si="3"/>
        <v>0</v>
      </c>
    </row>
    <row r="36" spans="2:41" ht="12" customHeight="1" x14ac:dyDescent="0.2">
      <c r="B36" s="70">
        <f t="shared" si="0"/>
        <v>38078</v>
      </c>
      <c r="C36" s="361"/>
      <c r="G36" s="4"/>
      <c r="H36" s="4">
        <v>10</v>
      </c>
      <c r="I36" s="351">
        <v>27.754979860657741</v>
      </c>
      <c r="J36" s="352">
        <v>26.744402735286613</v>
      </c>
      <c r="K36" s="352">
        <v>26.666137578739793</v>
      </c>
      <c r="L36" s="352">
        <v>26.593430566327029</v>
      </c>
      <c r="M36" s="352">
        <v>27.061592259319511</v>
      </c>
      <c r="N36" s="352">
        <v>28.900119137283497</v>
      </c>
      <c r="O36" s="352">
        <v>33.266199138279603</v>
      </c>
      <c r="P36" s="352">
        <v>35.451831121426103</v>
      </c>
      <c r="Q36" s="352">
        <v>36.3010903837284</v>
      </c>
      <c r="R36" s="352">
        <v>36.600396696552195</v>
      </c>
      <c r="S36" s="352">
        <v>36.178930926347704</v>
      </c>
      <c r="T36" s="352">
        <v>35.793330252067804</v>
      </c>
      <c r="U36" s="352">
        <v>34.879184479596496</v>
      </c>
      <c r="V36" s="352">
        <v>34.784107810149301</v>
      </c>
      <c r="W36" s="352">
        <v>34.419647049770504</v>
      </c>
      <c r="X36" s="352">
        <v>33.493728385494897</v>
      </c>
      <c r="Y36" s="352">
        <v>33.107951342277104</v>
      </c>
      <c r="Z36" s="352">
        <v>34.938951717888699</v>
      </c>
      <c r="AA36" s="352">
        <v>36.147686467731504</v>
      </c>
      <c r="AB36" s="352">
        <v>35.837678993233702</v>
      </c>
      <c r="AC36" s="352">
        <v>35.4269598442161</v>
      </c>
      <c r="AD36" s="352">
        <v>33.700690759147399</v>
      </c>
      <c r="AE36" s="352">
        <v>31.789889645594002</v>
      </c>
      <c r="AF36" s="352">
        <v>29.585360339927899</v>
      </c>
      <c r="AG36">
        <f t="shared" si="5"/>
        <v>785.42427749104365</v>
      </c>
      <c r="AM36" s="267">
        <f t="shared" si="1"/>
        <v>38078</v>
      </c>
      <c r="AN36" s="353">
        <f t="shared" si="2"/>
        <v>0</v>
      </c>
      <c r="AO36" s="190">
        <f t="shared" si="3"/>
        <v>0</v>
      </c>
    </row>
    <row r="37" spans="2:41" ht="12" customHeight="1" x14ac:dyDescent="0.2">
      <c r="B37" s="70">
        <f t="shared" si="0"/>
        <v>38108</v>
      </c>
      <c r="C37" s="361"/>
      <c r="G37" s="4"/>
      <c r="H37" s="4">
        <v>11</v>
      </c>
      <c r="I37" s="351">
        <v>27.935262673194167</v>
      </c>
      <c r="J37" s="352">
        <v>26.936647082323081</v>
      </c>
      <c r="K37" s="352">
        <v>26.737064630921889</v>
      </c>
      <c r="L37" s="352">
        <v>26.653142011055159</v>
      </c>
      <c r="M37" s="352">
        <v>27.07825154510433</v>
      </c>
      <c r="N37" s="352">
        <v>28.8295800137866</v>
      </c>
      <c r="O37" s="352">
        <v>33.009400328866498</v>
      </c>
      <c r="P37" s="352">
        <v>35.355283525983097</v>
      </c>
      <c r="Q37" s="352">
        <v>36.186799520710402</v>
      </c>
      <c r="R37" s="352">
        <v>36.781451570181801</v>
      </c>
      <c r="S37" s="352">
        <v>36.639980395111202</v>
      </c>
      <c r="T37" s="352">
        <v>35.945897916575198</v>
      </c>
      <c r="U37" s="352">
        <v>35.0816784741058</v>
      </c>
      <c r="V37" s="352">
        <v>34.706441790486899</v>
      </c>
      <c r="W37" s="352">
        <v>34.497102751552198</v>
      </c>
      <c r="X37" s="352">
        <v>33.2959641830207</v>
      </c>
      <c r="Y37" s="352">
        <v>32.782541491771795</v>
      </c>
      <c r="Z37" s="352">
        <v>34.470481625831397</v>
      </c>
      <c r="AA37" s="352">
        <v>35.7503893480093</v>
      </c>
      <c r="AB37" s="352">
        <v>35.320435895896999</v>
      </c>
      <c r="AC37" s="352">
        <v>34.673641681653898</v>
      </c>
      <c r="AD37" s="352">
        <v>33.369769602019801</v>
      </c>
      <c r="AE37" s="352">
        <v>31.744358910986001</v>
      </c>
      <c r="AF37" s="352">
        <v>30.162654406101201</v>
      </c>
      <c r="AG37">
        <f t="shared" si="5"/>
        <v>783.9442213752493</v>
      </c>
      <c r="AM37" s="267">
        <f t="shared" si="1"/>
        <v>38108</v>
      </c>
      <c r="AN37" s="353">
        <f t="shared" si="2"/>
        <v>0</v>
      </c>
      <c r="AO37" s="190">
        <f t="shared" si="3"/>
        <v>0</v>
      </c>
    </row>
    <row r="38" spans="2:41" ht="12" customHeight="1" x14ac:dyDescent="0.2">
      <c r="B38" s="70">
        <f t="shared" si="0"/>
        <v>38139</v>
      </c>
      <c r="C38" s="361"/>
      <c r="G38" s="4"/>
      <c r="H38" s="4">
        <v>12</v>
      </c>
      <c r="I38" s="351">
        <v>27.316653752340159</v>
      </c>
      <c r="J38" s="352">
        <v>26.316684789826837</v>
      </c>
      <c r="K38" s="352">
        <v>25.878417979602197</v>
      </c>
      <c r="L38" s="352">
        <v>25.714972539507592</v>
      </c>
      <c r="M38" s="352">
        <v>25.830144344494968</v>
      </c>
      <c r="N38" s="352">
        <v>26.839948625447818</v>
      </c>
      <c r="O38" s="352">
        <v>28.094695625524899</v>
      </c>
      <c r="P38" s="352">
        <v>28.083320539289602</v>
      </c>
      <c r="Q38" s="352">
        <v>29.312627534102603</v>
      </c>
      <c r="R38" s="352">
        <v>30.383124633448197</v>
      </c>
      <c r="S38" s="352">
        <v>30.642460222004601</v>
      </c>
      <c r="T38" s="352">
        <v>30.276734551788</v>
      </c>
      <c r="U38" s="352">
        <v>29.766405323608399</v>
      </c>
      <c r="V38" s="352">
        <v>29.094890420696199</v>
      </c>
      <c r="W38" s="352">
        <v>28.400480147008231</v>
      </c>
      <c r="X38" s="352">
        <v>27.657702535855499</v>
      </c>
      <c r="Y38" s="352">
        <v>27.554877801963869</v>
      </c>
      <c r="Z38" s="352">
        <v>30.6929673442921</v>
      </c>
      <c r="AA38" s="352">
        <v>32.414673829722098</v>
      </c>
      <c r="AB38" s="352">
        <v>32.355453681372204</v>
      </c>
      <c r="AC38" s="352">
        <v>32.165230185021699</v>
      </c>
      <c r="AD38" s="352">
        <v>31.127352713882601</v>
      </c>
      <c r="AE38" s="352">
        <v>29.790495488355802</v>
      </c>
      <c r="AF38" s="352">
        <v>28.0802848378313</v>
      </c>
      <c r="AG38">
        <f t="shared" si="5"/>
        <v>693.79059944698747</v>
      </c>
      <c r="AM38" s="267">
        <f t="shared" si="1"/>
        <v>38139</v>
      </c>
      <c r="AN38" s="353">
        <f t="shared" si="2"/>
        <v>0</v>
      </c>
      <c r="AO38" s="190">
        <f t="shared" si="3"/>
        <v>0</v>
      </c>
    </row>
    <row r="39" spans="2:41" ht="12" customHeight="1" x14ac:dyDescent="0.2">
      <c r="B39" s="70">
        <f t="shared" si="0"/>
        <v>38169</v>
      </c>
      <c r="C39" s="361"/>
      <c r="G39" s="4"/>
      <c r="H39" s="4">
        <v>13</v>
      </c>
      <c r="I39" s="351">
        <v>26.98967333443678</v>
      </c>
      <c r="J39" s="352">
        <v>26.01884455126136</v>
      </c>
      <c r="K39" s="352">
        <v>25.67687518642866</v>
      </c>
      <c r="L39" s="352">
        <v>25.265418172923816</v>
      </c>
      <c r="M39" s="352">
        <v>25.355735471179749</v>
      </c>
      <c r="N39" s="352">
        <v>25.860914420660897</v>
      </c>
      <c r="O39" s="352">
        <v>26.911730790637311</v>
      </c>
      <c r="P39" s="352">
        <v>27.105366099650482</v>
      </c>
      <c r="Q39" s="352">
        <v>27.6596327186938</v>
      </c>
      <c r="R39" s="352">
        <v>28.588257191687198</v>
      </c>
      <c r="S39" s="352">
        <v>28.5266333079839</v>
      </c>
      <c r="T39" s="352">
        <v>27.426957518763743</v>
      </c>
      <c r="U39" s="352">
        <v>26.967146296957889</v>
      </c>
      <c r="V39" s="352">
        <v>26.011418382718269</v>
      </c>
      <c r="W39" s="352">
        <v>25.120468894369619</v>
      </c>
      <c r="X39" s="352">
        <v>24.605323926184631</v>
      </c>
      <c r="Y39" s="352">
        <v>24.645498100669059</v>
      </c>
      <c r="Z39" s="352">
        <v>28.237150084603698</v>
      </c>
      <c r="AA39" s="352">
        <v>30.460618831902799</v>
      </c>
      <c r="AB39" s="352">
        <v>31.021921105167401</v>
      </c>
      <c r="AC39" s="352">
        <v>30.854204896820001</v>
      </c>
      <c r="AD39" s="352">
        <v>29.661797965465301</v>
      </c>
      <c r="AE39" s="352">
        <v>28.375688533880201</v>
      </c>
      <c r="AF39" s="352">
        <v>26.329514626971218</v>
      </c>
      <c r="AG39">
        <f t="shared" si="5"/>
        <v>653.6767904100177</v>
      </c>
      <c r="AM39" s="267">
        <f t="shared" si="1"/>
        <v>38169</v>
      </c>
      <c r="AN39" s="353">
        <f t="shared" si="2"/>
        <v>0</v>
      </c>
      <c r="AO39" s="190">
        <f t="shared" si="3"/>
        <v>0</v>
      </c>
    </row>
    <row r="40" spans="2:41" ht="12" customHeight="1" x14ac:dyDescent="0.2">
      <c r="B40" s="70">
        <f t="shared" si="0"/>
        <v>38200</v>
      </c>
      <c r="C40" s="361"/>
      <c r="G40" s="4"/>
      <c r="H40" s="4">
        <v>14</v>
      </c>
      <c r="I40" s="351">
        <v>23.944303409808022</v>
      </c>
      <c r="J40" s="352">
        <v>23.13054667410206</v>
      </c>
      <c r="K40" s="352">
        <v>23.128271654565772</v>
      </c>
      <c r="L40" s="352">
        <v>23.069056030579731</v>
      </c>
      <c r="M40" s="352">
        <v>23.213876372537801</v>
      </c>
      <c r="N40" s="352">
        <v>25.07571628434043</v>
      </c>
      <c r="O40" s="352">
        <v>29.495243239373799</v>
      </c>
      <c r="P40" s="352">
        <v>32.937935618120605</v>
      </c>
      <c r="Q40" s="352">
        <v>34.222829870621801</v>
      </c>
      <c r="R40" s="352">
        <v>34.563063043906396</v>
      </c>
      <c r="S40" s="352">
        <v>34.3967272833167</v>
      </c>
      <c r="T40" s="352">
        <v>33.791472490290204</v>
      </c>
      <c r="U40" s="352">
        <v>33.071196369572903</v>
      </c>
      <c r="V40" s="352">
        <v>32.572865869000999</v>
      </c>
      <c r="W40" s="352">
        <v>31.996028260882603</v>
      </c>
      <c r="X40" s="352">
        <v>31.114004873619898</v>
      </c>
      <c r="Y40" s="352">
        <v>30.745990157258198</v>
      </c>
      <c r="Z40" s="352">
        <v>32.332897853406799</v>
      </c>
      <c r="AA40" s="352">
        <v>33.802443312650496</v>
      </c>
      <c r="AB40" s="352">
        <v>34.031940424469099</v>
      </c>
      <c r="AC40" s="352">
        <v>33.399705912905702</v>
      </c>
      <c r="AD40" s="352">
        <v>31.8496855879301</v>
      </c>
      <c r="AE40" s="352">
        <v>29.640402072798899</v>
      </c>
      <c r="AF40" s="352">
        <v>27.42852210398032</v>
      </c>
      <c r="AG40">
        <f t="shared" si="5"/>
        <v>722.95472477003932</v>
      </c>
      <c r="AM40" s="267">
        <f t="shared" si="1"/>
        <v>38200</v>
      </c>
      <c r="AN40" s="353">
        <f t="shared" si="2"/>
        <v>0</v>
      </c>
      <c r="AO40" s="190">
        <f t="shared" si="3"/>
        <v>0</v>
      </c>
    </row>
    <row r="41" spans="2:41" ht="12" customHeight="1" x14ac:dyDescent="0.2">
      <c r="B41" s="70">
        <f t="shared" si="0"/>
        <v>38231</v>
      </c>
      <c r="C41" s="361"/>
      <c r="G41" s="4"/>
      <c r="H41" s="4">
        <v>15</v>
      </c>
      <c r="I41" s="351">
        <v>27.341307466359531</v>
      </c>
      <c r="J41" s="352">
        <v>26.4616909846754</v>
      </c>
      <c r="K41" s="352">
        <v>25.921747608599322</v>
      </c>
      <c r="L41" s="352">
        <v>25.809705258977051</v>
      </c>
      <c r="M41" s="352">
        <v>26.223063707293662</v>
      </c>
      <c r="N41" s="352">
        <v>27.806702145427209</v>
      </c>
      <c r="O41" s="352">
        <v>31.915139226445397</v>
      </c>
      <c r="P41" s="352">
        <v>34.4243567024104</v>
      </c>
      <c r="Q41" s="352">
        <v>35.618621129637901</v>
      </c>
      <c r="R41" s="352">
        <v>36.121475661542405</v>
      </c>
      <c r="S41" s="352">
        <v>36.087626370098199</v>
      </c>
      <c r="T41" s="352">
        <v>35.597853177483898</v>
      </c>
      <c r="U41" s="352">
        <v>35.1737517034204</v>
      </c>
      <c r="V41" s="352">
        <v>34.724054915774502</v>
      </c>
      <c r="W41" s="352">
        <v>34.546512377183099</v>
      </c>
      <c r="X41" s="352">
        <v>34.074905878402205</v>
      </c>
      <c r="Y41" s="352">
        <v>33.773822780432397</v>
      </c>
      <c r="Z41" s="352">
        <v>35.091878702791</v>
      </c>
      <c r="AA41" s="352">
        <v>36.650883611629297</v>
      </c>
      <c r="AB41" s="352">
        <v>36.184133174559399</v>
      </c>
      <c r="AC41" s="352">
        <v>35.239964897686399</v>
      </c>
      <c r="AD41" s="352">
        <v>33.565720333894902</v>
      </c>
      <c r="AE41" s="352">
        <v>31.2558255748257</v>
      </c>
      <c r="AF41" s="352">
        <v>28.954762575092801</v>
      </c>
      <c r="AG41">
        <f t="shared" si="5"/>
        <v>778.5655059646424</v>
      </c>
      <c r="AM41" s="267">
        <f t="shared" si="1"/>
        <v>38231</v>
      </c>
      <c r="AN41" s="353">
        <f t="shared" si="2"/>
        <v>0</v>
      </c>
      <c r="AO41" s="190">
        <f t="shared" si="3"/>
        <v>0</v>
      </c>
    </row>
    <row r="42" spans="2:41" ht="12" customHeight="1" x14ac:dyDescent="0.2">
      <c r="B42" s="70">
        <f t="shared" si="0"/>
        <v>38261</v>
      </c>
      <c r="C42" s="361"/>
      <c r="G42" s="4"/>
      <c r="H42" s="4">
        <v>16</v>
      </c>
      <c r="I42" s="351">
        <v>27.235492691728417</v>
      </c>
      <c r="J42" s="352">
        <v>26.342058811460213</v>
      </c>
      <c r="K42" s="352">
        <v>26.05545358976272</v>
      </c>
      <c r="L42" s="352">
        <v>26.066849180737869</v>
      </c>
      <c r="M42" s="352">
        <v>26.475527110298838</v>
      </c>
      <c r="N42" s="352">
        <v>28.276313558521153</v>
      </c>
      <c r="O42" s="352">
        <v>32.355712723074099</v>
      </c>
      <c r="P42" s="352">
        <v>34.930678721677801</v>
      </c>
      <c r="Q42" s="352">
        <v>35.6919663153569</v>
      </c>
      <c r="R42" s="352">
        <v>36.328160665504399</v>
      </c>
      <c r="S42" s="352">
        <v>36.198529079221004</v>
      </c>
      <c r="T42" s="352">
        <v>35.8365156690205</v>
      </c>
      <c r="U42" s="352">
        <v>35.327178441350796</v>
      </c>
      <c r="V42" s="352">
        <v>35.020663482532896</v>
      </c>
      <c r="W42" s="352">
        <v>34.749089743880901</v>
      </c>
      <c r="X42" s="352">
        <v>34.4437158235895</v>
      </c>
      <c r="Y42" s="352">
        <v>33.808156131100702</v>
      </c>
      <c r="Z42" s="352">
        <v>35.427772097324798</v>
      </c>
      <c r="AA42" s="352">
        <v>37.1289834103383</v>
      </c>
      <c r="AB42" s="352">
        <v>36.645748509744806</v>
      </c>
      <c r="AC42" s="352">
        <v>35.987988140758006</v>
      </c>
      <c r="AD42" s="352">
        <v>34.050183141323203</v>
      </c>
      <c r="AE42" s="352">
        <v>31.696711366169701</v>
      </c>
      <c r="AF42" s="352">
        <v>29.392752854721898</v>
      </c>
      <c r="AG42">
        <f t="shared" si="5"/>
        <v>785.47220125919944</v>
      </c>
      <c r="AM42" s="267">
        <f t="shared" si="1"/>
        <v>38261</v>
      </c>
      <c r="AN42" s="353">
        <f t="shared" si="2"/>
        <v>0</v>
      </c>
      <c r="AO42" s="190">
        <f t="shared" si="3"/>
        <v>0</v>
      </c>
    </row>
    <row r="43" spans="2:41" ht="12" customHeight="1" x14ac:dyDescent="0.2">
      <c r="B43" s="70">
        <f t="shared" si="0"/>
        <v>38292</v>
      </c>
      <c r="C43" s="361"/>
      <c r="G43" s="4"/>
      <c r="H43" s="4">
        <v>17</v>
      </c>
      <c r="I43" s="351">
        <v>27.860657160342022</v>
      </c>
      <c r="J43" s="352">
        <v>26.899687524055562</v>
      </c>
      <c r="K43" s="352">
        <v>26.71563158999431</v>
      </c>
      <c r="L43" s="352">
        <v>26.735481054378553</v>
      </c>
      <c r="M43" s="352">
        <v>27.273613338933892</v>
      </c>
      <c r="N43" s="352">
        <v>29.140600521857003</v>
      </c>
      <c r="O43" s="352">
        <v>33.476391544111401</v>
      </c>
      <c r="P43" s="352">
        <v>35.4142855301438</v>
      </c>
      <c r="Q43" s="352">
        <v>36.428984433877801</v>
      </c>
      <c r="R43" s="352">
        <v>36.866839162460998</v>
      </c>
      <c r="S43" s="352">
        <v>36.665459966710898</v>
      </c>
      <c r="T43" s="352">
        <v>36.471712176861203</v>
      </c>
      <c r="U43" s="352">
        <v>35.783379017347002</v>
      </c>
      <c r="V43" s="352">
        <v>35.775105154331399</v>
      </c>
      <c r="W43" s="352">
        <v>35.6179595785324</v>
      </c>
      <c r="X43" s="352">
        <v>35.034161703688696</v>
      </c>
      <c r="Y43" s="352">
        <v>34.511329255136097</v>
      </c>
      <c r="Z43" s="352">
        <v>35.807639688522301</v>
      </c>
      <c r="AA43" s="352">
        <v>37.384233295857499</v>
      </c>
      <c r="AB43" s="352">
        <v>36.882712147020101</v>
      </c>
      <c r="AC43" s="352">
        <v>36.419611993251898</v>
      </c>
      <c r="AD43" s="352">
        <v>34.546256032292398</v>
      </c>
      <c r="AE43" s="352">
        <v>32.437349225054305</v>
      </c>
      <c r="AF43" s="352">
        <v>30.291017100072001</v>
      </c>
      <c r="AG43">
        <f t="shared" si="5"/>
        <v>800.44009819483358</v>
      </c>
      <c r="AM43" s="267">
        <f t="shared" si="1"/>
        <v>38292</v>
      </c>
      <c r="AN43" s="353">
        <f t="shared" si="2"/>
        <v>0</v>
      </c>
      <c r="AO43" s="190">
        <f t="shared" si="3"/>
        <v>0</v>
      </c>
    </row>
    <row r="44" spans="2:41" ht="12" customHeight="1" x14ac:dyDescent="0.2">
      <c r="B44" s="70">
        <f t="shared" si="0"/>
        <v>38322</v>
      </c>
      <c r="C44" s="361"/>
      <c r="G44" s="4"/>
      <c r="H44" s="4">
        <v>18</v>
      </c>
      <c r="I44" s="351">
        <v>28.552382566501571</v>
      </c>
      <c r="J44" s="352">
        <v>27.592530910825097</v>
      </c>
      <c r="K44" s="352">
        <v>27.422350995478048</v>
      </c>
      <c r="L44" s="352">
        <v>27.435783088667172</v>
      </c>
      <c r="M44" s="352">
        <v>28.02514680937146</v>
      </c>
      <c r="N44" s="352">
        <v>29.8501892983309</v>
      </c>
      <c r="O44" s="352">
        <v>34.090588450219897</v>
      </c>
      <c r="P44" s="352">
        <v>36.034390811316797</v>
      </c>
      <c r="Q44" s="352">
        <v>36.950139345596199</v>
      </c>
      <c r="R44" s="352">
        <v>37.573980681536497</v>
      </c>
      <c r="S44" s="352">
        <v>37.585430516175798</v>
      </c>
      <c r="T44" s="352">
        <v>37.004223621861499</v>
      </c>
      <c r="U44" s="352">
        <v>36.196700481580201</v>
      </c>
      <c r="V44" s="352">
        <v>35.825050117703697</v>
      </c>
      <c r="W44" s="352">
        <v>35.805841254802999</v>
      </c>
      <c r="X44" s="352">
        <v>34.7517250060816</v>
      </c>
      <c r="Y44" s="352">
        <v>34.310362542908599</v>
      </c>
      <c r="Z44" s="352">
        <v>35.471912285036403</v>
      </c>
      <c r="AA44" s="352">
        <v>37.159306368264701</v>
      </c>
      <c r="AB44" s="352">
        <v>36.5567895606072</v>
      </c>
      <c r="AC44" s="352">
        <v>35.963966129123399</v>
      </c>
      <c r="AD44" s="352">
        <v>34.559108935857097</v>
      </c>
      <c r="AE44" s="352">
        <v>32.815254822318295</v>
      </c>
      <c r="AF44" s="352">
        <v>31.366847575801096</v>
      </c>
      <c r="AG44">
        <f t="shared" si="5"/>
        <v>808.90000217596605</v>
      </c>
      <c r="AM44" s="267">
        <f t="shared" si="1"/>
        <v>38322</v>
      </c>
      <c r="AN44" s="353">
        <f t="shared" si="2"/>
        <v>0</v>
      </c>
      <c r="AO44" s="190">
        <f t="shared" si="3"/>
        <v>0</v>
      </c>
    </row>
    <row r="45" spans="2:41" ht="12" customHeight="1" x14ac:dyDescent="0.2">
      <c r="B45" s="70">
        <f t="shared" si="0"/>
        <v>38353</v>
      </c>
      <c r="C45" s="361"/>
      <c r="G45" s="4"/>
      <c r="H45" s="4">
        <v>19</v>
      </c>
      <c r="I45" s="351">
        <v>28.607794681718829</v>
      </c>
      <c r="J45" s="352">
        <v>27.58662970236259</v>
      </c>
      <c r="K45" s="352">
        <v>27.270737430760661</v>
      </c>
      <c r="L45" s="352">
        <v>27.150724776430589</v>
      </c>
      <c r="M45" s="352">
        <v>27.462095956638073</v>
      </c>
      <c r="N45" s="352">
        <v>28.557420968703198</v>
      </c>
      <c r="O45" s="352">
        <v>29.942488137399099</v>
      </c>
      <c r="P45" s="352">
        <v>29.495715923782299</v>
      </c>
      <c r="Q45" s="352">
        <v>30.700137428776401</v>
      </c>
      <c r="R45" s="352">
        <v>31.749009419873602</v>
      </c>
      <c r="S45" s="352">
        <v>32.074724325953696</v>
      </c>
      <c r="T45" s="352">
        <v>31.687742764223501</v>
      </c>
      <c r="U45" s="352">
        <v>31.022675672676399</v>
      </c>
      <c r="V45" s="352">
        <v>30.238977750415302</v>
      </c>
      <c r="W45" s="352">
        <v>29.612278736715471</v>
      </c>
      <c r="X45" s="352">
        <v>28.77920543808569</v>
      </c>
      <c r="Y45" s="352">
        <v>28.918304153973601</v>
      </c>
      <c r="Z45" s="352">
        <v>31.546574417682798</v>
      </c>
      <c r="AA45" s="352">
        <v>33.675020356004097</v>
      </c>
      <c r="AB45" s="352">
        <v>33.564944566400101</v>
      </c>
      <c r="AC45" s="352">
        <v>33.5139779181725</v>
      </c>
      <c r="AD45" s="352">
        <v>32.435432882364701</v>
      </c>
      <c r="AE45" s="352">
        <v>31.133465734943101</v>
      </c>
      <c r="AF45" s="352">
        <v>29.549806204346297</v>
      </c>
      <c r="AG45">
        <f t="shared" si="5"/>
        <v>726.27588534840265</v>
      </c>
      <c r="AM45" s="267">
        <f t="shared" si="1"/>
        <v>38353</v>
      </c>
      <c r="AN45" s="353">
        <f t="shared" si="2"/>
        <v>0</v>
      </c>
      <c r="AO45" s="190">
        <f t="shared" si="3"/>
        <v>0</v>
      </c>
    </row>
    <row r="46" spans="2:41" ht="12" customHeight="1" x14ac:dyDescent="0.2">
      <c r="B46" s="70">
        <f t="shared" si="0"/>
        <v>38384</v>
      </c>
      <c r="C46" s="361"/>
      <c r="G46" s="4"/>
      <c r="H46" s="4">
        <v>20</v>
      </c>
      <c r="I46" s="351">
        <v>26.43591485034068</v>
      </c>
      <c r="J46" s="352">
        <v>25.716238488742</v>
      </c>
      <c r="K46" s="352">
        <v>25.344134410514677</v>
      </c>
      <c r="L46" s="352">
        <v>25.215000900931443</v>
      </c>
      <c r="M46" s="352">
        <v>25.305415022529051</v>
      </c>
      <c r="N46" s="352">
        <v>26.10817637939769</v>
      </c>
      <c r="O46" s="352">
        <v>27.107750470284369</v>
      </c>
      <c r="P46" s="352">
        <v>26.532649595197924</v>
      </c>
      <c r="Q46" s="352">
        <v>27.4786390108879</v>
      </c>
      <c r="R46" s="352">
        <v>28.391368058483899</v>
      </c>
      <c r="S46" s="352">
        <v>28.4119963109944</v>
      </c>
      <c r="T46" s="352">
        <v>27.643271438354621</v>
      </c>
      <c r="U46" s="352">
        <v>27.926337117299809</v>
      </c>
      <c r="V46" s="352">
        <v>27.712863808314779</v>
      </c>
      <c r="W46" s="352">
        <v>27.877342829312617</v>
      </c>
      <c r="X46" s="352">
        <v>27.557604335409529</v>
      </c>
      <c r="Y46" s="352">
        <v>27.6797726541432</v>
      </c>
      <c r="Z46" s="352">
        <v>30.488408390946397</v>
      </c>
      <c r="AA46" s="352">
        <v>33.279188062109903</v>
      </c>
      <c r="AB46" s="352">
        <v>33.390048564810996</v>
      </c>
      <c r="AC46" s="352">
        <v>32.978538108911501</v>
      </c>
      <c r="AD46" s="352">
        <v>31.816423922443001</v>
      </c>
      <c r="AE46" s="352">
        <v>29.803921885885302</v>
      </c>
      <c r="AF46" s="352">
        <v>27.867714282150072</v>
      </c>
      <c r="AG46">
        <f t="shared" si="5"/>
        <v>678.06871889839579</v>
      </c>
      <c r="AM46" s="267">
        <f t="shared" si="1"/>
        <v>38384</v>
      </c>
      <c r="AN46" s="353">
        <f t="shared" si="2"/>
        <v>0</v>
      </c>
      <c r="AO46" s="190">
        <f t="shared" si="3"/>
        <v>0</v>
      </c>
    </row>
    <row r="47" spans="2:41" ht="12" customHeight="1" x14ac:dyDescent="0.2">
      <c r="B47" s="70">
        <f t="shared" si="0"/>
        <v>38412</v>
      </c>
      <c r="C47" s="361"/>
      <c r="G47" s="4"/>
      <c r="H47" s="4">
        <v>21</v>
      </c>
      <c r="I47" s="351">
        <v>23.887784683588421</v>
      </c>
      <c r="J47" s="352">
        <v>23.439189681408848</v>
      </c>
      <c r="K47" s="352">
        <v>23.28802456521823</v>
      </c>
      <c r="L47" s="352">
        <v>22.911042746081169</v>
      </c>
      <c r="M47" s="352">
        <v>23.635758236691451</v>
      </c>
      <c r="N47" s="352">
        <v>24.853434998463541</v>
      </c>
      <c r="O47" s="352">
        <v>27.559512270444507</v>
      </c>
      <c r="P47" s="352">
        <v>29.998220990896602</v>
      </c>
      <c r="Q47" s="352">
        <v>32.301600998572702</v>
      </c>
      <c r="R47" s="352">
        <v>33.119834407619095</v>
      </c>
      <c r="S47" s="352">
        <v>33.6832271941107</v>
      </c>
      <c r="T47" s="352">
        <v>33.470519627793401</v>
      </c>
      <c r="U47" s="352">
        <v>32.043389843823498</v>
      </c>
      <c r="V47" s="352">
        <v>31.916322984836299</v>
      </c>
      <c r="W47" s="352">
        <v>30.067384446237497</v>
      </c>
      <c r="X47" s="352">
        <v>29.475775756116803</v>
      </c>
      <c r="Y47" s="352">
        <v>29.345258196717353</v>
      </c>
      <c r="Z47" s="352">
        <v>30.460560499725901</v>
      </c>
      <c r="AA47" s="352">
        <v>34.045552722780698</v>
      </c>
      <c r="AB47" s="352">
        <v>33.692298605956196</v>
      </c>
      <c r="AC47" s="352">
        <v>32.946958332690102</v>
      </c>
      <c r="AD47" s="352">
        <v>31.961418186637601</v>
      </c>
      <c r="AE47" s="352">
        <v>29.7790340301935</v>
      </c>
      <c r="AF47" s="352">
        <v>27.016904744922563</v>
      </c>
      <c r="AG47">
        <f t="shared" si="5"/>
        <v>704.89900875152682</v>
      </c>
      <c r="AM47" s="267">
        <f t="shared" si="1"/>
        <v>38412</v>
      </c>
      <c r="AN47" s="353">
        <f t="shared" si="2"/>
        <v>0</v>
      </c>
      <c r="AO47" s="190">
        <f t="shared" si="3"/>
        <v>0</v>
      </c>
    </row>
    <row r="48" spans="2:41" ht="12" customHeight="1" x14ac:dyDescent="0.2">
      <c r="B48" s="70">
        <f t="shared" si="0"/>
        <v>38443</v>
      </c>
      <c r="C48" s="361"/>
      <c r="G48" s="4"/>
      <c r="H48" s="4">
        <v>22</v>
      </c>
      <c r="I48" s="351">
        <v>24.775894012644031</v>
      </c>
      <c r="J48" s="352">
        <v>23.777649499936111</v>
      </c>
      <c r="K48" s="352">
        <v>23.39744885820523</v>
      </c>
      <c r="L48" s="352">
        <v>23.226094127358611</v>
      </c>
      <c r="M48" s="352">
        <v>23.604005408326721</v>
      </c>
      <c r="N48" s="352">
        <v>24.93207802421017</v>
      </c>
      <c r="O48" s="352">
        <v>29.026095991778</v>
      </c>
      <c r="P48" s="352">
        <v>31.502343917066</v>
      </c>
      <c r="Q48" s="352">
        <v>32.265288931757802</v>
      </c>
      <c r="R48" s="352">
        <v>32.945647441621702</v>
      </c>
      <c r="S48" s="352">
        <v>33.057561185524605</v>
      </c>
      <c r="T48" s="352">
        <v>32.718146555313602</v>
      </c>
      <c r="U48" s="352">
        <v>32.192286087061802</v>
      </c>
      <c r="V48" s="352">
        <v>32.158785202510401</v>
      </c>
      <c r="W48" s="352">
        <v>31.6065720522665</v>
      </c>
      <c r="X48" s="352">
        <v>30.907746163765001</v>
      </c>
      <c r="Y48" s="352">
        <v>30.623036851118201</v>
      </c>
      <c r="Z48" s="352">
        <v>31.376738988278703</v>
      </c>
      <c r="AA48" s="352">
        <v>32.994378914899599</v>
      </c>
      <c r="AB48" s="352">
        <v>32.426539885055497</v>
      </c>
      <c r="AC48" s="352">
        <v>31.756063545554301</v>
      </c>
      <c r="AD48" s="352">
        <v>29.980694930946797</v>
      </c>
      <c r="AE48" s="352">
        <v>28.009015490058651</v>
      </c>
      <c r="AF48" s="352">
        <v>25.5647115589904</v>
      </c>
      <c r="AG48">
        <f t="shared" si="5"/>
        <v>704.82482362424855</v>
      </c>
      <c r="AM48" s="267">
        <f t="shared" si="1"/>
        <v>38443</v>
      </c>
      <c r="AN48" s="353">
        <f t="shared" si="2"/>
        <v>0</v>
      </c>
      <c r="AO48" s="190">
        <f t="shared" si="3"/>
        <v>0</v>
      </c>
    </row>
    <row r="49" spans="2:41" ht="12" customHeight="1" x14ac:dyDescent="0.2">
      <c r="B49" s="70">
        <f t="shared" si="0"/>
        <v>38473</v>
      </c>
      <c r="C49" s="361"/>
      <c r="G49" s="4"/>
      <c r="H49" s="4">
        <v>23</v>
      </c>
      <c r="I49" s="351">
        <v>23.780914525749779</v>
      </c>
      <c r="J49" s="352">
        <v>22.681791004415828</v>
      </c>
      <c r="K49" s="352">
        <v>22.408446165176489</v>
      </c>
      <c r="L49" s="352">
        <v>22.189993032862162</v>
      </c>
      <c r="M49" s="352">
        <v>22.4745848748443</v>
      </c>
      <c r="N49" s="352">
        <v>23.771523500840118</v>
      </c>
      <c r="O49" s="352">
        <v>27.854312613144401</v>
      </c>
      <c r="P49" s="352">
        <v>30.636042206284799</v>
      </c>
      <c r="Q49" s="352">
        <v>31.439855484596102</v>
      </c>
      <c r="R49" s="352">
        <v>32.470052516932697</v>
      </c>
      <c r="S49" s="352">
        <v>32.629297916701802</v>
      </c>
      <c r="T49" s="352">
        <v>33.187635075798994</v>
      </c>
      <c r="U49" s="352">
        <v>33.052350851445702</v>
      </c>
      <c r="V49" s="352">
        <v>33.1506806359519</v>
      </c>
      <c r="W49" s="352">
        <v>33.057562131791698</v>
      </c>
      <c r="X49" s="352">
        <v>32.928389175921495</v>
      </c>
      <c r="Y49" s="352">
        <v>32.312327516462503</v>
      </c>
      <c r="Z49" s="352">
        <v>33.429346084669497</v>
      </c>
      <c r="AA49" s="352">
        <v>34.810371940947604</v>
      </c>
      <c r="AB49" s="352">
        <v>34.214383616598703</v>
      </c>
      <c r="AC49" s="352">
        <v>33.345360666394001</v>
      </c>
      <c r="AD49" s="352">
        <v>31.449162539607002</v>
      </c>
      <c r="AE49" s="352">
        <v>28.932109463567301</v>
      </c>
      <c r="AF49" s="352">
        <v>26.439130328952629</v>
      </c>
      <c r="AG49">
        <f t="shared" si="5"/>
        <v>712.64562386965747</v>
      </c>
      <c r="AM49" s="267">
        <f t="shared" si="1"/>
        <v>38473</v>
      </c>
      <c r="AN49" s="353">
        <f t="shared" si="2"/>
        <v>0</v>
      </c>
      <c r="AO49" s="190">
        <f t="shared" si="3"/>
        <v>0</v>
      </c>
    </row>
    <row r="50" spans="2:41" ht="12" customHeight="1" x14ac:dyDescent="0.2">
      <c r="B50" s="70">
        <f t="shared" si="0"/>
        <v>38504</v>
      </c>
      <c r="C50" s="361"/>
      <c r="G50" s="4"/>
      <c r="H50" s="4">
        <v>24</v>
      </c>
      <c r="I50" s="351">
        <v>24.597341262473421</v>
      </c>
      <c r="J50" s="352">
        <v>23.374616925414141</v>
      </c>
      <c r="K50" s="352">
        <v>22.991385315948662</v>
      </c>
      <c r="L50" s="352">
        <v>22.658535782270562</v>
      </c>
      <c r="M50" s="352">
        <v>22.80575298718971</v>
      </c>
      <c r="N50" s="352">
        <v>24.110474994658219</v>
      </c>
      <c r="O50" s="352">
        <v>28.3374779737841</v>
      </c>
      <c r="P50" s="352">
        <v>30.771503321458404</v>
      </c>
      <c r="Q50" s="352">
        <v>31.7724836234833</v>
      </c>
      <c r="R50" s="352">
        <v>32.757991717711</v>
      </c>
      <c r="S50" s="352">
        <v>32.7153497873365</v>
      </c>
      <c r="T50" s="352">
        <v>33.3184308316211</v>
      </c>
      <c r="U50" s="352">
        <v>32.990036475175501</v>
      </c>
      <c r="V50" s="352">
        <v>33.3046575252758</v>
      </c>
      <c r="W50" s="352">
        <v>33.401939111045202</v>
      </c>
      <c r="X50" s="352">
        <v>32.908896826964003</v>
      </c>
      <c r="Y50" s="352">
        <v>32.227746029723399</v>
      </c>
      <c r="Z50" s="352">
        <v>32.924345871920401</v>
      </c>
      <c r="AA50" s="352">
        <v>34.179987781380504</v>
      </c>
      <c r="AB50" s="352">
        <v>33.708168846090601</v>
      </c>
      <c r="AC50" s="352">
        <v>32.844640957469103</v>
      </c>
      <c r="AD50" s="352">
        <v>31.152685882572897</v>
      </c>
      <c r="AE50" s="352">
        <v>28.8894226628491</v>
      </c>
      <c r="AF50" s="352">
        <v>26.43579990885063</v>
      </c>
      <c r="AG50">
        <f t="shared" si="5"/>
        <v>715.17967240266626</v>
      </c>
      <c r="AM50" s="267">
        <f t="shared" si="1"/>
        <v>38504</v>
      </c>
      <c r="AN50" s="353">
        <f t="shared" si="2"/>
        <v>0</v>
      </c>
      <c r="AO50" s="190">
        <f t="shared" si="3"/>
        <v>0</v>
      </c>
    </row>
    <row r="51" spans="2:41" ht="12" customHeight="1" x14ac:dyDescent="0.2">
      <c r="B51" s="70">
        <f t="shared" si="0"/>
        <v>38534</v>
      </c>
      <c r="C51" s="361"/>
      <c r="G51" s="4"/>
      <c r="H51" s="4">
        <v>25</v>
      </c>
      <c r="I51" s="351">
        <v>25.683790377237951</v>
      </c>
      <c r="J51" s="352">
        <v>24.390834377203653</v>
      </c>
      <c r="K51" s="352">
        <v>23.866432572962943</v>
      </c>
      <c r="L51" s="352">
        <v>23.422314636097113</v>
      </c>
      <c r="M51" s="352">
        <v>23.449975808107148</v>
      </c>
      <c r="N51" s="352">
        <v>24.647628195033079</v>
      </c>
      <c r="O51" s="352">
        <v>28.701929566878999</v>
      </c>
      <c r="P51" s="352">
        <v>31.4203773177898</v>
      </c>
      <c r="Q51" s="352">
        <v>32.014487307774196</v>
      </c>
      <c r="R51" s="352">
        <v>33.261639304659298</v>
      </c>
      <c r="S51" s="352">
        <v>33.245904679883999</v>
      </c>
      <c r="T51" s="352">
        <v>32.957287011832499</v>
      </c>
      <c r="U51" s="352">
        <v>32.030454421614103</v>
      </c>
      <c r="V51" s="352">
        <v>31.551647928985801</v>
      </c>
      <c r="W51" s="352">
        <v>31.304603392051899</v>
      </c>
      <c r="X51" s="352">
        <v>30.173771862375798</v>
      </c>
      <c r="Y51" s="352">
        <v>29.323929510924231</v>
      </c>
      <c r="Z51" s="352">
        <v>29.893586443904702</v>
      </c>
      <c r="AA51" s="352">
        <v>31.361914440699199</v>
      </c>
      <c r="AB51" s="352">
        <v>31.0190225768769</v>
      </c>
      <c r="AC51" s="352">
        <v>30.140430888488801</v>
      </c>
      <c r="AD51" s="352">
        <v>28.975683324468001</v>
      </c>
      <c r="AE51" s="352">
        <v>27.518653800525811</v>
      </c>
      <c r="AF51" s="352">
        <v>25.721520616440927</v>
      </c>
      <c r="AG51">
        <f t="shared" si="5"/>
        <v>696.07782036281685</v>
      </c>
      <c r="AM51" s="267">
        <f t="shared" si="1"/>
        <v>38534</v>
      </c>
      <c r="AN51" s="353">
        <f t="shared" si="2"/>
        <v>0</v>
      </c>
      <c r="AO51" s="190">
        <f t="shared" si="3"/>
        <v>0</v>
      </c>
    </row>
    <row r="52" spans="2:41" ht="12" customHeight="1" x14ac:dyDescent="0.2">
      <c r="B52" s="70">
        <f t="shared" si="0"/>
        <v>38565</v>
      </c>
      <c r="C52" s="361"/>
      <c r="G52" s="4"/>
      <c r="H52" s="4">
        <v>26</v>
      </c>
      <c r="I52" s="351">
        <v>25.012439888201101</v>
      </c>
      <c r="J52" s="352">
        <v>24.0282218233172</v>
      </c>
      <c r="K52" s="352">
        <v>23.126630174001797</v>
      </c>
      <c r="L52" s="352">
        <v>22.86305998080471</v>
      </c>
      <c r="M52" s="352">
        <v>22.572677396867149</v>
      </c>
      <c r="N52" s="352">
        <v>23.433865344961958</v>
      </c>
      <c r="O52" s="352">
        <v>24.543827654540578</v>
      </c>
      <c r="P52" s="352">
        <v>24.690504515953378</v>
      </c>
      <c r="Q52" s="352">
        <v>26.261122966474097</v>
      </c>
      <c r="R52" s="352">
        <v>27.6338788576384</v>
      </c>
      <c r="S52" s="352">
        <v>27.7546096099693</v>
      </c>
      <c r="T52" s="352">
        <v>27.64825475137831</v>
      </c>
      <c r="U52" s="352">
        <v>27.528016170638359</v>
      </c>
      <c r="V52" s="352">
        <v>26.796026302793081</v>
      </c>
      <c r="W52" s="352">
        <v>26.580400039516938</v>
      </c>
      <c r="X52" s="352">
        <v>26.34490591969476</v>
      </c>
      <c r="Y52" s="352">
        <v>25.781589207162231</v>
      </c>
      <c r="Z52" s="352">
        <v>27.986058396556601</v>
      </c>
      <c r="AA52" s="352">
        <v>30.231289402353198</v>
      </c>
      <c r="AB52" s="352">
        <v>30.390964907550501</v>
      </c>
      <c r="AC52" s="352">
        <v>29.6717573044265</v>
      </c>
      <c r="AD52" s="352">
        <v>28.951477206689699</v>
      </c>
      <c r="AE52" s="352">
        <v>27.275989687777454</v>
      </c>
      <c r="AF52" s="352">
        <v>25.450198499054668</v>
      </c>
      <c r="AG52">
        <f t="shared" si="5"/>
        <v>632.55776600832189</v>
      </c>
      <c r="AM52" s="267">
        <f t="shared" si="1"/>
        <v>38565</v>
      </c>
      <c r="AN52" s="353">
        <f t="shared" si="2"/>
        <v>0</v>
      </c>
      <c r="AO52" s="190">
        <f t="shared" si="3"/>
        <v>0</v>
      </c>
    </row>
    <row r="53" spans="2:41" ht="12" customHeight="1" x14ac:dyDescent="0.2">
      <c r="B53" s="70">
        <f t="shared" si="0"/>
        <v>38596</v>
      </c>
      <c r="C53" s="361"/>
      <c r="G53" s="4"/>
      <c r="H53" s="4">
        <v>27</v>
      </c>
      <c r="I53" s="351">
        <v>26.386642420192199</v>
      </c>
      <c r="J53" s="352">
        <v>25.49586346510107</v>
      </c>
      <c r="K53" s="352">
        <v>24.838035165499221</v>
      </c>
      <c r="L53" s="352">
        <v>24.510071972102082</v>
      </c>
      <c r="M53" s="352">
        <v>24.515431974121711</v>
      </c>
      <c r="N53" s="352">
        <v>25.014264360057972</v>
      </c>
      <c r="O53" s="352">
        <v>25.960262814891628</v>
      </c>
      <c r="P53" s="352">
        <v>25.835787565886712</v>
      </c>
      <c r="Q53" s="352">
        <v>26.794848974663203</v>
      </c>
      <c r="R53" s="352">
        <v>28.037506334849699</v>
      </c>
      <c r="S53" s="352">
        <v>28.204629039055902</v>
      </c>
      <c r="T53" s="352">
        <v>27.481858577263132</v>
      </c>
      <c r="U53" s="352">
        <v>27.517169335991376</v>
      </c>
      <c r="V53" s="352">
        <v>26.706475327712578</v>
      </c>
      <c r="W53" s="352">
        <v>26.378186717526361</v>
      </c>
      <c r="X53" s="352">
        <v>26.4603282091214</v>
      </c>
      <c r="Y53" s="352">
        <v>26.170358737438342</v>
      </c>
      <c r="Z53" s="352">
        <v>28.7482576344437</v>
      </c>
      <c r="AA53" s="352">
        <v>31.618711773169601</v>
      </c>
      <c r="AB53" s="352">
        <v>31.9598916981763</v>
      </c>
      <c r="AC53" s="352">
        <v>31.483005876621299</v>
      </c>
      <c r="AD53" s="352">
        <v>30.243597263789503</v>
      </c>
      <c r="AE53" s="352">
        <v>28.501517196254497</v>
      </c>
      <c r="AF53" s="352">
        <v>26.490263594638762</v>
      </c>
      <c r="AG53">
        <f t="shared" si="5"/>
        <v>655.35296602856818</v>
      </c>
      <c r="AM53" s="267">
        <f t="shared" si="1"/>
        <v>38596</v>
      </c>
      <c r="AN53" s="353">
        <f t="shared" si="2"/>
        <v>0</v>
      </c>
      <c r="AO53" s="190">
        <f t="shared" si="3"/>
        <v>0</v>
      </c>
    </row>
    <row r="54" spans="2:41" ht="12" customHeight="1" x14ac:dyDescent="0.2">
      <c r="B54" s="70">
        <f t="shared" si="0"/>
        <v>38626</v>
      </c>
      <c r="C54" s="361"/>
      <c r="G54" s="4"/>
      <c r="H54" s="4">
        <v>28</v>
      </c>
      <c r="I54" s="351">
        <v>25.069880321589309</v>
      </c>
      <c r="J54" s="352">
        <v>24.26942998265114</v>
      </c>
      <c r="K54" s="352">
        <v>24.206211026142647</v>
      </c>
      <c r="L54" s="352">
        <v>24.234331994076669</v>
      </c>
      <c r="M54" s="352">
        <v>24.516284865247478</v>
      </c>
      <c r="N54" s="352">
        <v>26.412939252330901</v>
      </c>
      <c r="O54" s="352">
        <v>30.828454605709499</v>
      </c>
      <c r="P54" s="352">
        <v>33.862821378024798</v>
      </c>
      <c r="Q54" s="352">
        <v>35.400028322993997</v>
      </c>
      <c r="R54" s="352">
        <v>35.973085275468499</v>
      </c>
      <c r="S54" s="352">
        <v>36.135632758330701</v>
      </c>
      <c r="T54" s="352">
        <v>35.717030170168897</v>
      </c>
      <c r="U54" s="352">
        <v>35.171321904325097</v>
      </c>
      <c r="V54" s="352">
        <v>34.758961970410098</v>
      </c>
      <c r="W54" s="352">
        <v>34.334111873631301</v>
      </c>
      <c r="X54" s="352">
        <v>33.707119321980301</v>
      </c>
      <c r="Y54" s="352">
        <v>33.263754003498001</v>
      </c>
      <c r="Z54" s="352">
        <v>33.929124884434401</v>
      </c>
      <c r="AA54" s="352">
        <v>36.118686242387497</v>
      </c>
      <c r="AB54" s="352">
        <v>36.114267546552298</v>
      </c>
      <c r="AC54" s="352">
        <v>35.496529376382696</v>
      </c>
      <c r="AD54" s="352">
        <v>33.745184268432595</v>
      </c>
      <c r="AE54" s="352">
        <v>31.364864847247397</v>
      </c>
      <c r="AF54" s="352">
        <v>29.203979502333901</v>
      </c>
      <c r="AG54">
        <f t="shared" si="5"/>
        <v>763.83403569435029</v>
      </c>
      <c r="AM54" s="267">
        <f t="shared" si="1"/>
        <v>38626</v>
      </c>
      <c r="AN54" s="353">
        <f t="shared" si="2"/>
        <v>0</v>
      </c>
      <c r="AO54" s="190">
        <f t="shared" si="3"/>
        <v>0</v>
      </c>
    </row>
    <row r="55" spans="2:41" ht="12" customHeight="1" x14ac:dyDescent="0.2">
      <c r="B55" s="70">
        <f t="shared" si="0"/>
        <v>38657</v>
      </c>
      <c r="C55" s="361"/>
      <c r="G55" s="4"/>
      <c r="H55" s="4">
        <v>29</v>
      </c>
      <c r="I55" s="351">
        <v>25.362812754723691</v>
      </c>
      <c r="J55" s="352">
        <v>24.62230648649787</v>
      </c>
      <c r="K55" s="352">
        <v>24.217858478984638</v>
      </c>
      <c r="L55" s="352">
        <v>24.278129581921348</v>
      </c>
      <c r="M55" s="352">
        <v>24.665166230540713</v>
      </c>
      <c r="N55" s="352">
        <v>26.42279180440752</v>
      </c>
      <c r="O55" s="352">
        <v>30.502093496168499</v>
      </c>
      <c r="P55" s="352">
        <v>32.7251473808927</v>
      </c>
      <c r="Q55" s="352">
        <v>34.102223075687498</v>
      </c>
      <c r="R55" s="352">
        <v>34.4515237528312</v>
      </c>
      <c r="S55" s="352">
        <v>34.285845392272996</v>
      </c>
      <c r="T55" s="352">
        <v>33.645990237306599</v>
      </c>
      <c r="U55" s="352">
        <v>33.451909730126296</v>
      </c>
      <c r="V55" s="352">
        <v>33.543781499748498</v>
      </c>
      <c r="W55" s="352">
        <v>33.261051914895702</v>
      </c>
      <c r="X55" s="352">
        <v>32.728858094556699</v>
      </c>
      <c r="Y55" s="352">
        <v>32.434901536145702</v>
      </c>
      <c r="Z55" s="352">
        <v>32.984105242600201</v>
      </c>
      <c r="AA55" s="352">
        <v>35.347478813526102</v>
      </c>
      <c r="AB55" s="352">
        <v>35.049393532830805</v>
      </c>
      <c r="AC55" s="352">
        <v>34.202172211083798</v>
      </c>
      <c r="AD55" s="352">
        <v>32.635115371559998</v>
      </c>
      <c r="AE55" s="352">
        <v>30.315939210701899</v>
      </c>
      <c r="AF55" s="352">
        <v>27.855411556240753</v>
      </c>
      <c r="AG55">
        <f t="shared" si="5"/>
        <v>743.09200738625179</v>
      </c>
      <c r="AM55" s="267">
        <f t="shared" si="1"/>
        <v>38657</v>
      </c>
      <c r="AN55" s="353">
        <f t="shared" si="2"/>
        <v>0</v>
      </c>
      <c r="AO55" s="190">
        <f t="shared" si="3"/>
        <v>0</v>
      </c>
    </row>
    <row r="56" spans="2:41" ht="12" customHeight="1" x14ac:dyDescent="0.2">
      <c r="B56" s="70">
        <f t="shared" si="0"/>
        <v>38687</v>
      </c>
      <c r="C56" s="361"/>
      <c r="G56" s="4"/>
      <c r="H56" s="4">
        <v>30</v>
      </c>
      <c r="I56" s="351">
        <v>24.573618307830412</v>
      </c>
      <c r="J56" s="352">
        <v>23.656913334349671</v>
      </c>
      <c r="K56" s="352">
        <v>23.340973528599299</v>
      </c>
      <c r="L56" s="352">
        <v>23.365167205921498</v>
      </c>
      <c r="M56" s="352">
        <v>23.66655580031496</v>
      </c>
      <c r="N56" s="352">
        <v>25.321559248658943</v>
      </c>
      <c r="O56" s="352">
        <v>29.266383461633602</v>
      </c>
      <c r="P56" s="352">
        <v>31.870167495693899</v>
      </c>
      <c r="Q56" s="352">
        <v>32.484140668885601</v>
      </c>
      <c r="R56" s="352">
        <v>33.283452786953802</v>
      </c>
      <c r="S56" s="352">
        <v>33.211243457740395</v>
      </c>
      <c r="T56" s="352">
        <v>32.827718419611699</v>
      </c>
      <c r="U56" s="352">
        <v>32.312642605975</v>
      </c>
      <c r="V56" s="352">
        <v>32.278530367152698</v>
      </c>
      <c r="W56" s="352">
        <v>31.616602740526801</v>
      </c>
      <c r="X56" s="352">
        <v>31.392533398441799</v>
      </c>
      <c r="Y56" s="352">
        <v>30.5044749990901</v>
      </c>
      <c r="Z56" s="352">
        <v>31.234388618366197</v>
      </c>
      <c r="AA56" s="352">
        <v>33.500925145870298</v>
      </c>
      <c r="AB56" s="352">
        <v>33.088681187881804</v>
      </c>
      <c r="AC56" s="352">
        <v>32.582257122388199</v>
      </c>
      <c r="AD56" s="352">
        <v>30.614173570636503</v>
      </c>
      <c r="AE56" s="352">
        <v>28.519635733379367</v>
      </c>
      <c r="AF56" s="352">
        <v>26.049827854332179</v>
      </c>
      <c r="AG56">
        <f t="shared" si="5"/>
        <v>710.56256706023464</v>
      </c>
      <c r="AM56" s="267">
        <f t="shared" si="1"/>
        <v>38687</v>
      </c>
      <c r="AN56" s="353">
        <f t="shared" si="2"/>
        <v>0</v>
      </c>
      <c r="AO56" s="190">
        <f t="shared" si="3"/>
        <v>0</v>
      </c>
    </row>
    <row r="57" spans="2:41" ht="12" customHeight="1" x14ac:dyDescent="0.2">
      <c r="B57" s="70">
        <f t="shared" si="0"/>
        <v>38718</v>
      </c>
      <c r="C57" s="361"/>
      <c r="G57" s="4"/>
      <c r="H57" s="4">
        <v>31</v>
      </c>
      <c r="I57" s="351">
        <v>24.964681576886342</v>
      </c>
      <c r="J57" s="352">
        <v>23.83552484355706</v>
      </c>
      <c r="K57" s="352">
        <v>23.44718069649398</v>
      </c>
      <c r="L57" s="352">
        <v>23.28492602046995</v>
      </c>
      <c r="M57" s="352">
        <v>23.486589270326242</v>
      </c>
      <c r="N57" s="352">
        <v>24.97126348140139</v>
      </c>
      <c r="O57" s="352">
        <v>29.083697323641001</v>
      </c>
      <c r="P57" s="352">
        <v>31.317387430294701</v>
      </c>
      <c r="Q57" s="352">
        <v>31.9595726609552</v>
      </c>
      <c r="R57" s="352">
        <v>32.853490526671905</v>
      </c>
      <c r="S57" s="352">
        <v>32.727909345873798</v>
      </c>
      <c r="T57" s="352">
        <v>32.6334215658174</v>
      </c>
      <c r="U57" s="352">
        <v>31.856366617775301</v>
      </c>
      <c r="V57" s="352">
        <v>32.023456953006601</v>
      </c>
      <c r="W57" s="352">
        <v>31.579035306903201</v>
      </c>
      <c r="X57" s="352">
        <v>30.967718456679499</v>
      </c>
      <c r="Y57" s="352">
        <v>30.071442054613499</v>
      </c>
      <c r="Z57" s="352">
        <v>30.264530913475902</v>
      </c>
      <c r="AA57" s="352">
        <v>32.238468990317202</v>
      </c>
      <c r="AB57" s="352">
        <v>31.7716847613409</v>
      </c>
      <c r="AC57" s="352">
        <v>31.3216906955154</v>
      </c>
      <c r="AD57" s="352">
        <v>29.492030205228801</v>
      </c>
      <c r="AE57" s="352">
        <v>27.698857888705849</v>
      </c>
      <c r="AF57" s="352">
        <v>25.3241644110471</v>
      </c>
      <c r="AG57">
        <f t="shared" si="5"/>
        <v>699.17509199699828</v>
      </c>
      <c r="AM57" s="267">
        <f t="shared" si="1"/>
        <v>38718</v>
      </c>
      <c r="AN57" s="353">
        <f t="shared" si="2"/>
        <v>0</v>
      </c>
      <c r="AO57" s="190">
        <f t="shared" si="3"/>
        <v>0</v>
      </c>
    </row>
    <row r="58" spans="2:41" ht="12" customHeight="1" x14ac:dyDescent="0.2">
      <c r="B58" s="70">
        <f t="shared" si="0"/>
        <v>38749</v>
      </c>
      <c r="C58" s="361"/>
      <c r="G58" s="4"/>
      <c r="H58" s="4">
        <v>32</v>
      </c>
      <c r="I58" s="351">
        <v>26.273456299213017</v>
      </c>
      <c r="J58" s="352">
        <v>25.155108321836028</v>
      </c>
      <c r="K58" s="352">
        <v>24.662531767330261</v>
      </c>
      <c r="L58" s="352">
        <v>24.39977010071976</v>
      </c>
      <c r="M58" s="352">
        <v>24.560906342394119</v>
      </c>
      <c r="N58" s="352">
        <v>26.053454697568519</v>
      </c>
      <c r="O58" s="352">
        <v>30.049162345514301</v>
      </c>
      <c r="P58" s="352">
        <v>33.006064605915597</v>
      </c>
      <c r="Q58" s="352">
        <v>33.966645934261798</v>
      </c>
      <c r="R58" s="352">
        <v>34.8357268273271</v>
      </c>
      <c r="S58" s="352">
        <v>34.645770430648795</v>
      </c>
      <c r="T58" s="352">
        <v>33.900745202707498</v>
      </c>
      <c r="U58" s="352">
        <v>32.950577044502097</v>
      </c>
      <c r="V58" s="352">
        <v>32.274963343505604</v>
      </c>
      <c r="W58" s="352">
        <v>31.5671901786646</v>
      </c>
      <c r="X58" s="352">
        <v>30.677020196164101</v>
      </c>
      <c r="Y58" s="352">
        <v>29.6912162770249</v>
      </c>
      <c r="Z58" s="352">
        <v>30.291357521300899</v>
      </c>
      <c r="AA58" s="352">
        <v>32.427977508096802</v>
      </c>
      <c r="AB58" s="352">
        <v>32.508636286314697</v>
      </c>
      <c r="AC58" s="352">
        <v>31.713332531861301</v>
      </c>
      <c r="AD58" s="352">
        <v>30.575355393277999</v>
      </c>
      <c r="AE58" s="352">
        <v>29.190250009432599</v>
      </c>
      <c r="AF58" s="352">
        <v>27.349505007436228</v>
      </c>
      <c r="AG58">
        <f t="shared" si="5"/>
        <v>722.72672417301862</v>
      </c>
      <c r="AM58" s="267">
        <f t="shared" si="1"/>
        <v>38749</v>
      </c>
      <c r="AN58" s="353">
        <f t="shared" si="2"/>
        <v>0</v>
      </c>
      <c r="AO58" s="190">
        <f t="shared" si="3"/>
        <v>0</v>
      </c>
    </row>
    <row r="59" spans="2:41" ht="12" customHeight="1" x14ac:dyDescent="0.2">
      <c r="B59" s="70">
        <f t="shared" si="0"/>
        <v>38777</v>
      </c>
      <c r="C59" s="361"/>
      <c r="G59" s="4"/>
      <c r="H59" s="4">
        <v>33</v>
      </c>
      <c r="I59" s="351">
        <v>27.918471761304701</v>
      </c>
      <c r="J59" s="352">
        <v>26.78989184694133</v>
      </c>
      <c r="K59" s="352">
        <v>25.996796089771202</v>
      </c>
      <c r="L59" s="352">
        <v>25.68398730000678</v>
      </c>
      <c r="M59" s="352">
        <v>25.235666731743812</v>
      </c>
      <c r="N59" s="352">
        <v>26.336762483033091</v>
      </c>
      <c r="O59" s="352">
        <v>27.346692959068498</v>
      </c>
      <c r="P59" s="352">
        <v>27.453158364088001</v>
      </c>
      <c r="Q59" s="352">
        <v>29.229279717393602</v>
      </c>
      <c r="R59" s="352">
        <v>30.2650793137541</v>
      </c>
      <c r="S59" s="352">
        <v>30.5845125737352</v>
      </c>
      <c r="T59" s="352">
        <v>30.541944154604501</v>
      </c>
      <c r="U59" s="352">
        <v>30.152819027607098</v>
      </c>
      <c r="V59" s="352">
        <v>29.092112836044599</v>
      </c>
      <c r="W59" s="352">
        <v>28.967319940284099</v>
      </c>
      <c r="X59" s="352">
        <v>28.645590991295599</v>
      </c>
      <c r="Y59" s="352">
        <v>28.628487805297201</v>
      </c>
      <c r="Z59" s="352">
        <v>30.316613571123302</v>
      </c>
      <c r="AA59" s="352">
        <v>33.528623162092103</v>
      </c>
      <c r="AB59" s="352">
        <v>33.538828973288098</v>
      </c>
      <c r="AC59" s="352">
        <v>32.886981213287797</v>
      </c>
      <c r="AD59" s="352">
        <v>32.1346363433044</v>
      </c>
      <c r="AE59" s="352">
        <v>30.321548919175598</v>
      </c>
      <c r="AF59" s="352">
        <v>28.566754732490402</v>
      </c>
      <c r="AG59">
        <f t="shared" si="5"/>
        <v>700.16256081073493</v>
      </c>
      <c r="AM59" s="267">
        <f t="shared" si="1"/>
        <v>38777</v>
      </c>
      <c r="AN59" s="353">
        <f t="shared" si="2"/>
        <v>0</v>
      </c>
      <c r="AO59" s="190">
        <f t="shared" si="3"/>
        <v>0</v>
      </c>
    </row>
    <row r="60" spans="2:41" ht="12" customHeight="1" x14ac:dyDescent="0.2">
      <c r="B60" s="70">
        <f t="shared" si="0"/>
        <v>38808</v>
      </c>
      <c r="C60" s="361"/>
      <c r="G60" s="4"/>
      <c r="H60" s="4">
        <v>34</v>
      </c>
      <c r="I60" s="351">
        <v>32.072778186034704</v>
      </c>
      <c r="J60" s="352">
        <v>30.821384848308899</v>
      </c>
      <c r="K60" s="352">
        <v>30.202211422907197</v>
      </c>
      <c r="L60" s="352">
        <v>29.580238274943202</v>
      </c>
      <c r="M60" s="352">
        <v>28.931517772262001</v>
      </c>
      <c r="N60" s="352">
        <v>29.755708931600598</v>
      </c>
      <c r="O60" s="352">
        <v>30.486442731234902</v>
      </c>
      <c r="P60" s="352">
        <v>30.756102922663999</v>
      </c>
      <c r="Q60" s="352">
        <v>32.139668926883097</v>
      </c>
      <c r="R60" s="352">
        <v>32.865731244835203</v>
      </c>
      <c r="S60" s="352">
        <v>33.2833696514369</v>
      </c>
      <c r="T60" s="352">
        <v>32.709614861857396</v>
      </c>
      <c r="U60" s="352">
        <v>32.302500768918101</v>
      </c>
      <c r="V60" s="352">
        <v>30.8492299833784</v>
      </c>
      <c r="W60" s="352">
        <v>30.808139085148902</v>
      </c>
      <c r="X60" s="352">
        <v>30.5311872907617</v>
      </c>
      <c r="Y60" s="352">
        <v>31.169597152961</v>
      </c>
      <c r="Z60" s="352">
        <v>33.149233731550403</v>
      </c>
      <c r="AA60" s="352">
        <v>37.518803235356302</v>
      </c>
      <c r="AB60" s="352">
        <v>37.701808120458601</v>
      </c>
      <c r="AC60" s="352">
        <v>37.068047692287699</v>
      </c>
      <c r="AD60" s="352">
        <v>35.946797417885598</v>
      </c>
      <c r="AE60" s="352">
        <v>33.851879085603102</v>
      </c>
      <c r="AF60" s="352">
        <v>31.804705475669302</v>
      </c>
      <c r="AG60">
        <f t="shared" si="5"/>
        <v>776.30669881494725</v>
      </c>
      <c r="AM60" s="267">
        <f t="shared" si="1"/>
        <v>38808</v>
      </c>
      <c r="AN60" s="353">
        <f t="shared" si="2"/>
        <v>0</v>
      </c>
      <c r="AO60" s="190">
        <f t="shared" si="3"/>
        <v>0</v>
      </c>
    </row>
    <row r="61" spans="2:41" ht="12" customHeight="1" x14ac:dyDescent="0.2">
      <c r="B61" s="70">
        <f t="shared" si="0"/>
        <v>38838</v>
      </c>
      <c r="C61" s="361"/>
      <c r="G61" s="4"/>
      <c r="H61" s="4">
        <v>35</v>
      </c>
      <c r="I61" s="351">
        <v>26.180054499781889</v>
      </c>
      <c r="J61" s="352">
        <v>25.3503271533354</v>
      </c>
      <c r="K61" s="352">
        <v>25.472220324236602</v>
      </c>
      <c r="L61" s="352">
        <v>25.532686625707633</v>
      </c>
      <c r="M61" s="352">
        <v>25.461719571673548</v>
      </c>
      <c r="N61" s="352">
        <v>27.778883329214203</v>
      </c>
      <c r="O61" s="352">
        <v>32.043054889344397</v>
      </c>
      <c r="P61" s="352">
        <v>34.982831663704204</v>
      </c>
      <c r="Q61" s="352">
        <v>36.785274101309099</v>
      </c>
      <c r="R61" s="352">
        <v>36.7307307834621</v>
      </c>
      <c r="S61" s="352">
        <v>36.784468823908398</v>
      </c>
      <c r="T61" s="352">
        <v>36.336972453627396</v>
      </c>
      <c r="U61" s="352">
        <v>35.731688840974201</v>
      </c>
      <c r="V61" s="352">
        <v>35.378483152045604</v>
      </c>
      <c r="W61" s="352">
        <v>35.296745579876102</v>
      </c>
      <c r="X61" s="352">
        <v>34.419808251802699</v>
      </c>
      <c r="Y61" s="352">
        <v>34.666632755387703</v>
      </c>
      <c r="Z61" s="352">
        <v>34.775907696588902</v>
      </c>
      <c r="AA61" s="352">
        <v>38.093575421375</v>
      </c>
      <c r="AB61" s="352">
        <v>38.078418236785396</v>
      </c>
      <c r="AC61" s="352">
        <v>37.433201702681004</v>
      </c>
      <c r="AD61" s="352">
        <v>35.9162442415331</v>
      </c>
      <c r="AE61" s="352">
        <v>33.241068422020504</v>
      </c>
      <c r="AF61" s="352">
        <v>31.061519249275698</v>
      </c>
      <c r="AG61">
        <f t="shared" si="5"/>
        <v>793.53251776965067</v>
      </c>
      <c r="AM61" s="267">
        <f t="shared" si="1"/>
        <v>38838</v>
      </c>
      <c r="AN61" s="353">
        <f t="shared" si="2"/>
        <v>0</v>
      </c>
      <c r="AO61" s="190">
        <f t="shared" si="3"/>
        <v>0</v>
      </c>
    </row>
    <row r="62" spans="2:41" ht="12" customHeight="1" x14ac:dyDescent="0.2">
      <c r="B62" s="70">
        <f t="shared" si="0"/>
        <v>38869</v>
      </c>
      <c r="C62" s="361"/>
      <c r="G62" s="4"/>
      <c r="H62" s="4">
        <v>36</v>
      </c>
      <c r="I62" s="351">
        <v>28.013711564335182</v>
      </c>
      <c r="J62" s="352">
        <v>26.965066457369222</v>
      </c>
      <c r="K62" s="352">
        <v>26.792111086750481</v>
      </c>
      <c r="L62" s="352">
        <v>26.611085421666502</v>
      </c>
      <c r="M62" s="352">
        <v>27.03060240009178</v>
      </c>
      <c r="N62" s="352">
        <v>28.716785364252601</v>
      </c>
      <c r="O62" s="352">
        <v>32.774325476651796</v>
      </c>
      <c r="P62" s="352">
        <v>35.594170178545099</v>
      </c>
      <c r="Q62" s="352">
        <v>36.687935367944903</v>
      </c>
      <c r="R62" s="352">
        <v>36.809174260985799</v>
      </c>
      <c r="S62" s="352">
        <v>36.683579948601498</v>
      </c>
      <c r="T62" s="352">
        <v>35.678833747752599</v>
      </c>
      <c r="U62" s="352">
        <v>34.573123035208496</v>
      </c>
      <c r="V62" s="352">
        <v>33.890488763254702</v>
      </c>
      <c r="W62" s="352">
        <v>32.605596285112497</v>
      </c>
      <c r="X62" s="352">
        <v>31.6560993821696</v>
      </c>
      <c r="Y62" s="352">
        <v>31.746298135717701</v>
      </c>
      <c r="Z62" s="352">
        <v>32.129966593704196</v>
      </c>
      <c r="AA62" s="352">
        <v>35.0555102005045</v>
      </c>
      <c r="AB62" s="352">
        <v>35.141041112169496</v>
      </c>
      <c r="AC62" s="352">
        <v>34.697409499464499</v>
      </c>
      <c r="AD62" s="352">
        <v>33.098180389192898</v>
      </c>
      <c r="AE62" s="352">
        <v>31.449828183191798</v>
      </c>
      <c r="AF62" s="352">
        <v>28.925758223591203</v>
      </c>
      <c r="AG62">
        <f t="shared" si="5"/>
        <v>773.32668107822906</v>
      </c>
      <c r="AM62" s="267">
        <f t="shared" si="1"/>
        <v>38869</v>
      </c>
      <c r="AN62" s="353">
        <f t="shared" si="2"/>
        <v>0</v>
      </c>
      <c r="AO62" s="190">
        <f t="shared" si="3"/>
        <v>0</v>
      </c>
    </row>
    <row r="63" spans="2:41" ht="12" customHeight="1" x14ac:dyDescent="0.2">
      <c r="B63" s="70">
        <f t="shared" si="0"/>
        <v>38899</v>
      </c>
      <c r="C63" s="361"/>
      <c r="G63" s="4"/>
      <c r="H63" s="4">
        <v>37</v>
      </c>
      <c r="I63" s="351">
        <v>26.660021130315428</v>
      </c>
      <c r="J63" s="352">
        <v>25.61136596673736</v>
      </c>
      <c r="K63" s="352">
        <v>25.40909522937956</v>
      </c>
      <c r="L63" s="352">
        <v>25.23446302517803</v>
      </c>
      <c r="M63" s="352">
        <v>25.46794790049394</v>
      </c>
      <c r="N63" s="352">
        <v>27.18945437073593</v>
      </c>
      <c r="O63" s="352">
        <v>31.144699262114898</v>
      </c>
      <c r="P63" s="352">
        <v>34.189204080322099</v>
      </c>
      <c r="Q63" s="352">
        <v>34.926095761451599</v>
      </c>
      <c r="R63" s="352">
        <v>35.436036904154399</v>
      </c>
      <c r="S63" s="352">
        <v>34.993103226648898</v>
      </c>
      <c r="T63" s="352">
        <v>34.298946857646399</v>
      </c>
      <c r="U63" s="352">
        <v>33.297855951436702</v>
      </c>
      <c r="V63" s="352">
        <v>32.616545375529796</v>
      </c>
      <c r="W63" s="352">
        <v>31.7708781550384</v>
      </c>
      <c r="X63" s="352">
        <v>31.125597893821698</v>
      </c>
      <c r="Y63" s="352">
        <v>30.631077485808703</v>
      </c>
      <c r="Z63" s="352">
        <v>31.202962861969198</v>
      </c>
      <c r="AA63" s="352">
        <v>33.997110795300898</v>
      </c>
      <c r="AB63" s="352">
        <v>34.150630765831302</v>
      </c>
      <c r="AC63" s="352">
        <v>33.5882957668533</v>
      </c>
      <c r="AD63" s="352">
        <v>32.039315289850499</v>
      </c>
      <c r="AE63" s="352">
        <v>30.117935397642299</v>
      </c>
      <c r="AF63" s="352">
        <v>27.62960050855267</v>
      </c>
      <c r="AG63">
        <f t="shared" si="5"/>
        <v>742.72823996281431</v>
      </c>
      <c r="AM63" s="267">
        <f t="shared" si="1"/>
        <v>38899</v>
      </c>
      <c r="AN63" s="353">
        <f t="shared" si="2"/>
        <v>0</v>
      </c>
      <c r="AO63" s="190">
        <f t="shared" si="3"/>
        <v>0</v>
      </c>
    </row>
    <row r="64" spans="2:41" ht="12" customHeight="1" x14ac:dyDescent="0.2">
      <c r="B64" s="70">
        <f t="shared" si="0"/>
        <v>38930</v>
      </c>
      <c r="C64" s="361"/>
      <c r="G64" s="4"/>
      <c r="H64" s="4">
        <v>38</v>
      </c>
      <c r="I64" s="351">
        <v>25.359275227287633</v>
      </c>
      <c r="J64" s="352">
        <v>24.315135002275888</v>
      </c>
      <c r="K64" s="352">
        <v>24.068446707568359</v>
      </c>
      <c r="L64" s="352">
        <v>23.922572876784411</v>
      </c>
      <c r="M64" s="352">
        <v>24.114486223575497</v>
      </c>
      <c r="N64" s="352">
        <v>25.824036534190441</v>
      </c>
      <c r="O64" s="352">
        <v>29.880729591004901</v>
      </c>
      <c r="P64" s="352">
        <v>32.380385518782099</v>
      </c>
      <c r="Q64" s="352">
        <v>33.365635927649699</v>
      </c>
      <c r="R64" s="352">
        <v>33.845319442470498</v>
      </c>
      <c r="S64" s="352">
        <v>33.278589753808198</v>
      </c>
      <c r="T64" s="352">
        <v>32.898025536299599</v>
      </c>
      <c r="U64" s="352">
        <v>32.065738923948999</v>
      </c>
      <c r="V64" s="352">
        <v>32.069566172037</v>
      </c>
      <c r="W64" s="352">
        <v>31.6580654185539</v>
      </c>
      <c r="X64" s="352">
        <v>30.812731317304703</v>
      </c>
      <c r="Y64" s="352">
        <v>30.185277859667799</v>
      </c>
      <c r="Z64" s="352">
        <v>30.267799290240099</v>
      </c>
      <c r="AA64" s="352">
        <v>32.807884739708697</v>
      </c>
      <c r="AB64" s="352">
        <v>32.844502679136397</v>
      </c>
      <c r="AC64" s="352">
        <v>32.283001997620801</v>
      </c>
      <c r="AD64" s="352">
        <v>30.886271467288097</v>
      </c>
      <c r="AE64" s="352">
        <v>29.020913460143596</v>
      </c>
      <c r="AF64" s="352">
        <v>26.60912280085569</v>
      </c>
      <c r="AG64">
        <f t="shared" si="5"/>
        <v>714.76351446820308</v>
      </c>
      <c r="AM64" s="267">
        <f t="shared" si="1"/>
        <v>38930</v>
      </c>
      <c r="AN64" s="353">
        <f t="shared" si="2"/>
        <v>0</v>
      </c>
      <c r="AO64" s="190">
        <f t="shared" si="3"/>
        <v>0</v>
      </c>
    </row>
    <row r="65" spans="2:41" ht="12" customHeight="1" x14ac:dyDescent="0.2">
      <c r="B65" s="70">
        <f t="shared" si="0"/>
        <v>38961</v>
      </c>
      <c r="C65" s="361"/>
      <c r="G65" s="4"/>
      <c r="H65" s="4">
        <v>39</v>
      </c>
      <c r="I65" s="351">
        <v>25.966247375586128</v>
      </c>
      <c r="J65" s="352">
        <v>24.93724242844916</v>
      </c>
      <c r="K65" s="352">
        <v>24.502163395876401</v>
      </c>
      <c r="L65" s="352">
        <v>24.353201506897079</v>
      </c>
      <c r="M65" s="352">
        <v>24.5297062285881</v>
      </c>
      <c r="N65" s="352">
        <v>26.15054790281653</v>
      </c>
      <c r="O65" s="352">
        <v>29.981665038951999</v>
      </c>
      <c r="P65" s="352">
        <v>32.844532163674302</v>
      </c>
      <c r="Q65" s="352">
        <v>33.944266835680999</v>
      </c>
      <c r="R65" s="352">
        <v>34.748032660905302</v>
      </c>
      <c r="S65" s="352">
        <v>34.561416167129401</v>
      </c>
      <c r="T65" s="352">
        <v>33.855174455110003</v>
      </c>
      <c r="U65" s="352">
        <v>33.125439128619902</v>
      </c>
      <c r="V65" s="352">
        <v>32.777757263238698</v>
      </c>
      <c r="W65" s="352">
        <v>32.313782255964199</v>
      </c>
      <c r="X65" s="352">
        <v>31.393775574526501</v>
      </c>
      <c r="Y65" s="352">
        <v>30.479877157650801</v>
      </c>
      <c r="Z65" s="352">
        <v>30.565662516833701</v>
      </c>
      <c r="AA65" s="352">
        <v>33.179792632665396</v>
      </c>
      <c r="AB65" s="352">
        <v>33.161108606034098</v>
      </c>
      <c r="AC65" s="352">
        <v>32.3507252522245</v>
      </c>
      <c r="AD65" s="352">
        <v>31.2619027298459</v>
      </c>
      <c r="AE65" s="352">
        <v>29.693337292129499</v>
      </c>
      <c r="AF65" s="352">
        <v>27.843208148695741</v>
      </c>
      <c r="AG65">
        <f t="shared" si="5"/>
        <v>728.52056471809442</v>
      </c>
      <c r="AM65" s="267">
        <f t="shared" si="1"/>
        <v>38961</v>
      </c>
      <c r="AN65" s="353">
        <f t="shared" si="2"/>
        <v>0</v>
      </c>
      <c r="AO65" s="190">
        <f t="shared" si="3"/>
        <v>0</v>
      </c>
    </row>
    <row r="66" spans="2:41" ht="12" customHeight="1" x14ac:dyDescent="0.2">
      <c r="B66" s="70">
        <f t="shared" si="0"/>
        <v>38991</v>
      </c>
      <c r="C66" s="361"/>
      <c r="G66" s="4"/>
      <c r="H66" s="4">
        <v>40</v>
      </c>
      <c r="I66" s="351">
        <v>28.186999037937301</v>
      </c>
      <c r="J66" s="352">
        <v>27.013573404027113</v>
      </c>
      <c r="K66" s="352">
        <v>26.361140445309552</v>
      </c>
      <c r="L66" s="352">
        <v>26.03994874371871</v>
      </c>
      <c r="M66" s="352">
        <v>26.145688806883634</v>
      </c>
      <c r="N66" s="352">
        <v>26.950456900406881</v>
      </c>
      <c r="O66" s="352">
        <v>27.954323556115298</v>
      </c>
      <c r="P66" s="352">
        <v>28.285526230383603</v>
      </c>
      <c r="Q66" s="352">
        <v>29.673913028010297</v>
      </c>
      <c r="R66" s="352">
        <v>31.089687353243903</v>
      </c>
      <c r="S66" s="352">
        <v>31.517779099893097</v>
      </c>
      <c r="T66" s="352">
        <v>31.222497307025904</v>
      </c>
      <c r="U66" s="352">
        <v>30.474328099484499</v>
      </c>
      <c r="V66" s="352">
        <v>29.265143681175601</v>
      </c>
      <c r="W66" s="352">
        <v>28.336261789000101</v>
      </c>
      <c r="X66" s="352">
        <v>27.85976642892787</v>
      </c>
      <c r="Y66" s="352">
        <v>27.554251564534582</v>
      </c>
      <c r="Z66" s="352">
        <v>29.0292005830281</v>
      </c>
      <c r="AA66" s="352">
        <v>32.031207536271999</v>
      </c>
      <c r="AB66" s="352">
        <v>32.211532468247398</v>
      </c>
      <c r="AC66" s="352">
        <v>31.964778810061496</v>
      </c>
      <c r="AD66" s="352">
        <v>30.995364762762101</v>
      </c>
      <c r="AE66" s="352">
        <v>29.815754867186801</v>
      </c>
      <c r="AF66" s="352">
        <v>28.068291129144502</v>
      </c>
      <c r="AG66">
        <f t="shared" si="5"/>
        <v>698.04741563278026</v>
      </c>
      <c r="AM66" s="267">
        <f t="shared" si="1"/>
        <v>38991</v>
      </c>
      <c r="AN66" s="353">
        <f t="shared" si="2"/>
        <v>0</v>
      </c>
      <c r="AO66" s="190">
        <f t="shared" si="3"/>
        <v>0</v>
      </c>
    </row>
    <row r="67" spans="2:41" ht="12" customHeight="1" x14ac:dyDescent="0.2">
      <c r="B67" s="70">
        <f t="shared" si="0"/>
        <v>39022</v>
      </c>
      <c r="C67" s="361"/>
      <c r="G67" s="4"/>
      <c r="H67" s="4">
        <v>41</v>
      </c>
      <c r="I67" s="351">
        <v>26.39518115638144</v>
      </c>
      <c r="J67" s="352">
        <v>25.5458157788165</v>
      </c>
      <c r="K67" s="352">
        <v>25.07573334961646</v>
      </c>
      <c r="L67" s="352">
        <v>24.781333158142992</v>
      </c>
      <c r="M67" s="352">
        <v>24.74448315335658</v>
      </c>
      <c r="N67" s="352">
        <v>25.401995793577711</v>
      </c>
      <c r="O67" s="352">
        <v>26.118044869810291</v>
      </c>
      <c r="P67" s="352">
        <v>26.022256019237599</v>
      </c>
      <c r="Q67" s="352">
        <v>27.075236734620397</v>
      </c>
      <c r="R67" s="352">
        <v>28.1285695681647</v>
      </c>
      <c r="S67" s="352">
        <v>28.0405155775121</v>
      </c>
      <c r="T67" s="352">
        <v>27.198460298944582</v>
      </c>
      <c r="U67" s="352">
        <v>27.246830643860719</v>
      </c>
      <c r="V67" s="352">
        <v>26.689913266229489</v>
      </c>
      <c r="W67" s="352">
        <v>26.659217269672652</v>
      </c>
      <c r="X67" s="352">
        <v>26.277124855315289</v>
      </c>
      <c r="Y67" s="352">
        <v>26.34057993280657</v>
      </c>
      <c r="Z67" s="352">
        <v>27.966573863099001</v>
      </c>
      <c r="AA67" s="352">
        <v>31.7386080156286</v>
      </c>
      <c r="AB67" s="352">
        <v>32.2018531407005</v>
      </c>
      <c r="AC67" s="352">
        <v>31.714016173098599</v>
      </c>
      <c r="AD67" s="352">
        <v>30.831827671149998</v>
      </c>
      <c r="AE67" s="352">
        <v>28.991271077434604</v>
      </c>
      <c r="AF67" s="352">
        <v>26.950122155089471</v>
      </c>
      <c r="AG67">
        <f t="shared" si="5"/>
        <v>658.13556352226692</v>
      </c>
      <c r="AM67" s="267">
        <f t="shared" si="1"/>
        <v>39022</v>
      </c>
      <c r="AN67" s="353">
        <f t="shared" si="2"/>
        <v>0</v>
      </c>
      <c r="AO67" s="190">
        <f t="shared" si="3"/>
        <v>0</v>
      </c>
    </row>
    <row r="68" spans="2:41" ht="12" customHeight="1" x14ac:dyDescent="0.2">
      <c r="B68" s="70">
        <f t="shared" si="0"/>
        <v>39052</v>
      </c>
      <c r="C68" s="361"/>
      <c r="G68" s="4"/>
      <c r="H68" s="4">
        <v>42</v>
      </c>
      <c r="I68" s="351">
        <v>24.575533733389591</v>
      </c>
      <c r="J68" s="352">
        <v>23.7565896607837</v>
      </c>
      <c r="K68" s="352">
        <v>23.719677821852223</v>
      </c>
      <c r="L68" s="352">
        <v>23.742146921003588</v>
      </c>
      <c r="M68" s="352">
        <v>24.001482444137991</v>
      </c>
      <c r="N68" s="352">
        <v>25.898161821785159</v>
      </c>
      <c r="O68" s="352">
        <v>29.980311094797898</v>
      </c>
      <c r="P68" s="352">
        <v>33.432834193086499</v>
      </c>
      <c r="Q68" s="352">
        <v>35.003983590083799</v>
      </c>
      <c r="R68" s="352">
        <v>35.533423360032501</v>
      </c>
      <c r="S68" s="352">
        <v>35.638279512694297</v>
      </c>
      <c r="T68" s="352">
        <v>35.120267285186003</v>
      </c>
      <c r="U68" s="352">
        <v>34.509665228568501</v>
      </c>
      <c r="V68" s="352">
        <v>34.111239012481505</v>
      </c>
      <c r="W68" s="352">
        <v>33.498424646796799</v>
      </c>
      <c r="X68" s="352">
        <v>32.822241772480297</v>
      </c>
      <c r="Y68" s="352">
        <v>32.371874418318498</v>
      </c>
      <c r="Z68" s="352">
        <v>32.2231196747775</v>
      </c>
      <c r="AA68" s="352">
        <v>35.167538237180395</v>
      </c>
      <c r="AB68" s="352">
        <v>35.3528755178138</v>
      </c>
      <c r="AC68" s="352">
        <v>34.783182790012603</v>
      </c>
      <c r="AD68" s="352">
        <v>33.163148379454597</v>
      </c>
      <c r="AE68" s="352">
        <v>30.894782378107699</v>
      </c>
      <c r="AF68" s="352">
        <v>28.637621039561417</v>
      </c>
      <c r="AG68">
        <f t="shared" si="5"/>
        <v>747.9384045343869</v>
      </c>
      <c r="AM68" s="267">
        <f t="shared" si="1"/>
        <v>39052</v>
      </c>
      <c r="AN68" s="353">
        <f t="shared" si="2"/>
        <v>0</v>
      </c>
      <c r="AO68" s="190">
        <f t="shared" si="3"/>
        <v>0</v>
      </c>
    </row>
    <row r="69" spans="2:41" ht="12" customHeight="1" x14ac:dyDescent="0.2">
      <c r="B69" s="70">
        <f t="shared" si="0"/>
        <v>39083</v>
      </c>
      <c r="C69" s="361"/>
      <c r="G69" s="4"/>
      <c r="H69" s="4">
        <v>43</v>
      </c>
      <c r="I69" s="351">
        <v>27.06731046161455</v>
      </c>
      <c r="J69" s="352">
        <v>26.120485067719223</v>
      </c>
      <c r="K69" s="352">
        <v>25.691629366376251</v>
      </c>
      <c r="L69" s="352">
        <v>25.565836418215699</v>
      </c>
      <c r="M69" s="352">
        <v>26.026661241445012</v>
      </c>
      <c r="N69" s="352">
        <v>27.602585217649803</v>
      </c>
      <c r="O69" s="352">
        <v>31.407574310756097</v>
      </c>
      <c r="P69" s="352">
        <v>34.246642244067701</v>
      </c>
      <c r="Q69" s="352">
        <v>35.521066591622798</v>
      </c>
      <c r="R69" s="352">
        <v>36.017118942194998</v>
      </c>
      <c r="S69" s="352">
        <v>35.953721162156597</v>
      </c>
      <c r="T69" s="352">
        <v>35.226449308863096</v>
      </c>
      <c r="U69" s="352">
        <v>34.561913192214398</v>
      </c>
      <c r="V69" s="352">
        <v>34.074487414250299</v>
      </c>
      <c r="W69" s="352">
        <v>33.350545454126703</v>
      </c>
      <c r="X69" s="352">
        <v>32.739307837762702</v>
      </c>
      <c r="Y69" s="352">
        <v>32.463268808022605</v>
      </c>
      <c r="Z69" s="352">
        <v>32.241163929951696</v>
      </c>
      <c r="AA69" s="352">
        <v>35.248615382747801</v>
      </c>
      <c r="AB69" s="352">
        <v>35.156715463863797</v>
      </c>
      <c r="AC69" s="352">
        <v>34.422981916249803</v>
      </c>
      <c r="AD69" s="352">
        <v>32.882603159988903</v>
      </c>
      <c r="AE69" s="352">
        <v>30.902765453072199</v>
      </c>
      <c r="AF69" s="352">
        <v>28.430909599588098</v>
      </c>
      <c r="AG69">
        <f t="shared" si="5"/>
        <v>762.92235794452063</v>
      </c>
      <c r="AM69" s="267">
        <f t="shared" si="1"/>
        <v>39083</v>
      </c>
      <c r="AN69" s="353">
        <f t="shared" si="2"/>
        <v>0</v>
      </c>
      <c r="AO69" s="190">
        <f t="shared" si="3"/>
        <v>0</v>
      </c>
    </row>
    <row r="70" spans="2:41" ht="12" customHeight="1" x14ac:dyDescent="0.2">
      <c r="B70" s="70">
        <f t="shared" si="0"/>
        <v>39114</v>
      </c>
      <c r="C70" s="361"/>
      <c r="G70" s="4"/>
      <c r="H70" s="4">
        <v>44</v>
      </c>
      <c r="I70" s="351">
        <v>26.087463657425921</v>
      </c>
      <c r="J70" s="352">
        <v>25.176995307627422</v>
      </c>
      <c r="K70" s="352">
        <v>24.85263644598092</v>
      </c>
      <c r="L70" s="352">
        <v>24.839165303198683</v>
      </c>
      <c r="M70" s="352">
        <v>25.12894915128301</v>
      </c>
      <c r="N70" s="352">
        <v>26.91716857761368</v>
      </c>
      <c r="O70" s="352">
        <v>30.608945509154196</v>
      </c>
      <c r="P70" s="352">
        <v>33.522192768531198</v>
      </c>
      <c r="Q70" s="352">
        <v>34.508984613410306</v>
      </c>
      <c r="R70" s="352">
        <v>35.180246650237102</v>
      </c>
      <c r="S70" s="352">
        <v>34.907490511286795</v>
      </c>
      <c r="T70" s="352">
        <v>34.460313001939696</v>
      </c>
      <c r="U70" s="352">
        <v>33.942314255737003</v>
      </c>
      <c r="V70" s="352">
        <v>33.657024004872397</v>
      </c>
      <c r="W70" s="352">
        <v>33.294263683893398</v>
      </c>
      <c r="X70" s="352">
        <v>32.9700087258867</v>
      </c>
      <c r="Y70" s="352">
        <v>32.282415559972904</v>
      </c>
      <c r="Z70" s="352">
        <v>32.254802922661497</v>
      </c>
      <c r="AA70" s="352">
        <v>35.392981919951296</v>
      </c>
      <c r="AB70" s="352">
        <v>35.249611725243703</v>
      </c>
      <c r="AC70" s="352">
        <v>34.5375928919633</v>
      </c>
      <c r="AD70" s="352">
        <v>32.917659715688501</v>
      </c>
      <c r="AE70" s="352">
        <v>30.620711415394403</v>
      </c>
      <c r="AF70" s="352">
        <v>28.167318604130919</v>
      </c>
      <c r="AG70">
        <f t="shared" si="5"/>
        <v>751.47725692308506</v>
      </c>
      <c r="AM70" s="267">
        <f t="shared" si="1"/>
        <v>39114</v>
      </c>
      <c r="AN70" s="353">
        <f t="shared" si="2"/>
        <v>0</v>
      </c>
      <c r="AO70" s="190">
        <f t="shared" si="3"/>
        <v>0</v>
      </c>
    </row>
    <row r="71" spans="2:41" ht="12" customHeight="1" x14ac:dyDescent="0.2">
      <c r="B71" s="70">
        <f t="shared" ref="B71:B134" si="6">EOMONTH(B70, 0)+1</f>
        <v>39142</v>
      </c>
      <c r="C71" s="361"/>
      <c r="G71" s="4"/>
      <c r="H71" s="4">
        <v>45</v>
      </c>
      <c r="I71" s="351">
        <v>25.125295652193671</v>
      </c>
      <c r="J71" s="352">
        <v>24.153063716705802</v>
      </c>
      <c r="K71" s="352">
        <v>23.92180142929465</v>
      </c>
      <c r="L71" s="352">
        <v>23.899847732604549</v>
      </c>
      <c r="M71" s="352">
        <v>24.185915780468733</v>
      </c>
      <c r="N71" s="352">
        <v>25.985619948282988</v>
      </c>
      <c r="O71" s="352">
        <v>29.817188319618101</v>
      </c>
      <c r="P71" s="352">
        <v>32.512915698820201</v>
      </c>
      <c r="Q71" s="352">
        <v>33.670256862042798</v>
      </c>
      <c r="R71" s="352">
        <v>34.092957304861301</v>
      </c>
      <c r="S71" s="352">
        <v>33.658673728128498</v>
      </c>
      <c r="T71" s="352">
        <v>33.237626238467598</v>
      </c>
      <c r="U71" s="352">
        <v>32.560349659946901</v>
      </c>
      <c r="V71" s="352">
        <v>32.746202901169397</v>
      </c>
      <c r="W71" s="352">
        <v>32.101888969840999</v>
      </c>
      <c r="X71" s="352">
        <v>31.4824534861975</v>
      </c>
      <c r="Y71" s="352">
        <v>30.720193136367801</v>
      </c>
      <c r="Z71" s="352">
        <v>30.561256904285202</v>
      </c>
      <c r="AA71" s="352">
        <v>33.486767150460302</v>
      </c>
      <c r="AB71" s="352">
        <v>33.530392126111003</v>
      </c>
      <c r="AC71" s="352">
        <v>33.056347027882502</v>
      </c>
      <c r="AD71" s="352">
        <v>31.519011102787502</v>
      </c>
      <c r="AE71" s="352">
        <v>29.6500637105067</v>
      </c>
      <c r="AF71" s="352">
        <v>27.156319849045868</v>
      </c>
      <c r="AG71">
        <f t="shared" si="5"/>
        <v>722.83240843609065</v>
      </c>
      <c r="AM71" s="267">
        <f t="shared" ref="AM71:AM134" si="7">EOMONTH(AM70, 0)+1</f>
        <v>39142</v>
      </c>
      <c r="AN71" s="353">
        <f t="shared" ref="AN71:AN134" si="8">VLOOKUP(AM71,$B$6:$C$289,2)</f>
        <v>0</v>
      </c>
      <c r="AO71" s="190">
        <f t="shared" ref="AO71:AO134" si="9">VLOOKUP(YEAR(AM71),$E$6:$F$25,2)/100</f>
        <v>0</v>
      </c>
    </row>
    <row r="72" spans="2:41" ht="12" customHeight="1" x14ac:dyDescent="0.2">
      <c r="B72" s="70">
        <f t="shared" si="6"/>
        <v>39173</v>
      </c>
      <c r="C72" s="361"/>
      <c r="G72" s="4"/>
      <c r="H72" s="4">
        <v>46</v>
      </c>
      <c r="I72" s="351">
        <v>27.827943335247198</v>
      </c>
      <c r="J72" s="352">
        <v>26.704923858688822</v>
      </c>
      <c r="K72" s="352">
        <v>26.273523613039771</v>
      </c>
      <c r="L72" s="352">
        <v>26.088654266352968</v>
      </c>
      <c r="M72" s="352">
        <v>26.433996411356532</v>
      </c>
      <c r="N72" s="352">
        <v>28.002505736581803</v>
      </c>
      <c r="O72" s="352">
        <v>31.658103707707099</v>
      </c>
      <c r="P72" s="352">
        <v>34.656624677883201</v>
      </c>
      <c r="Q72" s="352">
        <v>35.763282778965099</v>
      </c>
      <c r="R72" s="352">
        <v>36.700808089900903</v>
      </c>
      <c r="S72" s="352">
        <v>36.755234796222098</v>
      </c>
      <c r="T72" s="352">
        <v>36.103133437054396</v>
      </c>
      <c r="U72" s="352">
        <v>35.185000854348402</v>
      </c>
      <c r="V72" s="352">
        <v>34.564661508256698</v>
      </c>
      <c r="W72" s="352">
        <v>33.984651979195505</v>
      </c>
      <c r="X72" s="352">
        <v>33.113597281444996</v>
      </c>
      <c r="Y72" s="352">
        <v>32.245285860333297</v>
      </c>
      <c r="Z72" s="352">
        <v>31.948401249686601</v>
      </c>
      <c r="AA72" s="352">
        <v>34.866866803133298</v>
      </c>
      <c r="AB72" s="352">
        <v>34.7136421883935</v>
      </c>
      <c r="AC72" s="352">
        <v>34.011778782213298</v>
      </c>
      <c r="AD72" s="352">
        <v>32.773592169426202</v>
      </c>
      <c r="AE72" s="352">
        <v>31.290064367753097</v>
      </c>
      <c r="AF72" s="352">
        <v>29.520340232114698</v>
      </c>
      <c r="AG72">
        <f t="shared" si="5"/>
        <v>771.18661798529945</v>
      </c>
      <c r="AM72" s="267">
        <f t="shared" si="7"/>
        <v>39173</v>
      </c>
      <c r="AN72" s="353">
        <f t="shared" si="8"/>
        <v>0</v>
      </c>
      <c r="AO72" s="190">
        <f t="shared" si="9"/>
        <v>0</v>
      </c>
    </row>
    <row r="73" spans="2:41" ht="12" customHeight="1" x14ac:dyDescent="0.2">
      <c r="B73" s="70">
        <f t="shared" si="6"/>
        <v>39203</v>
      </c>
      <c r="C73" s="361"/>
      <c r="G73" s="4"/>
      <c r="H73" s="4">
        <v>47</v>
      </c>
      <c r="I73" s="351">
        <v>28.7089867216995</v>
      </c>
      <c r="J73" s="352">
        <v>27.561728385839601</v>
      </c>
      <c r="K73" s="352">
        <v>27.003955601308839</v>
      </c>
      <c r="L73" s="352">
        <v>26.72839954910301</v>
      </c>
      <c r="M73" s="352">
        <v>26.886773558365199</v>
      </c>
      <c r="N73" s="352">
        <v>27.806983581799457</v>
      </c>
      <c r="O73" s="352">
        <v>28.6614202676434</v>
      </c>
      <c r="P73" s="352">
        <v>28.858085441681801</v>
      </c>
      <c r="Q73" s="352">
        <v>30.3243340654642</v>
      </c>
      <c r="R73" s="352">
        <v>31.660112297757401</v>
      </c>
      <c r="S73" s="352">
        <v>32.018252276065098</v>
      </c>
      <c r="T73" s="352">
        <v>31.723838455136899</v>
      </c>
      <c r="U73" s="352">
        <v>30.990146569802999</v>
      </c>
      <c r="V73" s="352">
        <v>29.863550163114503</v>
      </c>
      <c r="W73" s="352">
        <v>29.2368743851139</v>
      </c>
      <c r="X73" s="352">
        <v>28.5841615001736</v>
      </c>
      <c r="Y73" s="352">
        <v>28.519565359638801</v>
      </c>
      <c r="Z73" s="352">
        <v>29.5180520379635</v>
      </c>
      <c r="AA73" s="352">
        <v>32.928054219711498</v>
      </c>
      <c r="AB73" s="352">
        <v>33.043560786770101</v>
      </c>
      <c r="AC73" s="352">
        <v>32.793478208454097</v>
      </c>
      <c r="AD73" s="352">
        <v>31.9639330466633</v>
      </c>
      <c r="AE73" s="352">
        <v>30.665878654262599</v>
      </c>
      <c r="AF73" s="352">
        <v>28.986453688932599</v>
      </c>
      <c r="AG73">
        <f t="shared" si="5"/>
        <v>715.03657882246569</v>
      </c>
      <c r="AM73" s="267">
        <f t="shared" si="7"/>
        <v>39203</v>
      </c>
      <c r="AN73" s="353">
        <f t="shared" si="8"/>
        <v>0</v>
      </c>
      <c r="AO73" s="190">
        <f t="shared" si="9"/>
        <v>0</v>
      </c>
    </row>
    <row r="74" spans="2:41" ht="12" customHeight="1" x14ac:dyDescent="0.2">
      <c r="B74" s="70">
        <f t="shared" si="6"/>
        <v>39234</v>
      </c>
      <c r="C74" s="361"/>
      <c r="G74" s="4"/>
      <c r="H74" s="4">
        <v>48</v>
      </c>
      <c r="I74" s="351">
        <v>26.098831113618111</v>
      </c>
      <c r="J74" s="352">
        <v>25.294482516862033</v>
      </c>
      <c r="K74" s="352">
        <v>24.891236044841193</v>
      </c>
      <c r="L74" s="352">
        <v>24.66162565577903</v>
      </c>
      <c r="M74" s="352">
        <v>24.63455104415921</v>
      </c>
      <c r="N74" s="352">
        <v>25.37302315983699</v>
      </c>
      <c r="O74" s="352">
        <v>25.870145125099221</v>
      </c>
      <c r="P74" s="352">
        <v>25.859871130634492</v>
      </c>
      <c r="Q74" s="352">
        <v>27.002611982316701</v>
      </c>
      <c r="R74" s="352">
        <v>27.986028903204101</v>
      </c>
      <c r="S74" s="352">
        <v>27.870864472566801</v>
      </c>
      <c r="T74" s="352">
        <v>26.994338982694348</v>
      </c>
      <c r="U74" s="352">
        <v>27.128097982572829</v>
      </c>
      <c r="V74" s="352">
        <v>26.77663076084491</v>
      </c>
      <c r="W74" s="352">
        <v>26.79189345272799</v>
      </c>
      <c r="X74" s="352">
        <v>26.33561185385058</v>
      </c>
      <c r="Y74" s="352">
        <v>26.4611897739697</v>
      </c>
      <c r="Z74" s="352">
        <v>27.703465425834601</v>
      </c>
      <c r="AA74" s="352">
        <v>31.870299929367999</v>
      </c>
      <c r="AB74" s="352">
        <v>32.321297688798197</v>
      </c>
      <c r="AC74" s="352">
        <v>31.864120006856602</v>
      </c>
      <c r="AD74" s="352">
        <v>31.046262422472203</v>
      </c>
      <c r="AE74" s="352">
        <v>29.160409507242001</v>
      </c>
      <c r="AF74" s="352">
        <v>27.078789470865619</v>
      </c>
      <c r="AG74">
        <f t="shared" si="5"/>
        <v>657.07567840701552</v>
      </c>
      <c r="AM74" s="267">
        <f t="shared" si="7"/>
        <v>39234</v>
      </c>
      <c r="AN74" s="353">
        <f t="shared" si="8"/>
        <v>0</v>
      </c>
      <c r="AO74" s="190">
        <f t="shared" si="9"/>
        <v>0</v>
      </c>
    </row>
    <row r="75" spans="2:41" ht="12" customHeight="1" x14ac:dyDescent="0.2">
      <c r="B75" s="70">
        <f t="shared" si="6"/>
        <v>39264</v>
      </c>
      <c r="C75" s="361"/>
      <c r="G75" s="4"/>
      <c r="H75" s="4">
        <v>49</v>
      </c>
      <c r="I75" s="351">
        <v>24.67758550177393</v>
      </c>
      <c r="J75" s="352">
        <v>23.85828661572473</v>
      </c>
      <c r="K75" s="352">
        <v>23.872457484829262</v>
      </c>
      <c r="L75" s="352">
        <v>23.456613923807907</v>
      </c>
      <c r="M75" s="352">
        <v>23.970343609592881</v>
      </c>
      <c r="N75" s="352">
        <v>24.632021915916432</v>
      </c>
      <c r="O75" s="352">
        <v>28.696992729555802</v>
      </c>
      <c r="P75" s="352">
        <v>32.208082877923999</v>
      </c>
      <c r="Q75" s="352">
        <v>33.118458830178902</v>
      </c>
      <c r="R75" s="352">
        <v>33.302313202229399</v>
      </c>
      <c r="S75" s="352">
        <v>33.6250909235807</v>
      </c>
      <c r="T75" s="352">
        <v>32.415744773020002</v>
      </c>
      <c r="U75" s="352">
        <v>31.730056843702698</v>
      </c>
      <c r="V75" s="352">
        <v>31.161640970005003</v>
      </c>
      <c r="W75" s="352">
        <v>30.718025267411502</v>
      </c>
      <c r="X75" s="352">
        <v>30.548076660769098</v>
      </c>
      <c r="Y75" s="352">
        <v>29.1684317346045</v>
      </c>
      <c r="Z75" s="352">
        <v>29.163974755536799</v>
      </c>
      <c r="AA75" s="352">
        <v>33.255335248825602</v>
      </c>
      <c r="AB75" s="352">
        <v>32.458993880480499</v>
      </c>
      <c r="AC75" s="352">
        <v>32.242438660314299</v>
      </c>
      <c r="AD75" s="352">
        <v>30.239864063971403</v>
      </c>
      <c r="AE75" s="352">
        <v>28.680756031055299</v>
      </c>
      <c r="AF75" s="352">
        <v>26.022750012678898</v>
      </c>
      <c r="AG75">
        <f t="shared" si="5"/>
        <v>703.22433651748963</v>
      </c>
      <c r="AM75" s="267">
        <f t="shared" si="7"/>
        <v>39264</v>
      </c>
      <c r="AN75" s="353">
        <f t="shared" si="8"/>
        <v>0</v>
      </c>
      <c r="AO75" s="190">
        <f t="shared" si="9"/>
        <v>0</v>
      </c>
    </row>
    <row r="76" spans="2:41" ht="12" customHeight="1" x14ac:dyDescent="0.2">
      <c r="B76" s="70">
        <f t="shared" si="6"/>
        <v>39295</v>
      </c>
      <c r="C76" s="361"/>
      <c r="G76" s="4"/>
      <c r="H76" s="4">
        <v>50</v>
      </c>
      <c r="I76" s="351">
        <v>27.1380556686265</v>
      </c>
      <c r="J76" s="352">
        <v>26.193136316968889</v>
      </c>
      <c r="K76" s="352">
        <v>25.571229060963404</v>
      </c>
      <c r="L76" s="352">
        <v>25.458538495297631</v>
      </c>
      <c r="M76" s="352">
        <v>25.901407656701188</v>
      </c>
      <c r="N76" s="352">
        <v>27.427866713591079</v>
      </c>
      <c r="O76" s="352">
        <v>30.941046377407002</v>
      </c>
      <c r="P76" s="352">
        <v>33.979820933087503</v>
      </c>
      <c r="Q76" s="352">
        <v>35.426514141951102</v>
      </c>
      <c r="R76" s="352">
        <v>36.106461038915398</v>
      </c>
      <c r="S76" s="352">
        <v>36.2312102990821</v>
      </c>
      <c r="T76" s="352">
        <v>35.711666752279299</v>
      </c>
      <c r="U76" s="352">
        <v>35.233912288259603</v>
      </c>
      <c r="V76" s="352">
        <v>34.701451566058999</v>
      </c>
      <c r="W76" s="352">
        <v>34.174769798443897</v>
      </c>
      <c r="X76" s="352">
        <v>33.9253153479738</v>
      </c>
      <c r="Y76" s="352">
        <v>33.439078725038598</v>
      </c>
      <c r="Z76" s="352">
        <v>32.766033139036502</v>
      </c>
      <c r="AA76" s="352">
        <v>36.047963318088804</v>
      </c>
      <c r="AB76" s="352">
        <v>35.798911854948699</v>
      </c>
      <c r="AC76" s="352">
        <v>34.924938346655402</v>
      </c>
      <c r="AD76" s="352">
        <v>33.316057229046201</v>
      </c>
      <c r="AE76" s="352">
        <v>31.154286927766201</v>
      </c>
      <c r="AF76" s="352">
        <v>28.704644935380202</v>
      </c>
      <c r="AG76">
        <f t="shared" si="5"/>
        <v>770.27431693156791</v>
      </c>
      <c r="AM76" s="267">
        <f t="shared" si="7"/>
        <v>39295</v>
      </c>
      <c r="AN76" s="353">
        <f t="shared" si="8"/>
        <v>0</v>
      </c>
      <c r="AO76" s="190">
        <f t="shared" si="9"/>
        <v>0</v>
      </c>
    </row>
    <row r="77" spans="2:41" ht="12" customHeight="1" x14ac:dyDescent="0.2">
      <c r="B77" s="70">
        <f t="shared" si="6"/>
        <v>39326</v>
      </c>
      <c r="C77" s="361"/>
      <c r="G77" s="4"/>
      <c r="H77" s="4">
        <v>51</v>
      </c>
      <c r="I77" s="351">
        <v>27.635779625824789</v>
      </c>
      <c r="J77" s="352">
        <v>26.632565068146782</v>
      </c>
      <c r="K77" s="352">
        <v>26.301209595254008</v>
      </c>
      <c r="L77" s="352">
        <v>26.228182613562197</v>
      </c>
      <c r="M77" s="352">
        <v>26.61380630638941</v>
      </c>
      <c r="N77" s="352">
        <v>28.350467647837899</v>
      </c>
      <c r="O77" s="352">
        <v>31.859061775510504</v>
      </c>
      <c r="P77" s="352">
        <v>34.951079674138597</v>
      </c>
      <c r="Q77" s="352">
        <v>35.952788074728801</v>
      </c>
      <c r="R77" s="352">
        <v>36.739916965482806</v>
      </c>
      <c r="S77" s="352">
        <v>36.614895776736105</v>
      </c>
      <c r="T77" s="352">
        <v>36.196652452043203</v>
      </c>
      <c r="U77" s="352">
        <v>35.507770680664997</v>
      </c>
      <c r="V77" s="352">
        <v>34.980855790006601</v>
      </c>
      <c r="W77" s="352">
        <v>34.555364317997999</v>
      </c>
      <c r="X77" s="352">
        <v>34.211030602194299</v>
      </c>
      <c r="Y77" s="352">
        <v>33.5810987420098</v>
      </c>
      <c r="Z77" s="352">
        <v>33.164143932538096</v>
      </c>
      <c r="AA77" s="352">
        <v>36.606752827556399</v>
      </c>
      <c r="AB77" s="352">
        <v>36.400016945683298</v>
      </c>
      <c r="AC77" s="352">
        <v>35.741139151322102</v>
      </c>
      <c r="AD77" s="352">
        <v>34.067727772000097</v>
      </c>
      <c r="AE77" s="352">
        <v>31.839184912306798</v>
      </c>
      <c r="AF77" s="352">
        <v>29.431564241883898</v>
      </c>
      <c r="AG77">
        <f t="shared" si="5"/>
        <v>784.16305549181936</v>
      </c>
      <c r="AM77" s="267">
        <f t="shared" si="7"/>
        <v>39326</v>
      </c>
      <c r="AN77" s="353">
        <f t="shared" si="8"/>
        <v>0</v>
      </c>
      <c r="AO77" s="190">
        <f t="shared" si="9"/>
        <v>0</v>
      </c>
    </row>
    <row r="78" spans="2:41" ht="12" customHeight="1" x14ac:dyDescent="0.2">
      <c r="B78" s="70">
        <f t="shared" si="6"/>
        <v>39356</v>
      </c>
      <c r="C78" s="361"/>
      <c r="G78" s="4"/>
      <c r="H78" s="4">
        <v>52</v>
      </c>
      <c r="I78" s="351">
        <v>25.625154083491537</v>
      </c>
      <c r="J78" s="352">
        <v>24.726067400181957</v>
      </c>
      <c r="K78" s="352">
        <v>24.509942901932551</v>
      </c>
      <c r="L78" s="352">
        <v>24.569728981967017</v>
      </c>
      <c r="M78" s="352">
        <v>24.859356447658612</v>
      </c>
      <c r="N78" s="352">
        <v>26.791568743304431</v>
      </c>
      <c r="O78" s="352">
        <v>30.405293580263098</v>
      </c>
      <c r="P78" s="352">
        <v>32.9839014304426</v>
      </c>
      <c r="Q78" s="352">
        <v>34.377887896810002</v>
      </c>
      <c r="R78" s="352">
        <v>34.7903607407873</v>
      </c>
      <c r="S78" s="352">
        <v>34.366018723947498</v>
      </c>
      <c r="T78" s="352">
        <v>34.064904223085101</v>
      </c>
      <c r="U78" s="352">
        <v>33.633031957883198</v>
      </c>
      <c r="V78" s="352">
        <v>34.058784398559503</v>
      </c>
      <c r="W78" s="352">
        <v>33.913201488258601</v>
      </c>
      <c r="X78" s="352">
        <v>33.241395129944699</v>
      </c>
      <c r="Y78" s="352">
        <v>32.614737859535602</v>
      </c>
      <c r="Z78" s="352">
        <v>31.880077406558701</v>
      </c>
      <c r="AA78" s="352">
        <v>35.301736482283602</v>
      </c>
      <c r="AB78" s="352">
        <v>35.165369269392698</v>
      </c>
      <c r="AC78" s="352">
        <v>34.5716487383688</v>
      </c>
      <c r="AD78" s="352">
        <v>33.144173537813799</v>
      </c>
      <c r="AE78" s="352">
        <v>30.958407763075101</v>
      </c>
      <c r="AF78" s="352">
        <v>28.5132708354813</v>
      </c>
      <c r="AG78">
        <f t="shared" si="5"/>
        <v>749.06602002102727</v>
      </c>
      <c r="AM78" s="267">
        <f t="shared" si="7"/>
        <v>39356</v>
      </c>
      <c r="AN78" s="353">
        <f t="shared" si="8"/>
        <v>0</v>
      </c>
      <c r="AO78" s="190">
        <f t="shared" si="9"/>
        <v>0</v>
      </c>
    </row>
    <row r="79" spans="2:41" ht="12" customHeight="1" x14ac:dyDescent="0.2">
      <c r="B79" s="70">
        <f t="shared" si="6"/>
        <v>39387</v>
      </c>
      <c r="C79" s="361"/>
      <c r="G79" s="4"/>
      <c r="H79" s="4">
        <v>53</v>
      </c>
      <c r="I79" s="351">
        <v>25.939707071132268</v>
      </c>
      <c r="J79" s="352">
        <v>24.86460152132161</v>
      </c>
      <c r="K79" s="352">
        <v>24.585116434369681</v>
      </c>
      <c r="L79" s="352">
        <v>24.470626764749259</v>
      </c>
      <c r="M79" s="352">
        <v>24.780598781800691</v>
      </c>
      <c r="N79" s="352">
        <v>26.406440870746799</v>
      </c>
      <c r="O79" s="352">
        <v>29.797043046894501</v>
      </c>
      <c r="P79" s="352">
        <v>33.173659295434</v>
      </c>
      <c r="Q79" s="352">
        <v>34.226032287258001</v>
      </c>
      <c r="R79" s="352">
        <v>34.959763982998702</v>
      </c>
      <c r="S79" s="352">
        <v>34.860956944427897</v>
      </c>
      <c r="T79" s="352">
        <v>33.945663730037097</v>
      </c>
      <c r="U79" s="352">
        <v>32.994607270039303</v>
      </c>
      <c r="V79" s="352">
        <v>32.687127407009697</v>
      </c>
      <c r="W79" s="352">
        <v>31.618907984544798</v>
      </c>
      <c r="X79" s="352">
        <v>30.5949186030589</v>
      </c>
      <c r="Y79" s="352">
        <v>29.701476573093299</v>
      </c>
      <c r="Z79" s="352">
        <v>29.127615625952998</v>
      </c>
      <c r="AA79" s="352">
        <v>32.466903292687704</v>
      </c>
      <c r="AB79" s="352">
        <v>32.572534942957603</v>
      </c>
      <c r="AC79" s="352">
        <v>32.065042818412195</v>
      </c>
      <c r="AD79" s="352">
        <v>30.9133482275539</v>
      </c>
      <c r="AE79" s="352">
        <v>29.688126144094099</v>
      </c>
      <c r="AF79" s="352">
        <v>27.713895268761291</v>
      </c>
      <c r="AG79">
        <f t="shared" si="5"/>
        <v>724.15471488933622</v>
      </c>
      <c r="AM79" s="267">
        <f t="shared" si="7"/>
        <v>39387</v>
      </c>
      <c r="AN79" s="353">
        <f t="shared" si="8"/>
        <v>0</v>
      </c>
      <c r="AO79" s="190">
        <f t="shared" si="9"/>
        <v>0</v>
      </c>
    </row>
    <row r="80" spans="2:41" ht="12" customHeight="1" x14ac:dyDescent="0.2">
      <c r="B80" s="70">
        <f t="shared" si="6"/>
        <v>39417</v>
      </c>
      <c r="C80" s="361"/>
      <c r="G80" s="4"/>
      <c r="H80" s="4">
        <v>54</v>
      </c>
      <c r="I80" s="351">
        <v>27.308052432571401</v>
      </c>
      <c r="J80" s="352">
        <v>26.07284516634828</v>
      </c>
      <c r="K80" s="352">
        <v>25.460558667532709</v>
      </c>
      <c r="L80" s="352">
        <v>25.06589607244587</v>
      </c>
      <c r="M80" s="352">
        <v>25.084827597199208</v>
      </c>
      <c r="N80" s="352">
        <v>25.82792326786462</v>
      </c>
      <c r="O80" s="352">
        <v>26.36020721160871</v>
      </c>
      <c r="P80" s="352">
        <v>27.444650580464099</v>
      </c>
      <c r="Q80" s="352">
        <v>28.839802761404002</v>
      </c>
      <c r="R80" s="352">
        <v>30.183734705044102</v>
      </c>
      <c r="S80" s="352">
        <v>30.457509539887699</v>
      </c>
      <c r="T80" s="352">
        <v>29.949450173270801</v>
      </c>
      <c r="U80" s="352">
        <v>29.001291222230499</v>
      </c>
      <c r="V80" s="352">
        <v>27.720449261930142</v>
      </c>
      <c r="W80" s="352">
        <v>26.351447760390169</v>
      </c>
      <c r="X80" s="352">
        <v>25.720558331963851</v>
      </c>
      <c r="Y80" s="352">
        <v>25.379882886376798</v>
      </c>
      <c r="Z80" s="352">
        <v>26.274360798465167</v>
      </c>
      <c r="AA80" s="352">
        <v>29.904732546043199</v>
      </c>
      <c r="AB80" s="352">
        <v>30.411858586467702</v>
      </c>
      <c r="AC80" s="352">
        <v>30.242492895585897</v>
      </c>
      <c r="AD80" s="352">
        <v>29.4838465040812</v>
      </c>
      <c r="AE80" s="352">
        <v>28.581046916562499</v>
      </c>
      <c r="AF80" s="352">
        <v>26.656014862345629</v>
      </c>
      <c r="AG80">
        <f t="shared" si="5"/>
        <v>663.78344074808422</v>
      </c>
      <c r="AM80" s="267">
        <f t="shared" si="7"/>
        <v>39417</v>
      </c>
      <c r="AN80" s="353">
        <f t="shared" si="8"/>
        <v>0</v>
      </c>
      <c r="AO80" s="190">
        <f t="shared" si="9"/>
        <v>0</v>
      </c>
    </row>
    <row r="81" spans="2:41" ht="12" customHeight="1" x14ac:dyDescent="0.2">
      <c r="B81" s="70">
        <f t="shared" si="6"/>
        <v>39448</v>
      </c>
      <c r="C81" s="361"/>
      <c r="G81" s="4"/>
      <c r="H81" s="4">
        <v>55</v>
      </c>
      <c r="I81" s="351">
        <v>25.71673417593415</v>
      </c>
      <c r="J81" s="352">
        <v>24.713584035519787</v>
      </c>
      <c r="K81" s="352">
        <v>24.217059352703451</v>
      </c>
      <c r="L81" s="352">
        <v>23.738169196245661</v>
      </c>
      <c r="M81" s="352">
        <v>23.59043457307007</v>
      </c>
      <c r="N81" s="352">
        <v>24.067596646803679</v>
      </c>
      <c r="O81" s="352">
        <v>24.345570038970152</v>
      </c>
      <c r="P81" s="352">
        <v>25.094298762339651</v>
      </c>
      <c r="Q81" s="352">
        <v>26.020013219221106</v>
      </c>
      <c r="R81" s="352">
        <v>27.0806800985062</v>
      </c>
      <c r="S81" s="352">
        <v>26.808613542702151</v>
      </c>
      <c r="T81" s="352">
        <v>25.768478398363381</v>
      </c>
      <c r="U81" s="352">
        <v>25.404504896296661</v>
      </c>
      <c r="V81" s="352">
        <v>24.446402068396509</v>
      </c>
      <c r="W81" s="352">
        <v>23.931954828610131</v>
      </c>
      <c r="X81" s="352">
        <v>23.405387991886023</v>
      </c>
      <c r="Y81" s="352">
        <v>23.429216277633628</v>
      </c>
      <c r="Z81" s="352">
        <v>24.448764855282789</v>
      </c>
      <c r="AA81" s="352">
        <v>28.741872899294698</v>
      </c>
      <c r="AB81" s="352">
        <v>29.605796408256801</v>
      </c>
      <c r="AC81" s="352">
        <v>29.1721348415237</v>
      </c>
      <c r="AD81" s="352">
        <v>28.553518330115999</v>
      </c>
      <c r="AE81" s="352">
        <v>27.106666174814869</v>
      </c>
      <c r="AF81" s="352">
        <v>24.940241835148392</v>
      </c>
      <c r="AG81">
        <f t="shared" si="5"/>
        <v>614.34769344763981</v>
      </c>
      <c r="AM81" s="267">
        <f t="shared" si="7"/>
        <v>39448</v>
      </c>
      <c r="AN81" s="353">
        <f t="shared" si="8"/>
        <v>0</v>
      </c>
      <c r="AO81" s="190">
        <f t="shared" si="9"/>
        <v>0</v>
      </c>
    </row>
    <row r="82" spans="2:41" ht="12" customHeight="1" x14ac:dyDescent="0.2">
      <c r="B82" s="70">
        <f t="shared" si="6"/>
        <v>39479</v>
      </c>
      <c r="C82" s="361"/>
      <c r="G82" s="4"/>
      <c r="H82" s="4">
        <v>56</v>
      </c>
      <c r="I82" s="351">
        <v>24.521631910569923</v>
      </c>
      <c r="J82" s="352">
        <v>23.684507176945111</v>
      </c>
      <c r="K82" s="352">
        <v>23.443124757767542</v>
      </c>
      <c r="L82" s="352">
        <v>23.404812005911992</v>
      </c>
      <c r="M82" s="352">
        <v>23.513215543210698</v>
      </c>
      <c r="N82" s="352">
        <v>25.369857621348579</v>
      </c>
      <c r="O82" s="352">
        <v>28.941200490167599</v>
      </c>
      <c r="P82" s="352">
        <v>32.7862229253019</v>
      </c>
      <c r="Q82" s="352">
        <v>34.616215334899096</v>
      </c>
      <c r="R82" s="352">
        <v>35.291105316343902</v>
      </c>
      <c r="S82" s="352">
        <v>35.3536638702085</v>
      </c>
      <c r="T82" s="352">
        <v>35.029804971511901</v>
      </c>
      <c r="U82" s="352">
        <v>34.577402421518997</v>
      </c>
      <c r="V82" s="352">
        <v>34.074365459796397</v>
      </c>
      <c r="W82" s="352">
        <v>33.965848237652096</v>
      </c>
      <c r="X82" s="352">
        <v>33.432462122226099</v>
      </c>
      <c r="Y82" s="352">
        <v>32.922799372055401</v>
      </c>
      <c r="Z82" s="352">
        <v>31.8830768307946</v>
      </c>
      <c r="AA82" s="352">
        <v>35.447949197188898</v>
      </c>
      <c r="AB82" s="352">
        <v>35.5928656447836</v>
      </c>
      <c r="AC82" s="352">
        <v>34.725151100970599</v>
      </c>
      <c r="AD82" s="352">
        <v>33.371672367856306</v>
      </c>
      <c r="AE82" s="352">
        <v>30.824987354782099</v>
      </c>
      <c r="AF82" s="352">
        <v>28.5884112821537</v>
      </c>
      <c r="AG82">
        <f t="shared" si="5"/>
        <v>745.36235331596549</v>
      </c>
      <c r="AM82" s="267">
        <f t="shared" si="7"/>
        <v>39479</v>
      </c>
      <c r="AN82" s="353">
        <f t="shared" si="8"/>
        <v>0</v>
      </c>
      <c r="AO82" s="190">
        <f t="shared" si="9"/>
        <v>0</v>
      </c>
    </row>
    <row r="83" spans="2:41" ht="12" customHeight="1" x14ac:dyDescent="0.2">
      <c r="B83" s="70">
        <f t="shared" si="6"/>
        <v>39508</v>
      </c>
      <c r="C83" s="361"/>
      <c r="G83" s="4"/>
      <c r="H83" s="4">
        <v>57</v>
      </c>
      <c r="I83" s="351">
        <v>27.188896879455783</v>
      </c>
      <c r="J83" s="352">
        <v>26.313894223439551</v>
      </c>
      <c r="K83" s="352">
        <v>25.768701149188111</v>
      </c>
      <c r="L83" s="352">
        <v>25.740049646104989</v>
      </c>
      <c r="M83" s="352">
        <v>26.190929262991279</v>
      </c>
      <c r="N83" s="352">
        <v>27.847342809590248</v>
      </c>
      <c r="O83" s="352">
        <v>31.122374690677198</v>
      </c>
      <c r="P83" s="352">
        <v>34.103161227328698</v>
      </c>
      <c r="Q83" s="352">
        <v>35.714238403420197</v>
      </c>
      <c r="R83" s="352">
        <v>36.322314456913404</v>
      </c>
      <c r="S83" s="352">
        <v>36.403643615827598</v>
      </c>
      <c r="T83" s="352">
        <v>35.918016842783999</v>
      </c>
      <c r="U83" s="352">
        <v>35.606955254239899</v>
      </c>
      <c r="V83" s="352">
        <v>35.343607648639903</v>
      </c>
      <c r="W83" s="352">
        <v>35.148050652686202</v>
      </c>
      <c r="X83" s="352">
        <v>34.764556024568002</v>
      </c>
      <c r="Y83" s="352">
        <v>34.437587023662601</v>
      </c>
      <c r="Z83" s="352">
        <v>33.295255702215997</v>
      </c>
      <c r="AA83" s="352">
        <v>37.019532506024603</v>
      </c>
      <c r="AB83" s="352">
        <v>36.650176066483702</v>
      </c>
      <c r="AC83" s="352">
        <v>35.739197221846702</v>
      </c>
      <c r="AD83" s="352">
        <v>34.253904306932903</v>
      </c>
      <c r="AE83" s="352">
        <v>31.894689641593096</v>
      </c>
      <c r="AF83" s="352">
        <v>29.461061537927002</v>
      </c>
      <c r="AG83">
        <f t="shared" si="5"/>
        <v>782.24813679454155</v>
      </c>
      <c r="AM83" s="267">
        <f t="shared" si="7"/>
        <v>39508</v>
      </c>
      <c r="AN83" s="353">
        <f t="shared" si="8"/>
        <v>0</v>
      </c>
      <c r="AO83" s="190">
        <f t="shared" si="9"/>
        <v>0</v>
      </c>
    </row>
    <row r="84" spans="2:41" ht="12" customHeight="1" x14ac:dyDescent="0.2">
      <c r="B84" s="70">
        <f t="shared" si="6"/>
        <v>39539</v>
      </c>
      <c r="C84" s="361"/>
      <c r="G84" s="4"/>
      <c r="H84" s="4">
        <v>58</v>
      </c>
      <c r="I84" s="351">
        <v>24.94679982154447</v>
      </c>
      <c r="J84" s="352">
        <v>24.074662424929038</v>
      </c>
      <c r="K84" s="352">
        <v>23.840031722270499</v>
      </c>
      <c r="L84" s="352">
        <v>23.922343199006079</v>
      </c>
      <c r="M84" s="352">
        <v>24.245968903989102</v>
      </c>
      <c r="N84" s="352">
        <v>26.086497798449933</v>
      </c>
      <c r="O84" s="352">
        <v>29.281708451266198</v>
      </c>
      <c r="P84" s="352">
        <v>32.609568835243998</v>
      </c>
      <c r="Q84" s="352">
        <v>33.649321687073602</v>
      </c>
      <c r="R84" s="352">
        <v>34.240241322352901</v>
      </c>
      <c r="S84" s="352">
        <v>33.996163912498304</v>
      </c>
      <c r="T84" s="352">
        <v>33.438639636667801</v>
      </c>
      <c r="U84" s="352">
        <v>32.960738809798897</v>
      </c>
      <c r="V84" s="352">
        <v>32.956834778002502</v>
      </c>
      <c r="W84" s="352">
        <v>32.297830649739602</v>
      </c>
      <c r="X84" s="352">
        <v>31.972702934555898</v>
      </c>
      <c r="Y84" s="352">
        <v>31.237578650059</v>
      </c>
      <c r="Z84" s="352">
        <v>30.523080150065297</v>
      </c>
      <c r="AA84" s="352">
        <v>34.354298442629698</v>
      </c>
      <c r="AB84" s="352">
        <v>34.255391600877104</v>
      </c>
      <c r="AC84" s="352">
        <v>33.707925292028001</v>
      </c>
      <c r="AD84" s="352">
        <v>32.098395658370201</v>
      </c>
      <c r="AE84" s="352">
        <v>29.932506122709398</v>
      </c>
      <c r="AF84" s="352">
        <v>27.346555799475858</v>
      </c>
      <c r="AG84">
        <f t="shared" si="5"/>
        <v>727.97578660360341</v>
      </c>
      <c r="AM84" s="267">
        <f t="shared" si="7"/>
        <v>39539</v>
      </c>
      <c r="AN84" s="353">
        <f t="shared" si="8"/>
        <v>0</v>
      </c>
      <c r="AO84" s="190">
        <f t="shared" si="9"/>
        <v>0</v>
      </c>
    </row>
    <row r="85" spans="2:41" ht="12" customHeight="1" x14ac:dyDescent="0.2">
      <c r="B85" s="70">
        <f t="shared" si="6"/>
        <v>39569</v>
      </c>
      <c r="C85" s="361"/>
      <c r="G85" s="4"/>
      <c r="H85" s="4">
        <v>59</v>
      </c>
      <c r="I85" s="351">
        <v>25.532850490068959</v>
      </c>
      <c r="J85" s="352">
        <v>24.40988930864107</v>
      </c>
      <c r="K85" s="352">
        <v>24.133256118048138</v>
      </c>
      <c r="L85" s="352">
        <v>24.0056370032537</v>
      </c>
      <c r="M85" s="352">
        <v>24.325169144330328</v>
      </c>
      <c r="N85" s="352">
        <v>25.953406185032168</v>
      </c>
      <c r="O85" s="352">
        <v>29.285174462465903</v>
      </c>
      <c r="P85" s="352">
        <v>32.557225880017</v>
      </c>
      <c r="Q85" s="352">
        <v>33.605313802056699</v>
      </c>
      <c r="R85" s="352">
        <v>34.2184661759972</v>
      </c>
      <c r="S85" s="352">
        <v>33.943979495734595</v>
      </c>
      <c r="T85" s="352">
        <v>33.531030820660497</v>
      </c>
      <c r="U85" s="352">
        <v>32.573293628706601</v>
      </c>
      <c r="V85" s="352">
        <v>32.498594924211801</v>
      </c>
      <c r="W85" s="352">
        <v>31.553949395362601</v>
      </c>
      <c r="X85" s="352">
        <v>30.942319146159399</v>
      </c>
      <c r="Y85" s="352">
        <v>30.119505994136599</v>
      </c>
      <c r="Z85" s="352">
        <v>29.111253838497099</v>
      </c>
      <c r="AA85" s="352">
        <v>32.623849645037403</v>
      </c>
      <c r="AB85" s="352">
        <v>32.659387673022096</v>
      </c>
      <c r="AC85" s="352">
        <v>32.306179686785399</v>
      </c>
      <c r="AD85" s="352">
        <v>30.753483995775699</v>
      </c>
      <c r="AE85" s="352">
        <v>29.141825950622703</v>
      </c>
      <c r="AF85" s="352">
        <v>26.61810149847199</v>
      </c>
      <c r="AG85">
        <f t="shared" si="5"/>
        <v>716.40314426309556</v>
      </c>
      <c r="AM85" s="267">
        <f t="shared" si="7"/>
        <v>39569</v>
      </c>
      <c r="AN85" s="353">
        <f t="shared" si="8"/>
        <v>0</v>
      </c>
      <c r="AO85" s="190">
        <f t="shared" si="9"/>
        <v>0</v>
      </c>
    </row>
    <row r="86" spans="2:41" ht="12" customHeight="1" x14ac:dyDescent="0.2">
      <c r="B86" s="70">
        <f t="shared" si="6"/>
        <v>39600</v>
      </c>
      <c r="C86" s="361"/>
      <c r="G86" s="4"/>
      <c r="H86" s="4">
        <v>60</v>
      </c>
      <c r="I86" s="351">
        <v>24.34865379448954</v>
      </c>
      <c r="J86" s="352">
        <v>23.474437407490239</v>
      </c>
      <c r="K86" s="352">
        <v>23.034656778798269</v>
      </c>
      <c r="L86" s="352">
        <v>22.895814421937651</v>
      </c>
      <c r="M86" s="352">
        <v>23.192012085756161</v>
      </c>
      <c r="N86" s="352">
        <v>24.6051193408959</v>
      </c>
      <c r="O86" s="352">
        <v>28.085524411698103</v>
      </c>
      <c r="P86" s="352">
        <v>30.590747452969801</v>
      </c>
      <c r="Q86" s="352">
        <v>31.551298115749098</v>
      </c>
      <c r="R86" s="352">
        <v>32.2570463859699</v>
      </c>
      <c r="S86" s="352">
        <v>32.162149249640201</v>
      </c>
      <c r="T86" s="352">
        <v>31.50969242156</v>
      </c>
      <c r="U86" s="352">
        <v>30.862191172597903</v>
      </c>
      <c r="V86" s="352">
        <v>30.726312220369302</v>
      </c>
      <c r="W86" s="352">
        <v>30.204627494696396</v>
      </c>
      <c r="X86" s="352">
        <v>29.182599501388239</v>
      </c>
      <c r="Y86" s="352">
        <v>28.55936029719166</v>
      </c>
      <c r="Z86" s="352">
        <v>27.465483686062697</v>
      </c>
      <c r="AA86" s="352">
        <v>30.128195424755098</v>
      </c>
      <c r="AB86" s="352">
        <v>30.704869736523001</v>
      </c>
      <c r="AC86" s="352">
        <v>29.761819128732498</v>
      </c>
      <c r="AD86" s="352">
        <v>28.561398689456453</v>
      </c>
      <c r="AE86" s="352">
        <v>27.116591709242531</v>
      </c>
      <c r="AF86" s="352">
        <v>25.513778445850534</v>
      </c>
      <c r="AG86">
        <f t="shared" si="5"/>
        <v>676.4943793738214</v>
      </c>
      <c r="AM86" s="267">
        <f t="shared" si="7"/>
        <v>39600</v>
      </c>
      <c r="AN86" s="353">
        <f t="shared" si="8"/>
        <v>0</v>
      </c>
      <c r="AO86" s="190">
        <f t="shared" si="9"/>
        <v>0</v>
      </c>
    </row>
    <row r="87" spans="2:41" ht="12" customHeight="1" x14ac:dyDescent="0.2">
      <c r="B87" s="70">
        <f t="shared" si="6"/>
        <v>39630</v>
      </c>
      <c r="C87" s="361"/>
      <c r="G87" s="4"/>
      <c r="H87" s="4">
        <v>61</v>
      </c>
      <c r="I87" s="351">
        <v>25.093766110022187</v>
      </c>
      <c r="J87" s="352">
        <v>24.08075157842395</v>
      </c>
      <c r="K87" s="352">
        <v>23.390762006391871</v>
      </c>
      <c r="L87" s="352">
        <v>23.058883516742192</v>
      </c>
      <c r="M87" s="352">
        <v>23.157754485706679</v>
      </c>
      <c r="N87" s="352">
        <v>23.704976330531949</v>
      </c>
      <c r="O87" s="352">
        <v>24.323035464437869</v>
      </c>
      <c r="P87" s="352">
        <v>24.37296454031565</v>
      </c>
      <c r="Q87" s="352">
        <v>25.519900359133139</v>
      </c>
      <c r="R87" s="352">
        <v>26.83205033624974</v>
      </c>
      <c r="S87" s="352">
        <v>27.233255218939213</v>
      </c>
      <c r="T87" s="352">
        <v>26.97483917428535</v>
      </c>
      <c r="U87" s="352">
        <v>26.332768192302197</v>
      </c>
      <c r="V87" s="352">
        <v>25.438328042111841</v>
      </c>
      <c r="W87" s="352">
        <v>24.443231579742431</v>
      </c>
      <c r="X87" s="352">
        <v>23.841022109790909</v>
      </c>
      <c r="Y87" s="352">
        <v>23.75732062756061</v>
      </c>
      <c r="Z87" s="352">
        <v>24.0049028630675</v>
      </c>
      <c r="AA87" s="352">
        <v>26.999193253166908</v>
      </c>
      <c r="AB87" s="352">
        <v>27.853791147259102</v>
      </c>
      <c r="AC87" s="352">
        <v>27.440176597186657</v>
      </c>
      <c r="AD87" s="352">
        <v>26.461406951072689</v>
      </c>
      <c r="AE87" s="352">
        <v>25.452162265791671</v>
      </c>
      <c r="AF87" s="352">
        <v>23.891786164399051</v>
      </c>
      <c r="AG87">
        <f t="shared" si="5"/>
        <v>603.65902891463145</v>
      </c>
      <c r="AM87" s="267">
        <f t="shared" si="7"/>
        <v>39630</v>
      </c>
      <c r="AN87" s="353">
        <f t="shared" si="8"/>
        <v>0</v>
      </c>
      <c r="AO87" s="190">
        <f t="shared" si="9"/>
        <v>0</v>
      </c>
    </row>
    <row r="88" spans="2:41" ht="12" customHeight="1" x14ac:dyDescent="0.2">
      <c r="B88" s="70">
        <f t="shared" si="6"/>
        <v>39661</v>
      </c>
      <c r="C88" s="361"/>
      <c r="G88" s="4"/>
      <c r="H88" s="4">
        <v>62</v>
      </c>
      <c r="I88" s="351">
        <v>23.684536422958388</v>
      </c>
      <c r="J88" s="352">
        <v>22.936580519457138</v>
      </c>
      <c r="K88" s="352">
        <v>22.21832002683842</v>
      </c>
      <c r="L88" s="352">
        <v>21.856174482642402</v>
      </c>
      <c r="M88" s="352">
        <v>21.739583115947671</v>
      </c>
      <c r="N88" s="352">
        <v>22.003400502912509</v>
      </c>
      <c r="O88" s="352">
        <v>22.231221519100551</v>
      </c>
      <c r="P88" s="352">
        <v>21.880738716263039</v>
      </c>
      <c r="Q88" s="352">
        <v>22.69815139488993</v>
      </c>
      <c r="R88" s="352">
        <v>23.966428087521749</v>
      </c>
      <c r="S88" s="352">
        <v>24.095291898428741</v>
      </c>
      <c r="T88" s="352">
        <v>23.544348662570801</v>
      </c>
      <c r="U88" s="352">
        <v>23.8376200650473</v>
      </c>
      <c r="V88" s="352">
        <v>23.577827333170703</v>
      </c>
      <c r="W88" s="352">
        <v>23.707963073377627</v>
      </c>
      <c r="X88" s="352">
        <v>23.42893299076286</v>
      </c>
      <c r="Y88" s="352">
        <v>23.507959234986199</v>
      </c>
      <c r="Z88" s="352">
        <v>23.710781134096731</v>
      </c>
      <c r="AA88" s="352">
        <v>27.371727129899334</v>
      </c>
      <c r="AB88" s="352">
        <v>28.248575052483403</v>
      </c>
      <c r="AC88" s="352">
        <v>27.457228981212499</v>
      </c>
      <c r="AD88" s="352">
        <v>26.42479391615295</v>
      </c>
      <c r="AE88" s="352">
        <v>24.612996073852152</v>
      </c>
      <c r="AF88" s="352">
        <v>22.777094884415629</v>
      </c>
      <c r="AG88">
        <f t="shared" si="5"/>
        <v>571.51827521898883</v>
      </c>
      <c r="AM88" s="267">
        <f t="shared" si="7"/>
        <v>39661</v>
      </c>
      <c r="AN88" s="353">
        <f t="shared" si="8"/>
        <v>0</v>
      </c>
      <c r="AO88" s="190">
        <f t="shared" si="9"/>
        <v>0</v>
      </c>
    </row>
    <row r="89" spans="2:41" ht="12" customHeight="1" x14ac:dyDescent="0.2">
      <c r="B89" s="70">
        <f t="shared" si="6"/>
        <v>39692</v>
      </c>
      <c r="C89" s="361"/>
      <c r="G89" s="4"/>
      <c r="H89" s="4">
        <v>63</v>
      </c>
      <c r="I89" s="351">
        <v>22.238716528406812</v>
      </c>
      <c r="J89" s="352">
        <v>21.586771546270789</v>
      </c>
      <c r="K89" s="352">
        <v>21.15485997211416</v>
      </c>
      <c r="L89" s="352">
        <v>21.159982562164959</v>
      </c>
      <c r="M89" s="352">
        <v>21.244276452697349</v>
      </c>
      <c r="N89" s="352">
        <v>22.806099356447348</v>
      </c>
      <c r="O89" s="352">
        <v>26.279563678053421</v>
      </c>
      <c r="P89" s="352">
        <v>29.474538193186699</v>
      </c>
      <c r="Q89" s="352">
        <v>31.1050113275952</v>
      </c>
      <c r="R89" s="352">
        <v>31.988297133433697</v>
      </c>
      <c r="S89" s="352">
        <v>32.439775746850898</v>
      </c>
      <c r="T89" s="352">
        <v>32.3821531067981</v>
      </c>
      <c r="U89" s="352">
        <v>32.4228545747563</v>
      </c>
      <c r="V89" s="352">
        <v>32.609167818958603</v>
      </c>
      <c r="W89" s="352">
        <v>32.505857916733099</v>
      </c>
      <c r="X89" s="352">
        <v>32.1114273119167</v>
      </c>
      <c r="Y89" s="352">
        <v>31.519569203305402</v>
      </c>
      <c r="Z89" s="352">
        <v>29.872923935488402</v>
      </c>
      <c r="AA89" s="352">
        <v>32.768060218800102</v>
      </c>
      <c r="AB89" s="352">
        <v>33.193618901096897</v>
      </c>
      <c r="AC89" s="352">
        <v>32.104067976696101</v>
      </c>
      <c r="AD89" s="352">
        <v>30.2762139485619</v>
      </c>
      <c r="AE89" s="352">
        <v>27.694148911549441</v>
      </c>
      <c r="AF89" s="352">
        <v>25.5730254367557</v>
      </c>
      <c r="AG89">
        <f t="shared" si="5"/>
        <v>686.51098175863808</v>
      </c>
      <c r="AM89" s="267">
        <f t="shared" si="7"/>
        <v>39692</v>
      </c>
      <c r="AN89" s="353">
        <f t="shared" si="8"/>
        <v>0</v>
      </c>
      <c r="AO89" s="190">
        <f t="shared" si="9"/>
        <v>0</v>
      </c>
    </row>
    <row r="90" spans="2:41" ht="12" customHeight="1" x14ac:dyDescent="0.2">
      <c r="B90" s="70">
        <f t="shared" si="6"/>
        <v>39722</v>
      </c>
      <c r="C90" s="361"/>
      <c r="G90" s="4"/>
      <c r="H90" s="4">
        <v>64</v>
      </c>
      <c r="I90" s="351">
        <v>25.056606453042853</v>
      </c>
      <c r="J90" s="352">
        <v>24.296808984621229</v>
      </c>
      <c r="K90" s="352">
        <v>23.59072395919199</v>
      </c>
      <c r="L90" s="352">
        <v>23.473786881318752</v>
      </c>
      <c r="M90" s="352">
        <v>23.863645109733511</v>
      </c>
      <c r="N90" s="352">
        <v>25.220034530226513</v>
      </c>
      <c r="O90" s="352">
        <v>28.460228377318096</v>
      </c>
      <c r="P90" s="352">
        <v>31.5062153043216</v>
      </c>
      <c r="Q90" s="352">
        <v>33.017329410912303</v>
      </c>
      <c r="R90" s="352">
        <v>33.463455891695403</v>
      </c>
      <c r="S90" s="352">
        <v>33.629453637262699</v>
      </c>
      <c r="T90" s="352">
        <v>33.041170840430503</v>
      </c>
      <c r="U90" s="352">
        <v>32.765302259049697</v>
      </c>
      <c r="V90" s="352">
        <v>32.4612512675983</v>
      </c>
      <c r="W90" s="352">
        <v>31.498958873550897</v>
      </c>
      <c r="X90" s="352">
        <v>31.325157822710601</v>
      </c>
      <c r="Y90" s="352">
        <v>30.9125693460736</v>
      </c>
      <c r="Z90" s="352">
        <v>29.795177551432502</v>
      </c>
      <c r="AA90" s="352">
        <v>32.8035236223879</v>
      </c>
      <c r="AB90" s="352">
        <v>33.454548204464203</v>
      </c>
      <c r="AC90" s="352">
        <v>32.379151498409101</v>
      </c>
      <c r="AD90" s="352">
        <v>30.618440436260698</v>
      </c>
      <c r="AE90" s="352">
        <v>28.595400093679771</v>
      </c>
      <c r="AF90" s="352">
        <v>26.188849529420821</v>
      </c>
      <c r="AG90">
        <f t="shared" si="5"/>
        <v>711.41778988511373</v>
      </c>
      <c r="AM90" s="267">
        <f t="shared" si="7"/>
        <v>39722</v>
      </c>
      <c r="AN90" s="353">
        <f t="shared" si="8"/>
        <v>0</v>
      </c>
      <c r="AO90" s="190">
        <f t="shared" si="9"/>
        <v>0</v>
      </c>
    </row>
    <row r="91" spans="2:41" ht="12" customHeight="1" x14ac:dyDescent="0.2">
      <c r="B91" s="70">
        <f t="shared" si="6"/>
        <v>39753</v>
      </c>
      <c r="C91" s="361"/>
      <c r="G91" s="4"/>
      <c r="H91" s="4">
        <v>65</v>
      </c>
      <c r="I91" s="351">
        <v>23.668706054036029</v>
      </c>
      <c r="J91" s="352">
        <v>22.965091446137677</v>
      </c>
      <c r="K91" s="352">
        <v>22.49234234621132</v>
      </c>
      <c r="L91" s="352">
        <v>22.528849102487321</v>
      </c>
      <c r="M91" s="352">
        <v>22.866742602587511</v>
      </c>
      <c r="N91" s="352">
        <v>24.426951058312156</v>
      </c>
      <c r="O91" s="352">
        <v>27.63068411525618</v>
      </c>
      <c r="P91" s="352">
        <v>30.408182308261502</v>
      </c>
      <c r="Q91" s="352">
        <v>31.418357164952599</v>
      </c>
      <c r="R91" s="352">
        <v>32.058409550831001</v>
      </c>
      <c r="S91" s="352">
        <v>31.9644820730527</v>
      </c>
      <c r="T91" s="352">
        <v>31.653307958465099</v>
      </c>
      <c r="U91" s="352">
        <v>31.455750319029598</v>
      </c>
      <c r="V91" s="352">
        <v>31.494554173690602</v>
      </c>
      <c r="W91" s="352">
        <v>31.038142018490099</v>
      </c>
      <c r="X91" s="352">
        <v>30.9270536651523</v>
      </c>
      <c r="Y91" s="352">
        <v>30.252733120470399</v>
      </c>
      <c r="Z91" s="352">
        <v>29.2419325860991</v>
      </c>
      <c r="AA91" s="352">
        <v>32.176398490139704</v>
      </c>
      <c r="AB91" s="352">
        <v>32.683883689128997</v>
      </c>
      <c r="AC91" s="352">
        <v>31.765010877028701</v>
      </c>
      <c r="AD91" s="352">
        <v>29.9549554433152</v>
      </c>
      <c r="AE91" s="352">
        <v>27.673460288538628</v>
      </c>
      <c r="AF91" s="352">
        <v>25.385503088630951</v>
      </c>
      <c r="AG91">
        <f t="shared" si="5"/>
        <v>688.13148354030523</v>
      </c>
      <c r="AM91" s="267">
        <f t="shared" si="7"/>
        <v>39753</v>
      </c>
      <c r="AN91" s="353">
        <f t="shared" si="8"/>
        <v>0</v>
      </c>
      <c r="AO91" s="190">
        <f t="shared" si="9"/>
        <v>0</v>
      </c>
    </row>
    <row r="92" spans="2:41" ht="12" customHeight="1" x14ac:dyDescent="0.2">
      <c r="B92" s="70">
        <f t="shared" si="6"/>
        <v>39783</v>
      </c>
      <c r="C92" s="361"/>
      <c r="G92" s="4"/>
      <c r="H92" s="4">
        <v>66</v>
      </c>
      <c r="I92" s="351">
        <v>24.581240289885869</v>
      </c>
      <c r="J92" s="352">
        <v>23.614356731218159</v>
      </c>
      <c r="K92" s="352">
        <v>23.27228161176933</v>
      </c>
      <c r="L92" s="352">
        <v>23.123759303385121</v>
      </c>
      <c r="M92" s="352">
        <v>23.559305429812191</v>
      </c>
      <c r="N92" s="352">
        <v>24.955815212995589</v>
      </c>
      <c r="O92" s="352">
        <v>28.399520385137102</v>
      </c>
      <c r="P92" s="352">
        <v>30.9118231884034</v>
      </c>
      <c r="Q92" s="352">
        <v>31.775946375536996</v>
      </c>
      <c r="R92" s="352">
        <v>32.344462814605997</v>
      </c>
      <c r="S92" s="352">
        <v>32.1954425167457</v>
      </c>
      <c r="T92" s="352">
        <v>31.919935601259901</v>
      </c>
      <c r="U92" s="352">
        <v>31.0822465709056</v>
      </c>
      <c r="V92" s="352">
        <v>31.106816282199301</v>
      </c>
      <c r="W92" s="352">
        <v>30.247595963224498</v>
      </c>
      <c r="X92" s="352">
        <v>29.603052332231698</v>
      </c>
      <c r="Y92" s="352">
        <v>29.043202614424331</v>
      </c>
      <c r="Z92" s="352">
        <v>27.781320505902691</v>
      </c>
      <c r="AA92" s="352">
        <v>30.380992219615102</v>
      </c>
      <c r="AB92" s="352">
        <v>31.004538582129999</v>
      </c>
      <c r="AC92" s="352">
        <v>30.462456487952501</v>
      </c>
      <c r="AD92" s="352">
        <v>28.682340023569601</v>
      </c>
      <c r="AE92" s="352">
        <v>27.096889039800409</v>
      </c>
      <c r="AF92" s="352">
        <v>24.902236190321311</v>
      </c>
      <c r="AG92">
        <f t="shared" ref="AG92:AG155" si="10">SUM(I92:AF92)</f>
        <v>682.0475762730324</v>
      </c>
      <c r="AM92" s="267">
        <f t="shared" si="7"/>
        <v>39783</v>
      </c>
      <c r="AN92" s="353">
        <f t="shared" si="8"/>
        <v>0</v>
      </c>
      <c r="AO92" s="190">
        <f t="shared" si="9"/>
        <v>0</v>
      </c>
    </row>
    <row r="93" spans="2:41" ht="12" customHeight="1" x14ac:dyDescent="0.2">
      <c r="B93" s="70">
        <f t="shared" si="6"/>
        <v>39814</v>
      </c>
      <c r="C93" s="361"/>
      <c r="G93" s="4"/>
      <c r="H93" s="4">
        <v>67</v>
      </c>
      <c r="I93" s="351">
        <v>23.90210797316562</v>
      </c>
      <c r="J93" s="352">
        <v>22.948891735183341</v>
      </c>
      <c r="K93" s="352">
        <v>22.548593189276382</v>
      </c>
      <c r="L93" s="352">
        <v>22.364479505097901</v>
      </c>
      <c r="M93" s="352">
        <v>22.665036887609538</v>
      </c>
      <c r="N93" s="352">
        <v>23.899653943547559</v>
      </c>
      <c r="O93" s="352">
        <v>27.051379248601471</v>
      </c>
      <c r="P93" s="352">
        <v>29.596582939680399</v>
      </c>
      <c r="Q93" s="352">
        <v>31.000755146838898</v>
      </c>
      <c r="R93" s="352">
        <v>32.089935101292802</v>
      </c>
      <c r="S93" s="352">
        <v>32.491352667322097</v>
      </c>
      <c r="T93" s="352">
        <v>32.815295755264103</v>
      </c>
      <c r="U93" s="352">
        <v>32.941974238950401</v>
      </c>
      <c r="V93" s="352">
        <v>33.600289991174201</v>
      </c>
      <c r="W93" s="352">
        <v>33.8697363707251</v>
      </c>
      <c r="X93" s="352">
        <v>32.965535593500199</v>
      </c>
      <c r="Y93" s="352">
        <v>32.534819191638199</v>
      </c>
      <c r="Z93" s="352">
        <v>30.992958776410802</v>
      </c>
      <c r="AA93" s="352">
        <v>33.304123049078001</v>
      </c>
      <c r="AB93" s="352">
        <v>33.443733094992396</v>
      </c>
      <c r="AC93" s="352">
        <v>32.242562698254304</v>
      </c>
      <c r="AD93" s="352">
        <v>30.955965814893702</v>
      </c>
      <c r="AE93" s="352">
        <v>28.862788211708729</v>
      </c>
      <c r="AF93" s="352">
        <v>27.130671206753771</v>
      </c>
      <c r="AG93">
        <f t="shared" si="10"/>
        <v>706.21922233095984</v>
      </c>
      <c r="AM93" s="267">
        <f t="shared" si="7"/>
        <v>39814</v>
      </c>
      <c r="AN93" s="353">
        <f t="shared" si="8"/>
        <v>0</v>
      </c>
      <c r="AO93" s="190">
        <f t="shared" si="9"/>
        <v>0</v>
      </c>
    </row>
    <row r="94" spans="2:41" ht="12" customHeight="1" x14ac:dyDescent="0.2">
      <c r="B94" s="70">
        <f t="shared" si="6"/>
        <v>39845</v>
      </c>
      <c r="C94" s="361"/>
      <c r="G94" s="4"/>
      <c r="H94" s="4">
        <v>68</v>
      </c>
      <c r="I94" s="351">
        <v>24.758448592106138</v>
      </c>
      <c r="J94" s="352">
        <v>23.86354371889956</v>
      </c>
      <c r="K94" s="352">
        <v>22.810441814564051</v>
      </c>
      <c r="L94" s="352">
        <v>22.575836458827791</v>
      </c>
      <c r="M94" s="352">
        <v>22.436358790473751</v>
      </c>
      <c r="N94" s="352">
        <v>23.04955794581166</v>
      </c>
      <c r="O94" s="352">
        <v>23.125438474425259</v>
      </c>
      <c r="P94" s="352">
        <v>23.401098830956069</v>
      </c>
      <c r="Q94" s="352">
        <v>25.106928483562211</v>
      </c>
      <c r="R94" s="352">
        <v>26.740401952612473</v>
      </c>
      <c r="S94" s="352">
        <v>27.386942008321768</v>
      </c>
      <c r="T94" s="352">
        <v>27.503663853277487</v>
      </c>
      <c r="U94" s="352">
        <v>27.670702053915118</v>
      </c>
      <c r="V94" s="352">
        <v>27.339598449579341</v>
      </c>
      <c r="W94" s="352">
        <v>27.045672201981802</v>
      </c>
      <c r="X94" s="352">
        <v>26.92616197118048</v>
      </c>
      <c r="Y94" s="352">
        <v>26.441758928211108</v>
      </c>
      <c r="Z94" s="352">
        <v>26.366212620632943</v>
      </c>
      <c r="AA94" s="352">
        <v>29.263657412344202</v>
      </c>
      <c r="AB94" s="352">
        <v>29.924325925022</v>
      </c>
      <c r="AC94" s="352">
        <v>29.127013271144996</v>
      </c>
      <c r="AD94" s="352">
        <v>28.1036502078856</v>
      </c>
      <c r="AE94" s="352">
        <v>26.449453890774102</v>
      </c>
      <c r="AF94" s="352">
        <v>24.734643257972678</v>
      </c>
      <c r="AG94">
        <f t="shared" si="10"/>
        <v>622.15151111448267</v>
      </c>
      <c r="AM94" s="267">
        <f t="shared" si="7"/>
        <v>39845</v>
      </c>
      <c r="AN94" s="353">
        <f t="shared" si="8"/>
        <v>0</v>
      </c>
      <c r="AO94" s="190">
        <f t="shared" si="9"/>
        <v>0</v>
      </c>
    </row>
    <row r="95" spans="2:41" ht="12" customHeight="1" x14ac:dyDescent="0.2">
      <c r="B95" s="70">
        <f t="shared" si="6"/>
        <v>39873</v>
      </c>
      <c r="C95" s="361"/>
      <c r="G95" s="4"/>
      <c r="H95" s="4">
        <v>69</v>
      </c>
      <c r="I95" s="351">
        <v>24.98510156547998</v>
      </c>
      <c r="J95" s="352">
        <v>24.26225124551836</v>
      </c>
      <c r="K95" s="352">
        <v>23.49279668103269</v>
      </c>
      <c r="L95" s="352">
        <v>23.188336497296469</v>
      </c>
      <c r="M95" s="352">
        <v>23.281761085967013</v>
      </c>
      <c r="N95" s="352">
        <v>23.586466163429982</v>
      </c>
      <c r="O95" s="352">
        <v>23.51697653338978</v>
      </c>
      <c r="P95" s="352">
        <v>23.942380898909533</v>
      </c>
      <c r="Q95" s="352">
        <v>25.18282830375745</v>
      </c>
      <c r="R95" s="352">
        <v>26.348432871867317</v>
      </c>
      <c r="S95" s="352">
        <v>26.68689709113071</v>
      </c>
      <c r="T95" s="352">
        <v>25.992789751079812</v>
      </c>
      <c r="U95" s="352">
        <v>26.250794686105479</v>
      </c>
      <c r="V95" s="352">
        <v>25.62075728479854</v>
      </c>
      <c r="W95" s="352">
        <v>25.018769534223402</v>
      </c>
      <c r="X95" s="352">
        <v>25.235215641006462</v>
      </c>
      <c r="Y95" s="352">
        <v>25.013359443434503</v>
      </c>
      <c r="Z95" s="352">
        <v>25.72736468578309</v>
      </c>
      <c r="AA95" s="352">
        <v>29.197848233498</v>
      </c>
      <c r="AB95" s="352">
        <v>30.511512056587598</v>
      </c>
      <c r="AC95" s="352">
        <v>29.887488843778499</v>
      </c>
      <c r="AD95" s="352">
        <v>28.6304802718088</v>
      </c>
      <c r="AE95" s="352">
        <v>26.952063987020399</v>
      </c>
      <c r="AF95" s="352">
        <v>25.01974063479831</v>
      </c>
      <c r="AG95">
        <f t="shared" si="10"/>
        <v>617.53241399170201</v>
      </c>
      <c r="AM95" s="267">
        <f t="shared" si="7"/>
        <v>39873</v>
      </c>
      <c r="AN95" s="353">
        <f t="shared" si="8"/>
        <v>0</v>
      </c>
      <c r="AO95" s="190">
        <f t="shared" si="9"/>
        <v>0</v>
      </c>
    </row>
    <row r="96" spans="2:41" ht="12" customHeight="1" x14ac:dyDescent="0.2">
      <c r="B96" s="70">
        <f t="shared" si="6"/>
        <v>39904</v>
      </c>
      <c r="C96" s="361"/>
      <c r="G96" s="4"/>
      <c r="H96" s="4">
        <v>70</v>
      </c>
      <c r="I96" s="351">
        <v>21.50615966732445</v>
      </c>
      <c r="J96" s="352">
        <v>21.02666007475516</v>
      </c>
      <c r="K96" s="352">
        <v>20.850243446290172</v>
      </c>
      <c r="L96" s="352">
        <v>21.03602092846274</v>
      </c>
      <c r="M96" s="352">
        <v>21.30620624478038</v>
      </c>
      <c r="N96" s="352">
        <v>23.152401683126989</v>
      </c>
      <c r="O96" s="352">
        <v>26.49363042721858</v>
      </c>
      <c r="P96" s="352">
        <v>29.891103624149899</v>
      </c>
      <c r="Q96" s="352">
        <v>31.807829290422301</v>
      </c>
      <c r="R96" s="352">
        <v>32.129189852528</v>
      </c>
      <c r="S96" s="352">
        <v>32.256751630707797</v>
      </c>
      <c r="T96" s="352">
        <v>31.870114850960899</v>
      </c>
      <c r="U96" s="352">
        <v>31.854056247155601</v>
      </c>
      <c r="V96" s="352">
        <v>31.998518180745201</v>
      </c>
      <c r="W96" s="352">
        <v>31.599919756113401</v>
      </c>
      <c r="X96" s="352">
        <v>31.2015752389641</v>
      </c>
      <c r="Y96" s="352">
        <v>30.809720306345298</v>
      </c>
      <c r="Z96" s="352">
        <v>29.616119589312497</v>
      </c>
      <c r="AA96" s="352">
        <v>32.404609704026598</v>
      </c>
      <c r="AB96" s="352">
        <v>33.400693770006399</v>
      </c>
      <c r="AC96" s="352">
        <v>32.529141150162303</v>
      </c>
      <c r="AD96" s="352">
        <v>30.918035326405501</v>
      </c>
      <c r="AE96" s="352">
        <v>28.401251458348</v>
      </c>
      <c r="AF96" s="352">
        <v>26.289951063473751</v>
      </c>
      <c r="AG96">
        <f t="shared" si="10"/>
        <v>684.34990351178601</v>
      </c>
      <c r="AM96" s="267">
        <f t="shared" si="7"/>
        <v>39904</v>
      </c>
      <c r="AN96" s="353">
        <f t="shared" si="8"/>
        <v>0</v>
      </c>
      <c r="AO96" s="190">
        <f t="shared" si="9"/>
        <v>0</v>
      </c>
    </row>
    <row r="97" spans="2:41" ht="12" customHeight="1" x14ac:dyDescent="0.2">
      <c r="B97" s="70">
        <f t="shared" si="6"/>
        <v>39934</v>
      </c>
      <c r="C97" s="361"/>
      <c r="G97" s="4"/>
      <c r="H97" s="4">
        <v>71</v>
      </c>
      <c r="I97" s="351">
        <v>24.06074776633853</v>
      </c>
      <c r="J97" s="352">
        <v>23.406282929211461</v>
      </c>
      <c r="K97" s="352">
        <v>22.853524935776871</v>
      </c>
      <c r="L97" s="352">
        <v>22.877237839559108</v>
      </c>
      <c r="M97" s="352">
        <v>23.396821486956512</v>
      </c>
      <c r="N97" s="352">
        <v>24.865138290229702</v>
      </c>
      <c r="O97" s="352">
        <v>27.874794622333347</v>
      </c>
      <c r="P97" s="352">
        <v>30.8517950097268</v>
      </c>
      <c r="Q97" s="352">
        <v>32.384376101208197</v>
      </c>
      <c r="R97" s="352">
        <v>32.7173056230355</v>
      </c>
      <c r="S97" s="352">
        <v>32.789416057497704</v>
      </c>
      <c r="T97" s="352">
        <v>32.1128356589658</v>
      </c>
      <c r="U97" s="352">
        <v>31.931360192897099</v>
      </c>
      <c r="V97" s="352">
        <v>31.957371153458602</v>
      </c>
      <c r="W97" s="352">
        <v>31.0437120186483</v>
      </c>
      <c r="X97" s="352">
        <v>30.749698286806698</v>
      </c>
      <c r="Y97" s="352">
        <v>30.430088053723303</v>
      </c>
      <c r="Z97" s="352">
        <v>29.317867396372598</v>
      </c>
      <c r="AA97" s="352">
        <v>32.009952557933403</v>
      </c>
      <c r="AB97" s="352">
        <v>32.806398511059697</v>
      </c>
      <c r="AC97" s="352">
        <v>31.930220489702801</v>
      </c>
      <c r="AD97" s="352">
        <v>30.246434758449599</v>
      </c>
      <c r="AE97" s="352">
        <v>28.229959333201812</v>
      </c>
      <c r="AF97" s="352">
        <v>25.825344420791339</v>
      </c>
      <c r="AG97">
        <f t="shared" si="10"/>
        <v>696.66868349388483</v>
      </c>
      <c r="AM97" s="267">
        <f t="shared" si="7"/>
        <v>39934</v>
      </c>
      <c r="AN97" s="353">
        <f t="shared" si="8"/>
        <v>0</v>
      </c>
      <c r="AO97" s="190">
        <f t="shared" si="9"/>
        <v>0</v>
      </c>
    </row>
    <row r="98" spans="2:41" ht="12" customHeight="1" x14ac:dyDescent="0.2">
      <c r="B98" s="70">
        <f t="shared" si="6"/>
        <v>39965</v>
      </c>
      <c r="C98" s="361"/>
      <c r="G98" s="4"/>
      <c r="H98" s="4">
        <v>72</v>
      </c>
      <c r="I98" s="351">
        <v>23.44652108556653</v>
      </c>
      <c r="J98" s="352">
        <v>22.76470125994549</v>
      </c>
      <c r="K98" s="352">
        <v>22.164528864499431</v>
      </c>
      <c r="L98" s="352">
        <v>22.262361491711999</v>
      </c>
      <c r="M98" s="352">
        <v>22.531172679124332</v>
      </c>
      <c r="N98" s="352">
        <v>24.06899777945322</v>
      </c>
      <c r="O98" s="352">
        <v>26.849695419764608</v>
      </c>
      <c r="P98" s="352">
        <v>29.684486029771598</v>
      </c>
      <c r="Q98" s="352">
        <v>30.8217491429183</v>
      </c>
      <c r="R98" s="352">
        <v>31.729601202165703</v>
      </c>
      <c r="S98" s="352">
        <v>31.904984332434502</v>
      </c>
      <c r="T98" s="352">
        <v>31.854063766674898</v>
      </c>
      <c r="U98" s="352">
        <v>32.007061066508896</v>
      </c>
      <c r="V98" s="352">
        <v>32.459045814712503</v>
      </c>
      <c r="W98" s="352">
        <v>32.357550485065303</v>
      </c>
      <c r="X98" s="352">
        <v>32.394434448113103</v>
      </c>
      <c r="Y98" s="352">
        <v>31.565097384431802</v>
      </c>
      <c r="Z98" s="352">
        <v>30.302686901224501</v>
      </c>
      <c r="AA98" s="352">
        <v>32.917691463893902</v>
      </c>
      <c r="AB98" s="352">
        <v>33.193564183952901</v>
      </c>
      <c r="AC98" s="352">
        <v>32.261628057208199</v>
      </c>
      <c r="AD98" s="352">
        <v>30.329472060130698</v>
      </c>
      <c r="AE98" s="352">
        <v>27.793971150035048</v>
      </c>
      <c r="AF98" s="352">
        <v>25.46228314199114</v>
      </c>
      <c r="AG98">
        <f t="shared" si="10"/>
        <v>693.12734921129868</v>
      </c>
      <c r="AM98" s="267">
        <f t="shared" si="7"/>
        <v>39965</v>
      </c>
      <c r="AN98" s="353">
        <f t="shared" si="8"/>
        <v>0</v>
      </c>
      <c r="AO98" s="190">
        <f t="shared" si="9"/>
        <v>0</v>
      </c>
    </row>
    <row r="99" spans="2:41" ht="12" customHeight="1" x14ac:dyDescent="0.2">
      <c r="B99" s="70">
        <f t="shared" si="6"/>
        <v>39995</v>
      </c>
      <c r="C99" s="361"/>
      <c r="G99" s="4"/>
      <c r="H99" s="4">
        <v>73</v>
      </c>
      <c r="I99" s="351">
        <v>24.171631063930818</v>
      </c>
      <c r="J99" s="352">
        <v>23.259184895049099</v>
      </c>
      <c r="K99" s="352">
        <v>22.73360391891363</v>
      </c>
      <c r="L99" s="352">
        <v>22.692904428856828</v>
      </c>
      <c r="M99" s="352">
        <v>23.052506347950199</v>
      </c>
      <c r="N99" s="352">
        <v>24.407605798620008</v>
      </c>
      <c r="O99" s="352">
        <v>27.334838159904539</v>
      </c>
      <c r="P99" s="352">
        <v>29.926668987545902</v>
      </c>
      <c r="Q99" s="352">
        <v>31.362537890974199</v>
      </c>
      <c r="R99" s="352">
        <v>32.394240764361399</v>
      </c>
      <c r="S99" s="352">
        <v>32.853744431502399</v>
      </c>
      <c r="T99" s="352">
        <v>33.371255628840998</v>
      </c>
      <c r="U99" s="352">
        <v>33.554144131374301</v>
      </c>
      <c r="V99" s="352">
        <v>34.562029667536301</v>
      </c>
      <c r="W99" s="352">
        <v>34.433198978838099</v>
      </c>
      <c r="X99" s="352">
        <v>34.243027482506498</v>
      </c>
      <c r="Y99" s="352">
        <v>33.450329408273802</v>
      </c>
      <c r="Z99" s="352">
        <v>31.916724270999701</v>
      </c>
      <c r="AA99" s="352">
        <v>34.0049713519318</v>
      </c>
      <c r="AB99" s="352">
        <v>34.186696418626802</v>
      </c>
      <c r="AC99" s="352">
        <v>33.401849507006403</v>
      </c>
      <c r="AD99" s="352">
        <v>31.332190310221499</v>
      </c>
      <c r="AE99" s="352">
        <v>29.009894323771601</v>
      </c>
      <c r="AF99" s="352">
        <v>26.615523735555641</v>
      </c>
      <c r="AG99">
        <f t="shared" si="10"/>
        <v>718.27130190309231</v>
      </c>
      <c r="AM99" s="267">
        <f t="shared" si="7"/>
        <v>39995</v>
      </c>
      <c r="AN99" s="353">
        <f t="shared" si="8"/>
        <v>0</v>
      </c>
      <c r="AO99" s="190">
        <f t="shared" si="9"/>
        <v>0</v>
      </c>
    </row>
    <row r="100" spans="2:41" ht="12" customHeight="1" x14ac:dyDescent="0.2">
      <c r="B100" s="70">
        <f t="shared" si="6"/>
        <v>40026</v>
      </c>
      <c r="C100" s="361"/>
      <c r="G100" s="4"/>
      <c r="H100" s="4">
        <v>74</v>
      </c>
      <c r="I100" s="351">
        <v>24.42552593187726</v>
      </c>
      <c r="J100" s="352">
        <v>23.566942819027769</v>
      </c>
      <c r="K100" s="352">
        <v>22.878415726946471</v>
      </c>
      <c r="L100" s="352">
        <v>22.785725765245502</v>
      </c>
      <c r="M100" s="352">
        <v>23.028315153660749</v>
      </c>
      <c r="N100" s="352">
        <v>24.418797515152342</v>
      </c>
      <c r="O100" s="352">
        <v>27.160102400747149</v>
      </c>
      <c r="P100" s="352">
        <v>30.428412754172701</v>
      </c>
      <c r="Q100" s="352">
        <v>31.815546537255202</v>
      </c>
      <c r="R100" s="352">
        <v>32.750548476918397</v>
      </c>
      <c r="S100" s="352">
        <v>32.954114297608896</v>
      </c>
      <c r="T100" s="352">
        <v>32.4409390473228</v>
      </c>
      <c r="U100" s="352">
        <v>32.139285410723502</v>
      </c>
      <c r="V100" s="352">
        <v>32.142959488951902</v>
      </c>
      <c r="W100" s="352">
        <v>31.5261996597402</v>
      </c>
      <c r="X100" s="352">
        <v>30.997182525414104</v>
      </c>
      <c r="Y100" s="352">
        <v>29.9586847146983</v>
      </c>
      <c r="Z100" s="352">
        <v>28.792863812655298</v>
      </c>
      <c r="AA100" s="352">
        <v>31.040489915920599</v>
      </c>
      <c r="AB100" s="352">
        <v>31.851135524142499</v>
      </c>
      <c r="AC100" s="352">
        <v>30.909963951876602</v>
      </c>
      <c r="AD100" s="352">
        <v>29.575274381534598</v>
      </c>
      <c r="AE100" s="352">
        <v>27.966480528336291</v>
      </c>
      <c r="AF100" s="352">
        <v>26.180410627976983</v>
      </c>
      <c r="AG100">
        <f t="shared" si="10"/>
        <v>691.73431696790612</v>
      </c>
      <c r="AM100" s="267">
        <f t="shared" si="7"/>
        <v>40026</v>
      </c>
      <c r="AN100" s="353">
        <f t="shared" si="8"/>
        <v>0</v>
      </c>
      <c r="AO100" s="190">
        <f t="shared" si="9"/>
        <v>0</v>
      </c>
    </row>
    <row r="101" spans="2:41" ht="12" customHeight="1" x14ac:dyDescent="0.2">
      <c r="B101" s="70">
        <f t="shared" si="6"/>
        <v>40057</v>
      </c>
      <c r="C101" s="361"/>
      <c r="G101" s="4"/>
      <c r="H101" s="4">
        <v>75</v>
      </c>
      <c r="I101" s="351">
        <v>24.043122467694417</v>
      </c>
      <c r="J101" s="352">
        <v>23.23802232274587</v>
      </c>
      <c r="K101" s="352">
        <v>22.364000088569661</v>
      </c>
      <c r="L101" s="352">
        <v>22.264105804918731</v>
      </c>
      <c r="M101" s="352">
        <v>22.28620861274069</v>
      </c>
      <c r="N101" s="352">
        <v>23.02809115337109</v>
      </c>
      <c r="O101" s="352">
        <v>22.893400876822248</v>
      </c>
      <c r="P101" s="352">
        <v>23.335958163256208</v>
      </c>
      <c r="Q101" s="352">
        <v>25.12818773079448</v>
      </c>
      <c r="R101" s="352">
        <v>26.48274889712885</v>
      </c>
      <c r="S101" s="352">
        <v>27.059173282620868</v>
      </c>
      <c r="T101" s="352">
        <v>27.014439707693938</v>
      </c>
      <c r="U101" s="352">
        <v>27.120703289912129</v>
      </c>
      <c r="V101" s="352">
        <v>26.844727371622092</v>
      </c>
      <c r="W101" s="352">
        <v>26.263763752002792</v>
      </c>
      <c r="X101" s="352">
        <v>26.168394340340193</v>
      </c>
      <c r="Y101" s="352">
        <v>25.766774982124367</v>
      </c>
      <c r="Z101" s="352">
        <v>25.917266331274298</v>
      </c>
      <c r="AA101" s="352">
        <v>28.599915704115197</v>
      </c>
      <c r="AB101" s="352">
        <v>29.540220794167503</v>
      </c>
      <c r="AC101" s="352">
        <v>29.017012527049399</v>
      </c>
      <c r="AD101" s="352">
        <v>28.017320164035901</v>
      </c>
      <c r="AE101" s="352">
        <v>26.480230685468342</v>
      </c>
      <c r="AF101" s="352">
        <v>24.775683269333122</v>
      </c>
      <c r="AG101">
        <f t="shared" si="10"/>
        <v>613.64947231980238</v>
      </c>
      <c r="AM101" s="267">
        <f t="shared" si="7"/>
        <v>40057</v>
      </c>
      <c r="AN101" s="353">
        <f t="shared" si="8"/>
        <v>0</v>
      </c>
      <c r="AO101" s="190">
        <f t="shared" si="9"/>
        <v>0</v>
      </c>
    </row>
    <row r="102" spans="2:41" ht="12" customHeight="1" x14ac:dyDescent="0.2">
      <c r="B102" s="70">
        <f t="shared" si="6"/>
        <v>40087</v>
      </c>
      <c r="C102" s="361"/>
      <c r="G102" s="4"/>
      <c r="H102" s="4">
        <v>76</v>
      </c>
      <c r="I102" s="351">
        <v>23.301997974821859</v>
      </c>
      <c r="J102" s="352">
        <v>22.626890345723471</v>
      </c>
      <c r="K102" s="352">
        <v>21.892846880650939</v>
      </c>
      <c r="L102" s="352">
        <v>21.68477018569828</v>
      </c>
      <c r="M102" s="352">
        <v>21.700677603994102</v>
      </c>
      <c r="N102" s="352">
        <v>22.039351187587162</v>
      </c>
      <c r="O102" s="352">
        <v>21.625546887207491</v>
      </c>
      <c r="P102" s="352">
        <v>21.889626769760561</v>
      </c>
      <c r="Q102" s="352">
        <v>23.017928596440449</v>
      </c>
      <c r="R102" s="352">
        <v>24.258818497066741</v>
      </c>
      <c r="S102" s="352">
        <v>24.629201183462513</v>
      </c>
      <c r="T102" s="352">
        <v>24.043734882338327</v>
      </c>
      <c r="U102" s="352">
        <v>24.517783555447039</v>
      </c>
      <c r="V102" s="352">
        <v>24.44143078209105</v>
      </c>
      <c r="W102" s="352">
        <v>24.158941423733971</v>
      </c>
      <c r="X102" s="352">
        <v>24.265737710142769</v>
      </c>
      <c r="Y102" s="352">
        <v>24.08865810156313</v>
      </c>
      <c r="Z102" s="352">
        <v>24.485509552373138</v>
      </c>
      <c r="AA102" s="352">
        <v>27.632165649635699</v>
      </c>
      <c r="AB102" s="352">
        <v>28.832375721547201</v>
      </c>
      <c r="AC102" s="352">
        <v>28.329207216877702</v>
      </c>
      <c r="AD102" s="352">
        <v>27.106832090223676</v>
      </c>
      <c r="AE102" s="352">
        <v>25.331364238761033</v>
      </c>
      <c r="AF102" s="352">
        <v>23.36339819054664</v>
      </c>
      <c r="AG102">
        <f t="shared" si="10"/>
        <v>579.26479522769478</v>
      </c>
      <c r="AM102" s="267">
        <f t="shared" si="7"/>
        <v>40087</v>
      </c>
      <c r="AN102" s="353">
        <f t="shared" si="8"/>
        <v>0</v>
      </c>
      <c r="AO102" s="190">
        <f t="shared" si="9"/>
        <v>0</v>
      </c>
    </row>
    <row r="103" spans="2:41" ht="12" customHeight="1" x14ac:dyDescent="0.2">
      <c r="B103" s="70">
        <f t="shared" si="6"/>
        <v>40118</v>
      </c>
      <c r="C103" s="361"/>
      <c r="G103" s="4"/>
      <c r="H103" s="4">
        <v>77</v>
      </c>
      <c r="I103" s="351">
        <v>22.17736116865947</v>
      </c>
      <c r="J103" s="352">
        <v>21.52073768347622</v>
      </c>
      <c r="K103" s="352">
        <v>21.197729213021699</v>
      </c>
      <c r="L103" s="352">
        <v>21.237786411679359</v>
      </c>
      <c r="M103" s="352">
        <v>21.486264842031531</v>
      </c>
      <c r="N103" s="352">
        <v>23.09456942538602</v>
      </c>
      <c r="O103" s="352">
        <v>26.049958955081252</v>
      </c>
      <c r="P103" s="352">
        <v>30.008013454745701</v>
      </c>
      <c r="Q103" s="352">
        <v>31.811495048243003</v>
      </c>
      <c r="R103" s="352">
        <v>32.460443387499801</v>
      </c>
      <c r="S103" s="352">
        <v>32.8533658674774</v>
      </c>
      <c r="T103" s="352">
        <v>32.534516028678894</v>
      </c>
      <c r="U103" s="352">
        <v>32.310181168824997</v>
      </c>
      <c r="V103" s="352">
        <v>32.199504887561005</v>
      </c>
      <c r="W103" s="352">
        <v>31.4555789648104</v>
      </c>
      <c r="X103" s="352">
        <v>31.167691012385898</v>
      </c>
      <c r="Y103" s="352">
        <v>30.562166103512098</v>
      </c>
      <c r="Z103" s="352">
        <v>29.347618750915601</v>
      </c>
      <c r="AA103" s="352">
        <v>31.591471540242303</v>
      </c>
      <c r="AB103" s="352">
        <v>32.730914221000198</v>
      </c>
      <c r="AC103" s="352">
        <v>32.016699093469398</v>
      </c>
      <c r="AD103" s="352">
        <v>30.2560064269191</v>
      </c>
      <c r="AE103" s="352">
        <v>27.977515351257267</v>
      </c>
      <c r="AF103" s="352">
        <v>25.790051075608034</v>
      </c>
      <c r="AG103">
        <f t="shared" si="10"/>
        <v>683.83764008248647</v>
      </c>
      <c r="AM103" s="267">
        <f t="shared" si="7"/>
        <v>40118</v>
      </c>
      <c r="AN103" s="353">
        <f t="shared" si="8"/>
        <v>0</v>
      </c>
      <c r="AO103" s="190">
        <f t="shared" si="9"/>
        <v>0</v>
      </c>
    </row>
    <row r="104" spans="2:41" ht="12" customHeight="1" x14ac:dyDescent="0.2">
      <c r="B104" s="70">
        <f t="shared" si="6"/>
        <v>40148</v>
      </c>
      <c r="C104" s="361"/>
      <c r="G104" s="4"/>
      <c r="H104" s="4">
        <v>78</v>
      </c>
      <c r="I104" s="351">
        <v>24.685314092913409</v>
      </c>
      <c r="J104" s="352">
        <v>23.893336146142079</v>
      </c>
      <c r="K104" s="352">
        <v>23.278047119649429</v>
      </c>
      <c r="L104" s="352">
        <v>23.145918841738212</v>
      </c>
      <c r="M104" s="352">
        <v>23.60245171805013</v>
      </c>
      <c r="N104" s="352">
        <v>24.929677398429689</v>
      </c>
      <c r="O104" s="352">
        <v>27.677357160368068</v>
      </c>
      <c r="P104" s="352">
        <v>31.0351092945793</v>
      </c>
      <c r="Q104" s="352">
        <v>32.499612262061106</v>
      </c>
      <c r="R104" s="352">
        <v>32.970633412554804</v>
      </c>
      <c r="S104" s="352">
        <v>33.020206000431997</v>
      </c>
      <c r="T104" s="352">
        <v>32.346817730412397</v>
      </c>
      <c r="U104" s="352">
        <v>31.9174348216957</v>
      </c>
      <c r="V104" s="352">
        <v>31.6298102277675</v>
      </c>
      <c r="W104" s="352">
        <v>30.682509908919599</v>
      </c>
      <c r="X104" s="352">
        <v>30.262430485465998</v>
      </c>
      <c r="Y104" s="352">
        <v>29.980711117402301</v>
      </c>
      <c r="Z104" s="352">
        <v>28.84095008216331</v>
      </c>
      <c r="AA104" s="352">
        <v>31.0597444529214</v>
      </c>
      <c r="AB104" s="352">
        <v>32.139544474988796</v>
      </c>
      <c r="AC104" s="352">
        <v>31.3220625850395</v>
      </c>
      <c r="AD104" s="352">
        <v>29.777101622041599</v>
      </c>
      <c r="AE104" s="352">
        <v>27.890146945694049</v>
      </c>
      <c r="AF104" s="352">
        <v>25.484356391652309</v>
      </c>
      <c r="AG104">
        <f t="shared" si="10"/>
        <v>694.07128429308273</v>
      </c>
      <c r="AM104" s="267">
        <f t="shared" si="7"/>
        <v>40148</v>
      </c>
      <c r="AN104" s="353">
        <f t="shared" si="8"/>
        <v>0</v>
      </c>
      <c r="AO104" s="190">
        <f t="shared" si="9"/>
        <v>0</v>
      </c>
    </row>
    <row r="105" spans="2:41" ht="12" customHeight="1" x14ac:dyDescent="0.2">
      <c r="B105" s="70">
        <f t="shared" si="6"/>
        <v>40179</v>
      </c>
      <c r="C105" s="361"/>
      <c r="G105" s="4"/>
      <c r="H105" s="4">
        <v>79</v>
      </c>
      <c r="I105" s="351">
        <v>24.042751225673371</v>
      </c>
      <c r="J105" s="352">
        <v>23.23733708153852</v>
      </c>
      <c r="K105" s="352">
        <v>22.688704445679051</v>
      </c>
      <c r="L105" s="352">
        <v>22.637673174610562</v>
      </c>
      <c r="M105" s="352">
        <v>22.896808465938811</v>
      </c>
      <c r="N105" s="352">
        <v>24.353931273698819</v>
      </c>
      <c r="O105" s="352">
        <v>26.955793779633492</v>
      </c>
      <c r="P105" s="352">
        <v>30.139025560515901</v>
      </c>
      <c r="Q105" s="352">
        <v>31.1813442582433</v>
      </c>
      <c r="R105" s="352">
        <v>32.045208518813098</v>
      </c>
      <c r="S105" s="352">
        <v>32.036912150741898</v>
      </c>
      <c r="T105" s="352">
        <v>31.849029724767298</v>
      </c>
      <c r="U105" s="352">
        <v>31.605651619487201</v>
      </c>
      <c r="V105" s="352">
        <v>31.633867586304802</v>
      </c>
      <c r="W105" s="352">
        <v>31.3952824109281</v>
      </c>
      <c r="X105" s="352">
        <v>31.171750793675798</v>
      </c>
      <c r="Y105" s="352">
        <v>30.530782661744702</v>
      </c>
      <c r="Z105" s="352">
        <v>29.345563673181498</v>
      </c>
      <c r="AA105" s="352">
        <v>31.593004830043299</v>
      </c>
      <c r="AB105" s="352">
        <v>32.274221801530103</v>
      </c>
      <c r="AC105" s="352">
        <v>31.4543313541865</v>
      </c>
      <c r="AD105" s="352">
        <v>29.766294647586001</v>
      </c>
      <c r="AE105" s="352">
        <v>27.457111615957139</v>
      </c>
      <c r="AF105" s="352">
        <v>25.15507046510772</v>
      </c>
      <c r="AG105">
        <f t="shared" si="10"/>
        <v>687.44745311958707</v>
      </c>
      <c r="AM105" s="267">
        <f t="shared" si="7"/>
        <v>40179</v>
      </c>
      <c r="AN105" s="353">
        <f t="shared" si="8"/>
        <v>0</v>
      </c>
      <c r="AO105" s="190">
        <f t="shared" si="9"/>
        <v>0</v>
      </c>
    </row>
    <row r="106" spans="2:41" ht="12" customHeight="1" x14ac:dyDescent="0.2">
      <c r="B106" s="70">
        <f t="shared" si="6"/>
        <v>40210</v>
      </c>
      <c r="C106" s="361"/>
      <c r="G106" s="4"/>
      <c r="H106" s="4">
        <v>80</v>
      </c>
      <c r="I106" s="351">
        <v>26.915662668658697</v>
      </c>
      <c r="J106" s="352">
        <v>25.943760346815864</v>
      </c>
      <c r="K106" s="352">
        <v>25.41992818091606</v>
      </c>
      <c r="L106" s="352">
        <v>25.233581080267292</v>
      </c>
      <c r="M106" s="352">
        <v>25.654987016331262</v>
      </c>
      <c r="N106" s="352">
        <v>27.081068003545298</v>
      </c>
      <c r="O106" s="352">
        <v>29.851187358188501</v>
      </c>
      <c r="P106" s="352">
        <v>33.195151804042801</v>
      </c>
      <c r="Q106" s="352">
        <v>34.737336194573999</v>
      </c>
      <c r="R106" s="352">
        <v>35.432933478939205</v>
      </c>
      <c r="S106" s="352">
        <v>35.447541364156002</v>
      </c>
      <c r="T106" s="352">
        <v>35.299713156096701</v>
      </c>
      <c r="U106" s="352">
        <v>34.679466271447303</v>
      </c>
      <c r="V106" s="352">
        <v>34.493776766314198</v>
      </c>
      <c r="W106" s="352">
        <v>33.811830473327298</v>
      </c>
      <c r="X106" s="352">
        <v>33.401390028060099</v>
      </c>
      <c r="Y106" s="352">
        <v>32.696969001202802</v>
      </c>
      <c r="Z106" s="352">
        <v>31.687630182137699</v>
      </c>
      <c r="AA106" s="352">
        <v>33.720128646038198</v>
      </c>
      <c r="AB106" s="352">
        <v>34.705077837593102</v>
      </c>
      <c r="AC106" s="352">
        <v>34.057471111146299</v>
      </c>
      <c r="AD106" s="352">
        <v>32.361013369574501</v>
      </c>
      <c r="AE106" s="352">
        <v>30.448846019083401</v>
      </c>
      <c r="AF106" s="352">
        <v>28.196644412799699</v>
      </c>
      <c r="AG106">
        <f t="shared" si="10"/>
        <v>754.47309477125634</v>
      </c>
      <c r="AM106" s="267">
        <f t="shared" si="7"/>
        <v>40210</v>
      </c>
      <c r="AN106" s="353">
        <f t="shared" si="8"/>
        <v>0</v>
      </c>
      <c r="AO106" s="190">
        <f t="shared" si="9"/>
        <v>0</v>
      </c>
    </row>
    <row r="107" spans="2:41" ht="12" customHeight="1" x14ac:dyDescent="0.2">
      <c r="B107" s="70">
        <f t="shared" si="6"/>
        <v>40238</v>
      </c>
      <c r="C107" s="361"/>
      <c r="G107" s="4"/>
      <c r="H107" s="4">
        <v>81</v>
      </c>
      <c r="I107" s="351">
        <v>25.22391175738208</v>
      </c>
      <c r="J107" s="352">
        <v>24.43642336500357</v>
      </c>
      <c r="K107" s="352">
        <v>24.040432374443551</v>
      </c>
      <c r="L107" s="352">
        <v>24.017606501637669</v>
      </c>
      <c r="M107" s="352">
        <v>24.389853543577097</v>
      </c>
      <c r="N107" s="352">
        <v>26.000359464168941</v>
      </c>
      <c r="O107" s="352">
        <v>28.645483122816401</v>
      </c>
      <c r="P107" s="352">
        <v>31.719696870637001</v>
      </c>
      <c r="Q107" s="352">
        <v>33.2380494024219</v>
      </c>
      <c r="R107" s="352">
        <v>33.827920106757901</v>
      </c>
      <c r="S107" s="352">
        <v>33.741211936714805</v>
      </c>
      <c r="T107" s="352">
        <v>33.099247530688402</v>
      </c>
      <c r="U107" s="352">
        <v>32.6648686045489</v>
      </c>
      <c r="V107" s="352">
        <v>32.667465992846203</v>
      </c>
      <c r="W107" s="352">
        <v>32.404802373221202</v>
      </c>
      <c r="X107" s="352">
        <v>31.4129408468729</v>
      </c>
      <c r="Y107" s="352">
        <v>30.905160898773598</v>
      </c>
      <c r="Z107" s="352">
        <v>29.775973136176102</v>
      </c>
      <c r="AA107" s="352">
        <v>31.9158135738395</v>
      </c>
      <c r="AB107" s="352">
        <v>32.934417891881601</v>
      </c>
      <c r="AC107" s="352">
        <v>32.127581259627199</v>
      </c>
      <c r="AD107" s="352">
        <v>31.131142370826801</v>
      </c>
      <c r="AE107" s="352">
        <v>29.414181392653401</v>
      </c>
      <c r="AF107" s="352">
        <v>27.787573195056211</v>
      </c>
      <c r="AG107">
        <f t="shared" si="10"/>
        <v>717.52211751257289</v>
      </c>
      <c r="AM107" s="267">
        <f t="shared" si="7"/>
        <v>40238</v>
      </c>
      <c r="AN107" s="353">
        <f t="shared" si="8"/>
        <v>0</v>
      </c>
      <c r="AO107" s="190">
        <f t="shared" si="9"/>
        <v>0</v>
      </c>
    </row>
    <row r="108" spans="2:41" ht="12" customHeight="1" x14ac:dyDescent="0.2">
      <c r="B108" s="70">
        <f t="shared" si="6"/>
        <v>40269</v>
      </c>
      <c r="C108" s="361"/>
      <c r="G108" s="4"/>
      <c r="H108" s="4">
        <v>82</v>
      </c>
      <c r="I108" s="351">
        <v>23.673317169198089</v>
      </c>
      <c r="J108" s="352">
        <v>22.962291226686251</v>
      </c>
      <c r="K108" s="352">
        <v>22.300927940644613</v>
      </c>
      <c r="L108" s="352">
        <v>22.322167942572008</v>
      </c>
      <c r="M108" s="352">
        <v>22.458078495198819</v>
      </c>
      <c r="N108" s="352">
        <v>23.38596184188199</v>
      </c>
      <c r="O108" s="352">
        <v>23.06593418361085</v>
      </c>
      <c r="P108" s="352">
        <v>23.54215891726394</v>
      </c>
      <c r="Q108" s="352">
        <v>25.451593259447819</v>
      </c>
      <c r="R108" s="352">
        <v>26.501662121972203</v>
      </c>
      <c r="S108" s="352">
        <v>26.904380019200332</v>
      </c>
      <c r="T108" s="352">
        <v>26.689472878141622</v>
      </c>
      <c r="U108" s="352">
        <v>26.767735907974242</v>
      </c>
      <c r="V108" s="352">
        <v>26.625017602618023</v>
      </c>
      <c r="W108" s="352">
        <v>26.005101344155072</v>
      </c>
      <c r="X108" s="352">
        <v>25.741511110497729</v>
      </c>
      <c r="Y108" s="352">
        <v>25.573149927518301</v>
      </c>
      <c r="Z108" s="352">
        <v>25.868951980186978</v>
      </c>
      <c r="AA108" s="352">
        <v>28.315895268459002</v>
      </c>
      <c r="AB108" s="352">
        <v>29.581022701166599</v>
      </c>
      <c r="AC108" s="352">
        <v>29.2777417537772</v>
      </c>
      <c r="AD108" s="352">
        <v>28.434899214710398</v>
      </c>
      <c r="AE108" s="352">
        <v>26.915166825354419</v>
      </c>
      <c r="AF108" s="352">
        <v>25.227081010571212</v>
      </c>
      <c r="AG108">
        <f t="shared" si="10"/>
        <v>613.59122064280757</v>
      </c>
      <c r="AM108" s="267">
        <f t="shared" si="7"/>
        <v>40269</v>
      </c>
      <c r="AN108" s="353">
        <f t="shared" si="8"/>
        <v>0</v>
      </c>
      <c r="AO108" s="190">
        <f t="shared" si="9"/>
        <v>0</v>
      </c>
    </row>
    <row r="109" spans="2:41" ht="12" customHeight="1" x14ac:dyDescent="0.2">
      <c r="B109" s="70">
        <f t="shared" si="6"/>
        <v>40299</v>
      </c>
      <c r="C109" s="361"/>
      <c r="G109" s="4"/>
      <c r="H109" s="4">
        <v>83</v>
      </c>
      <c r="I109" s="351">
        <v>22.653409728156891</v>
      </c>
      <c r="J109" s="352">
        <v>21.89287801184684</v>
      </c>
      <c r="K109" s="352">
        <v>21.409786149883182</v>
      </c>
      <c r="L109" s="352">
        <v>21.183063182627052</v>
      </c>
      <c r="M109" s="352">
        <v>21.40928443018387</v>
      </c>
      <c r="N109" s="352">
        <v>21.540597750602771</v>
      </c>
      <c r="O109" s="352">
        <v>20.940952860587402</v>
      </c>
      <c r="P109" s="352">
        <v>21.42886081820215</v>
      </c>
      <c r="Q109" s="352">
        <v>22.738732027703669</v>
      </c>
      <c r="R109" s="352">
        <v>24.042934267531749</v>
      </c>
      <c r="S109" s="352">
        <v>24.747078243991361</v>
      </c>
      <c r="T109" s="352">
        <v>24.73491070571167</v>
      </c>
      <c r="U109" s="352">
        <v>25.44930810347477</v>
      </c>
      <c r="V109" s="352">
        <v>25.74474290007592</v>
      </c>
      <c r="W109" s="352">
        <v>25.50881946316964</v>
      </c>
      <c r="X109" s="352">
        <v>25.632382974274996</v>
      </c>
      <c r="Y109" s="352">
        <v>25.737856849243379</v>
      </c>
      <c r="Z109" s="352">
        <v>26.198468844725529</v>
      </c>
      <c r="AA109" s="352">
        <v>28.760487200676302</v>
      </c>
      <c r="AB109" s="352">
        <v>29.899641744278298</v>
      </c>
      <c r="AC109" s="352">
        <v>29.537852604019399</v>
      </c>
      <c r="AD109" s="352">
        <v>28.212555359409997</v>
      </c>
      <c r="AE109" s="352">
        <v>26.294342681109562</v>
      </c>
      <c r="AF109" s="352">
        <v>24.270006812692479</v>
      </c>
      <c r="AG109">
        <f t="shared" si="10"/>
        <v>589.96895371417884</v>
      </c>
      <c r="AM109" s="267">
        <f t="shared" si="7"/>
        <v>40299</v>
      </c>
      <c r="AN109" s="353">
        <f t="shared" si="8"/>
        <v>0</v>
      </c>
      <c r="AO109" s="190">
        <f t="shared" si="9"/>
        <v>0</v>
      </c>
    </row>
    <row r="110" spans="2:41" ht="12" customHeight="1" x14ac:dyDescent="0.2">
      <c r="B110" s="70">
        <f t="shared" si="6"/>
        <v>40330</v>
      </c>
      <c r="C110" s="361"/>
      <c r="G110" s="4"/>
      <c r="H110" s="4">
        <v>84</v>
      </c>
      <c r="I110" s="351">
        <v>22.26905841755114</v>
      </c>
      <c r="J110" s="352">
        <v>21.645500593003291</v>
      </c>
      <c r="K110" s="352">
        <v>21.07862237475031</v>
      </c>
      <c r="L110" s="352">
        <v>21.120334023537051</v>
      </c>
      <c r="M110" s="352">
        <v>21.147896480571099</v>
      </c>
      <c r="N110" s="352">
        <v>22.654791563493362</v>
      </c>
      <c r="O110" s="352">
        <v>25.233447491772889</v>
      </c>
      <c r="P110" s="352">
        <v>29.408647317114401</v>
      </c>
      <c r="Q110" s="352">
        <v>31.5269140003881</v>
      </c>
      <c r="R110" s="352">
        <v>32.455614328451603</v>
      </c>
      <c r="S110" s="352">
        <v>32.963899401569101</v>
      </c>
      <c r="T110" s="352">
        <v>32.938950576272099</v>
      </c>
      <c r="U110" s="352">
        <v>33.205913890690198</v>
      </c>
      <c r="V110" s="352">
        <v>33.453408340911302</v>
      </c>
      <c r="W110" s="352">
        <v>33.390607828897899</v>
      </c>
      <c r="X110" s="352">
        <v>33.241102902467802</v>
      </c>
      <c r="Y110" s="352">
        <v>32.478400885838695</v>
      </c>
      <c r="Z110" s="352">
        <v>31.015037118868999</v>
      </c>
      <c r="AA110" s="352">
        <v>32.965292611698203</v>
      </c>
      <c r="AB110" s="352">
        <v>33.9947941576728</v>
      </c>
      <c r="AC110" s="352">
        <v>33.003542339771101</v>
      </c>
      <c r="AD110" s="352">
        <v>31.330568537510601</v>
      </c>
      <c r="AE110" s="352">
        <v>28.580466643201198</v>
      </c>
      <c r="AF110" s="352">
        <v>26.315815957438272</v>
      </c>
      <c r="AG110">
        <f t="shared" si="10"/>
        <v>697.41862778344148</v>
      </c>
      <c r="AM110" s="267">
        <f t="shared" si="7"/>
        <v>40330</v>
      </c>
      <c r="AN110" s="353">
        <f t="shared" si="8"/>
        <v>0</v>
      </c>
      <c r="AO110" s="190">
        <f t="shared" si="9"/>
        <v>0</v>
      </c>
    </row>
    <row r="111" spans="2:41" ht="12" customHeight="1" x14ac:dyDescent="0.2">
      <c r="B111" s="70">
        <f t="shared" si="6"/>
        <v>40360</v>
      </c>
      <c r="C111" s="361"/>
      <c r="G111" s="4"/>
      <c r="H111" s="4">
        <v>85</v>
      </c>
      <c r="I111" s="351">
        <v>28.534999054922601</v>
      </c>
      <c r="J111" s="352">
        <v>27.662957332602598</v>
      </c>
      <c r="K111" s="352">
        <v>26.742971658696199</v>
      </c>
      <c r="L111" s="352">
        <v>26.524052869938501</v>
      </c>
      <c r="M111" s="352">
        <v>26.927341920712202</v>
      </c>
      <c r="N111" s="352">
        <v>27.9312884964929</v>
      </c>
      <c r="O111" s="352">
        <v>30.238018881097602</v>
      </c>
      <c r="P111" s="352">
        <v>34.335993221620697</v>
      </c>
      <c r="Q111" s="352">
        <v>36.371007999740002</v>
      </c>
      <c r="R111" s="352">
        <v>37.447372886676803</v>
      </c>
      <c r="S111" s="352">
        <v>38.1780994079772</v>
      </c>
      <c r="T111" s="352">
        <v>37.973575609896599</v>
      </c>
      <c r="U111" s="352">
        <v>37.9890136237916</v>
      </c>
      <c r="V111" s="352">
        <v>37.790665304818702</v>
      </c>
      <c r="W111" s="352">
        <v>37.174794161521596</v>
      </c>
      <c r="X111" s="352">
        <v>36.998318702315302</v>
      </c>
      <c r="Y111" s="352">
        <v>36.356338523338096</v>
      </c>
      <c r="Z111" s="352">
        <v>35.177175332744497</v>
      </c>
      <c r="AA111" s="352">
        <v>37.179110963442497</v>
      </c>
      <c r="AB111" s="352">
        <v>37.822557297696804</v>
      </c>
      <c r="AC111" s="352">
        <v>36.783098315684001</v>
      </c>
      <c r="AD111" s="352">
        <v>34.899134571003302</v>
      </c>
      <c r="AE111" s="352">
        <v>32.520812638680098</v>
      </c>
      <c r="AF111" s="352">
        <v>30.040262588868899</v>
      </c>
      <c r="AG111">
        <f t="shared" si="10"/>
        <v>809.59896136427938</v>
      </c>
      <c r="AM111" s="267">
        <f t="shared" si="7"/>
        <v>40360</v>
      </c>
      <c r="AN111" s="353">
        <f t="shared" si="8"/>
        <v>0</v>
      </c>
      <c r="AO111" s="190">
        <f t="shared" si="9"/>
        <v>0</v>
      </c>
    </row>
    <row r="112" spans="2:41" ht="12" customHeight="1" x14ac:dyDescent="0.2">
      <c r="B112" s="70">
        <f t="shared" si="6"/>
        <v>40391</v>
      </c>
      <c r="C112" s="361"/>
      <c r="G112" s="4"/>
      <c r="H112" s="4">
        <v>86</v>
      </c>
      <c r="I112" s="351">
        <v>23.84479281573913</v>
      </c>
      <c r="J112" s="352">
        <v>23.2249735720792</v>
      </c>
      <c r="K112" s="352">
        <v>22.821379999698461</v>
      </c>
      <c r="L112" s="352">
        <v>22.998827882751161</v>
      </c>
      <c r="M112" s="352">
        <v>23.450165621617259</v>
      </c>
      <c r="N112" s="352">
        <v>24.91293796997266</v>
      </c>
      <c r="O112" s="352">
        <v>27.42450631428634</v>
      </c>
      <c r="P112" s="352">
        <v>30.966907514277199</v>
      </c>
      <c r="Q112" s="352">
        <v>32.360468553689003</v>
      </c>
      <c r="R112" s="352">
        <v>32.859225424310495</v>
      </c>
      <c r="S112" s="352">
        <v>32.794380104375101</v>
      </c>
      <c r="T112" s="352">
        <v>32.437322392392105</v>
      </c>
      <c r="U112" s="352">
        <v>32.385072830040102</v>
      </c>
      <c r="V112" s="352">
        <v>32.5784165142422</v>
      </c>
      <c r="W112" s="352">
        <v>32.150603883032403</v>
      </c>
      <c r="X112" s="352">
        <v>32.1340501890216</v>
      </c>
      <c r="Y112" s="352">
        <v>31.520769979104802</v>
      </c>
      <c r="Z112" s="352">
        <v>30.6980442595817</v>
      </c>
      <c r="AA112" s="352">
        <v>32.777500262060201</v>
      </c>
      <c r="AB112" s="352">
        <v>33.822225558364401</v>
      </c>
      <c r="AC112" s="352">
        <v>33.186243615258</v>
      </c>
      <c r="AD112" s="352">
        <v>31.5046996656353</v>
      </c>
      <c r="AE112" s="352">
        <v>29.100403588717299</v>
      </c>
      <c r="AF112" s="352">
        <v>26.765691155211421</v>
      </c>
      <c r="AG112">
        <f t="shared" si="10"/>
        <v>708.71960966545748</v>
      </c>
      <c r="AM112" s="267">
        <f t="shared" si="7"/>
        <v>40391</v>
      </c>
      <c r="AN112" s="353">
        <f t="shared" si="8"/>
        <v>0</v>
      </c>
      <c r="AO112" s="190">
        <f t="shared" si="9"/>
        <v>0</v>
      </c>
    </row>
    <row r="113" spans="2:41" ht="12" customHeight="1" x14ac:dyDescent="0.2">
      <c r="B113" s="70">
        <f t="shared" si="6"/>
        <v>40422</v>
      </c>
      <c r="C113" s="361"/>
      <c r="G113" s="4"/>
      <c r="H113" s="4">
        <v>87</v>
      </c>
      <c r="I113" s="351">
        <v>24.17152483407574</v>
      </c>
      <c r="J113" s="352">
        <v>23.363156905977</v>
      </c>
      <c r="K113" s="352">
        <v>23.08503406256629</v>
      </c>
      <c r="L113" s="352">
        <v>23.133044657570082</v>
      </c>
      <c r="M113" s="352">
        <v>23.66556589529203</v>
      </c>
      <c r="N113" s="352">
        <v>24.995377458006871</v>
      </c>
      <c r="O113" s="352">
        <v>27.767651587255529</v>
      </c>
      <c r="P113" s="352">
        <v>31.253009090507298</v>
      </c>
      <c r="Q113" s="352">
        <v>32.659680873751299</v>
      </c>
      <c r="R113" s="352">
        <v>32.933141749570602</v>
      </c>
      <c r="S113" s="352">
        <v>32.709155237658798</v>
      </c>
      <c r="T113" s="352">
        <v>32.272636114928702</v>
      </c>
      <c r="U113" s="352">
        <v>31.685763075560899</v>
      </c>
      <c r="V113" s="352">
        <v>31.9065170021419</v>
      </c>
      <c r="W113" s="352">
        <v>30.903734596831399</v>
      </c>
      <c r="X113" s="352">
        <v>30.486514442533</v>
      </c>
      <c r="Y113" s="352">
        <v>29.8911441162223</v>
      </c>
      <c r="Z113" s="352">
        <v>29.026924270055503</v>
      </c>
      <c r="AA113" s="352">
        <v>30.825414046369801</v>
      </c>
      <c r="AB113" s="352">
        <v>32.203429122483001</v>
      </c>
      <c r="AC113" s="352">
        <v>31.909373329610503</v>
      </c>
      <c r="AD113" s="352">
        <v>30.2987033245101</v>
      </c>
      <c r="AE113" s="352">
        <v>28.578076266403627</v>
      </c>
      <c r="AF113" s="352">
        <v>26.247882739479021</v>
      </c>
      <c r="AG113">
        <f t="shared" si="10"/>
        <v>695.97245479936146</v>
      </c>
      <c r="AM113" s="267">
        <f t="shared" si="7"/>
        <v>40422</v>
      </c>
      <c r="AN113" s="353">
        <f t="shared" si="8"/>
        <v>0</v>
      </c>
      <c r="AO113" s="190">
        <f t="shared" si="9"/>
        <v>0</v>
      </c>
    </row>
    <row r="114" spans="2:41" ht="12" customHeight="1" x14ac:dyDescent="0.2">
      <c r="B114" s="70">
        <f t="shared" si="6"/>
        <v>40452</v>
      </c>
      <c r="C114" s="361"/>
      <c r="G114" s="4"/>
      <c r="H114" s="4">
        <v>88</v>
      </c>
      <c r="I114" s="351">
        <v>23.902488593408709</v>
      </c>
      <c r="J114" s="352">
        <v>22.827544256077129</v>
      </c>
      <c r="K114" s="352">
        <v>22.386055660236458</v>
      </c>
      <c r="L114" s="352">
        <v>22.52102004789019</v>
      </c>
      <c r="M114" s="352">
        <v>22.672494041691909</v>
      </c>
      <c r="N114" s="352">
        <v>23.960695042721952</v>
      </c>
      <c r="O114" s="352">
        <v>24.752781988920709</v>
      </c>
      <c r="P114" s="352">
        <v>27.065193487846003</v>
      </c>
      <c r="Q114" s="352">
        <v>28.399079855069999</v>
      </c>
      <c r="R114" s="352">
        <v>29.697215558806398</v>
      </c>
      <c r="S114" s="352">
        <v>29.529991681890102</v>
      </c>
      <c r="T114" s="352">
        <v>28.732571710520901</v>
      </c>
      <c r="U114" s="352">
        <v>28.305647883894999</v>
      </c>
      <c r="V114" s="352">
        <v>27.860032250529802</v>
      </c>
      <c r="W114" s="352">
        <v>27.2882146949317</v>
      </c>
      <c r="X114" s="352">
        <v>27.443088225319599</v>
      </c>
      <c r="Y114" s="352">
        <v>26.897847882417203</v>
      </c>
      <c r="Z114" s="352">
        <v>26.426945122315999</v>
      </c>
      <c r="AA114" s="352">
        <v>28.406002842389498</v>
      </c>
      <c r="AB114" s="352">
        <v>29.364062460749402</v>
      </c>
      <c r="AC114" s="352">
        <v>29.2384564515162</v>
      </c>
      <c r="AD114" s="352">
        <v>28.3097101906286</v>
      </c>
      <c r="AE114" s="352">
        <v>26.051267761477899</v>
      </c>
      <c r="AF114" s="352">
        <v>24.597015276727749</v>
      </c>
      <c r="AG114">
        <f t="shared" si="10"/>
        <v>636.63542296797914</v>
      </c>
      <c r="AM114" s="267">
        <f t="shared" si="7"/>
        <v>40452</v>
      </c>
      <c r="AN114" s="353">
        <f t="shared" si="8"/>
        <v>0</v>
      </c>
      <c r="AO114" s="190">
        <f t="shared" si="9"/>
        <v>0</v>
      </c>
    </row>
    <row r="115" spans="2:41" ht="12" customHeight="1" x14ac:dyDescent="0.2">
      <c r="B115" s="70">
        <f t="shared" si="6"/>
        <v>40483</v>
      </c>
      <c r="C115" s="361"/>
      <c r="G115" s="4"/>
      <c r="H115" s="4">
        <v>89</v>
      </c>
      <c r="I115" s="351">
        <v>29.500918529858701</v>
      </c>
      <c r="J115" s="352">
        <v>28.4831772872176</v>
      </c>
      <c r="K115" s="352">
        <v>27.600385981018199</v>
      </c>
      <c r="L115" s="352">
        <v>27.312271559268503</v>
      </c>
      <c r="M115" s="352">
        <v>27.476830314119702</v>
      </c>
      <c r="N115" s="352">
        <v>27.582339254494499</v>
      </c>
      <c r="O115" s="352">
        <v>27.121345127562797</v>
      </c>
      <c r="P115" s="352">
        <v>28.749449008506101</v>
      </c>
      <c r="Q115" s="352">
        <v>30.860821091641903</v>
      </c>
      <c r="R115" s="352">
        <v>32.591523149516902</v>
      </c>
      <c r="S115" s="352">
        <v>33.658133929031798</v>
      </c>
      <c r="T115" s="352">
        <v>33.739503227917396</v>
      </c>
      <c r="U115" s="352">
        <v>33.646069539835402</v>
      </c>
      <c r="V115" s="352">
        <v>32.991706505108198</v>
      </c>
      <c r="W115" s="352">
        <v>32.276453967624704</v>
      </c>
      <c r="X115" s="352">
        <v>31.912072485424403</v>
      </c>
      <c r="Y115" s="352">
        <v>31.585725198152399</v>
      </c>
      <c r="Z115" s="352">
        <v>31.9090081786225</v>
      </c>
      <c r="AA115" s="352">
        <v>34.033053479099202</v>
      </c>
      <c r="AB115" s="352">
        <v>35.049133562148697</v>
      </c>
      <c r="AC115" s="352">
        <v>34.701092828414502</v>
      </c>
      <c r="AD115" s="352">
        <v>33.543786587678099</v>
      </c>
      <c r="AE115" s="352">
        <v>31.960787742389499</v>
      </c>
      <c r="AF115" s="352">
        <v>30.238741416843801</v>
      </c>
      <c r="AG115">
        <f t="shared" si="10"/>
        <v>748.52432995149547</v>
      </c>
      <c r="AM115" s="267">
        <f t="shared" si="7"/>
        <v>40483</v>
      </c>
      <c r="AN115" s="353">
        <f t="shared" si="8"/>
        <v>0</v>
      </c>
      <c r="AO115" s="190">
        <f t="shared" si="9"/>
        <v>0</v>
      </c>
    </row>
    <row r="116" spans="2:41" ht="12" customHeight="1" x14ac:dyDescent="0.2">
      <c r="B116" s="70">
        <f t="shared" si="6"/>
        <v>40513</v>
      </c>
      <c r="C116" s="361"/>
      <c r="G116" s="4"/>
      <c r="H116" s="4">
        <v>90</v>
      </c>
      <c r="I116" s="351">
        <v>22.518038322330092</v>
      </c>
      <c r="J116" s="352">
        <v>22.027263358352691</v>
      </c>
      <c r="K116" s="352">
        <v>21.68652770763876</v>
      </c>
      <c r="L116" s="352">
        <v>21.53432997274799</v>
      </c>
      <c r="M116" s="352">
        <v>21.994672096108182</v>
      </c>
      <c r="N116" s="352">
        <v>21.845636359198661</v>
      </c>
      <c r="O116" s="352">
        <v>21.70299548852271</v>
      </c>
      <c r="P116" s="352">
        <v>22.624634308394121</v>
      </c>
      <c r="Q116" s="352">
        <v>24.577680230291271</v>
      </c>
      <c r="R116" s="352">
        <v>24.792181371730528</v>
      </c>
      <c r="S116" s="352">
        <v>24.359425994280173</v>
      </c>
      <c r="T116" s="352">
        <v>22.745425489395959</v>
      </c>
      <c r="U116" s="352">
        <v>22.221915301325339</v>
      </c>
      <c r="V116" s="352">
        <v>21.601586454997339</v>
      </c>
      <c r="W116" s="352">
        <v>20.488044132549348</v>
      </c>
      <c r="X116" s="352">
        <v>20.056322883116678</v>
      </c>
      <c r="Y116" s="352">
        <v>20.43942734152802</v>
      </c>
      <c r="Z116" s="352">
        <v>21.201608224626629</v>
      </c>
      <c r="AA116" s="352">
        <v>24.161578047359779</v>
      </c>
      <c r="AB116" s="352">
        <v>26.459829578214539</v>
      </c>
      <c r="AC116" s="352">
        <v>27.08949905415405</v>
      </c>
      <c r="AD116" s="352">
        <v>26.061254569864158</v>
      </c>
      <c r="AE116" s="352">
        <v>25.36859647585969</v>
      </c>
      <c r="AF116" s="352">
        <v>23.03943463666414</v>
      </c>
      <c r="AG116">
        <f t="shared" si="10"/>
        <v>550.59790739925086</v>
      </c>
      <c r="AM116" s="267">
        <f t="shared" si="7"/>
        <v>40513</v>
      </c>
      <c r="AN116" s="353">
        <f t="shared" si="8"/>
        <v>0</v>
      </c>
      <c r="AO116" s="190">
        <f t="shared" si="9"/>
        <v>0</v>
      </c>
    </row>
    <row r="117" spans="2:41" ht="12" customHeight="1" x14ac:dyDescent="0.2">
      <c r="B117" s="70">
        <f t="shared" si="6"/>
        <v>40544</v>
      </c>
      <c r="C117" s="361"/>
      <c r="G117" s="4"/>
      <c r="H117" s="4">
        <v>91</v>
      </c>
      <c r="I117" s="351">
        <v>20.558097322790481</v>
      </c>
      <c r="J117" s="352">
        <v>20.15021209573451</v>
      </c>
      <c r="K117" s="352">
        <v>19.882756310474988</v>
      </c>
      <c r="L117" s="352">
        <v>20.117145880129819</v>
      </c>
      <c r="M117" s="352">
        <v>20.517901003068339</v>
      </c>
      <c r="N117" s="352">
        <v>20.725853497319381</v>
      </c>
      <c r="O117" s="352">
        <v>22.07648401033817</v>
      </c>
      <c r="P117" s="352">
        <v>27.083892644337599</v>
      </c>
      <c r="Q117" s="352">
        <v>29.591275792058301</v>
      </c>
      <c r="R117" s="352">
        <v>30.693200960864299</v>
      </c>
      <c r="S117" s="352">
        <v>32.895028351189701</v>
      </c>
      <c r="T117" s="352">
        <v>33.5634837767684</v>
      </c>
      <c r="U117" s="352">
        <v>33.253079417421503</v>
      </c>
      <c r="V117" s="352">
        <v>34.176365916621002</v>
      </c>
      <c r="W117" s="352">
        <v>33.626921191962097</v>
      </c>
      <c r="X117" s="352">
        <v>33.559552574965196</v>
      </c>
      <c r="Y117" s="352">
        <v>32.394633025543598</v>
      </c>
      <c r="Z117" s="352">
        <v>31.0914832851462</v>
      </c>
      <c r="AA117" s="352">
        <v>33.188893167889098</v>
      </c>
      <c r="AB117" s="352">
        <v>32.699414099440702</v>
      </c>
      <c r="AC117" s="352">
        <v>32.464483813897601</v>
      </c>
      <c r="AD117" s="352">
        <v>31.319365375192799</v>
      </c>
      <c r="AE117" s="352">
        <v>28.763646787639399</v>
      </c>
      <c r="AF117" s="352">
        <v>26.322947720380988</v>
      </c>
      <c r="AG117">
        <f t="shared" si="10"/>
        <v>680.71611802117411</v>
      </c>
      <c r="AM117" s="267">
        <f t="shared" si="7"/>
        <v>40544</v>
      </c>
      <c r="AN117" s="353">
        <f t="shared" si="8"/>
        <v>0</v>
      </c>
      <c r="AO117" s="190">
        <f t="shared" si="9"/>
        <v>0</v>
      </c>
    </row>
    <row r="118" spans="2:41" ht="12" customHeight="1" x14ac:dyDescent="0.2">
      <c r="B118" s="70">
        <f t="shared" si="6"/>
        <v>40575</v>
      </c>
      <c r="C118" s="361"/>
      <c r="G118" s="4"/>
      <c r="H118" s="4">
        <v>92</v>
      </c>
      <c r="I118" s="351">
        <v>25.528246323878363</v>
      </c>
      <c r="J118" s="352">
        <v>24.448909814855739</v>
      </c>
      <c r="K118" s="352">
        <v>23.706750940850711</v>
      </c>
      <c r="L118" s="352">
        <v>23.456610108347569</v>
      </c>
      <c r="M118" s="352">
        <v>23.911172110688518</v>
      </c>
      <c r="N118" s="352">
        <v>24.109661554441178</v>
      </c>
      <c r="O118" s="352">
        <v>26.55773047567704</v>
      </c>
      <c r="P118" s="352">
        <v>30.902403511876003</v>
      </c>
      <c r="Q118" s="352">
        <v>32.525341842540001</v>
      </c>
      <c r="R118" s="352">
        <v>33.837986946871396</v>
      </c>
      <c r="S118" s="352">
        <v>34.740105648345001</v>
      </c>
      <c r="T118" s="352">
        <v>35.267035141046804</v>
      </c>
      <c r="U118" s="352">
        <v>35.486027856390699</v>
      </c>
      <c r="V118" s="352">
        <v>36.147979650278003</v>
      </c>
      <c r="W118" s="352">
        <v>35.692008349942299</v>
      </c>
      <c r="X118" s="352">
        <v>35.5970979454328</v>
      </c>
      <c r="Y118" s="352">
        <v>35.283695475461997</v>
      </c>
      <c r="Z118" s="352">
        <v>33.854437093243597</v>
      </c>
      <c r="AA118" s="352">
        <v>35.093714793714796</v>
      </c>
      <c r="AB118" s="352">
        <v>35.662263770060598</v>
      </c>
      <c r="AC118" s="352">
        <v>34.698394148128301</v>
      </c>
      <c r="AD118" s="352">
        <v>32.839200011259699</v>
      </c>
      <c r="AE118" s="352">
        <v>30.477556540107901</v>
      </c>
      <c r="AF118" s="352">
        <v>27.802712807841033</v>
      </c>
      <c r="AG118">
        <f t="shared" si="10"/>
        <v>747.62704286127996</v>
      </c>
      <c r="AM118" s="267">
        <f t="shared" si="7"/>
        <v>40575</v>
      </c>
      <c r="AN118" s="353">
        <f t="shared" si="8"/>
        <v>0</v>
      </c>
      <c r="AO118" s="190">
        <f t="shared" si="9"/>
        <v>0</v>
      </c>
    </row>
    <row r="119" spans="2:41" ht="12" customHeight="1" x14ac:dyDescent="0.2">
      <c r="B119" s="70">
        <f t="shared" si="6"/>
        <v>40603</v>
      </c>
      <c r="C119" s="361"/>
      <c r="G119" s="4"/>
      <c r="H119" s="4">
        <v>93</v>
      </c>
      <c r="I119" s="351">
        <v>26.205118449894631</v>
      </c>
      <c r="J119" s="352">
        <v>24.992452283638521</v>
      </c>
      <c r="K119" s="352">
        <v>24.248221911799362</v>
      </c>
      <c r="L119" s="352">
        <v>23.933271930557012</v>
      </c>
      <c r="M119" s="352">
        <v>24.148867944047289</v>
      </c>
      <c r="N119" s="352">
        <v>24.337614012801399</v>
      </c>
      <c r="O119" s="352">
        <v>26.694736845448617</v>
      </c>
      <c r="P119" s="352">
        <v>31.3431061205977</v>
      </c>
      <c r="Q119" s="352">
        <v>32.793285605518797</v>
      </c>
      <c r="R119" s="352">
        <v>34.581588000751495</v>
      </c>
      <c r="S119" s="352">
        <v>35.429630792358999</v>
      </c>
      <c r="T119" s="352">
        <v>36.5579239097707</v>
      </c>
      <c r="U119" s="352">
        <v>36.981426553962699</v>
      </c>
      <c r="V119" s="352">
        <v>37.7991709312398</v>
      </c>
      <c r="W119" s="352">
        <v>37.912177137692701</v>
      </c>
      <c r="X119" s="352">
        <v>38.089663265412199</v>
      </c>
      <c r="Y119" s="352">
        <v>37.417918545467401</v>
      </c>
      <c r="Z119" s="352">
        <v>36.205185292535205</v>
      </c>
      <c r="AA119" s="352">
        <v>37.326615334484302</v>
      </c>
      <c r="AB119" s="352">
        <v>37.804215082232304</v>
      </c>
      <c r="AC119" s="352">
        <v>36.6443464613779</v>
      </c>
      <c r="AD119" s="352">
        <v>34.721182685847097</v>
      </c>
      <c r="AE119" s="352">
        <v>31.894654534298603</v>
      </c>
      <c r="AF119" s="352">
        <v>29.160825886654852</v>
      </c>
      <c r="AG119">
        <f t="shared" si="10"/>
        <v>777.22319951838972</v>
      </c>
      <c r="AM119" s="267">
        <f t="shared" si="7"/>
        <v>40603</v>
      </c>
      <c r="AN119" s="353">
        <f t="shared" si="8"/>
        <v>0</v>
      </c>
      <c r="AO119" s="190">
        <f t="shared" si="9"/>
        <v>0</v>
      </c>
    </row>
    <row r="120" spans="2:41" ht="12" customHeight="1" x14ac:dyDescent="0.2">
      <c r="B120" s="70">
        <f t="shared" si="6"/>
        <v>40634</v>
      </c>
      <c r="C120" s="361"/>
      <c r="G120" s="4"/>
      <c r="H120" s="4">
        <v>94</v>
      </c>
      <c r="I120" s="351">
        <v>27.066591683487971</v>
      </c>
      <c r="J120" s="352">
        <v>25.719323214490807</v>
      </c>
      <c r="K120" s="352">
        <v>24.984749331368036</v>
      </c>
      <c r="L120" s="352">
        <v>24.577270112869719</v>
      </c>
      <c r="M120" s="352">
        <v>24.766314381420031</v>
      </c>
      <c r="N120" s="352">
        <v>24.909188579764979</v>
      </c>
      <c r="O120" s="352">
        <v>27.453350160832368</v>
      </c>
      <c r="P120" s="352">
        <v>31.799249815764298</v>
      </c>
      <c r="Q120" s="352">
        <v>33.485731777799998</v>
      </c>
      <c r="R120" s="352">
        <v>35.185132610344901</v>
      </c>
      <c r="S120" s="352">
        <v>35.925809923968103</v>
      </c>
      <c r="T120" s="352">
        <v>37.172530471710303</v>
      </c>
      <c r="U120" s="352">
        <v>37.436276501294003</v>
      </c>
      <c r="V120" s="352">
        <v>38.5815616204492</v>
      </c>
      <c r="W120" s="352">
        <v>38.743066691111999</v>
      </c>
      <c r="X120" s="352">
        <v>38.547981502864403</v>
      </c>
      <c r="Y120" s="352">
        <v>37.903903046168594</v>
      </c>
      <c r="Z120" s="352">
        <v>36.423361943587096</v>
      </c>
      <c r="AA120" s="352">
        <v>37.323515701870299</v>
      </c>
      <c r="AB120" s="352">
        <v>37.904046040992</v>
      </c>
      <c r="AC120" s="352">
        <v>36.838979830894104</v>
      </c>
      <c r="AD120" s="352">
        <v>35.030845637446106</v>
      </c>
      <c r="AE120" s="352">
        <v>32.484700535767701</v>
      </c>
      <c r="AF120" s="352">
        <v>29.755051099187199</v>
      </c>
      <c r="AG120">
        <f t="shared" si="10"/>
        <v>790.01853221545412</v>
      </c>
      <c r="AM120" s="267">
        <f t="shared" si="7"/>
        <v>40634</v>
      </c>
      <c r="AN120" s="353">
        <f t="shared" si="8"/>
        <v>0</v>
      </c>
      <c r="AO120" s="190">
        <f t="shared" si="9"/>
        <v>0</v>
      </c>
    </row>
    <row r="121" spans="2:41" ht="12" customHeight="1" x14ac:dyDescent="0.2">
      <c r="B121" s="70">
        <f t="shared" si="6"/>
        <v>40664</v>
      </c>
      <c r="C121" s="361"/>
      <c r="G121" s="4"/>
      <c r="H121" s="4">
        <v>95</v>
      </c>
      <c r="I121" s="351">
        <v>26.26036698721278</v>
      </c>
      <c r="J121" s="352">
        <v>25.061509086827058</v>
      </c>
      <c r="K121" s="352">
        <v>24.23168675389001</v>
      </c>
      <c r="L121" s="352">
        <v>23.838010832475401</v>
      </c>
      <c r="M121" s="352">
        <v>23.91900398285291</v>
      </c>
      <c r="N121" s="352">
        <v>24.05399306437317</v>
      </c>
      <c r="O121" s="352">
        <v>26.46888626328326</v>
      </c>
      <c r="P121" s="352">
        <v>30.9741046831973</v>
      </c>
      <c r="Q121" s="352">
        <v>32.108623959175297</v>
      </c>
      <c r="R121" s="352">
        <v>33.650147251870301</v>
      </c>
      <c r="S121" s="352">
        <v>34.101323357242102</v>
      </c>
      <c r="T121" s="352">
        <v>33.979585197823603</v>
      </c>
      <c r="U121" s="352">
        <v>33.512996130184703</v>
      </c>
      <c r="V121" s="352">
        <v>33.479669190471398</v>
      </c>
      <c r="W121" s="352">
        <v>33.288450582647599</v>
      </c>
      <c r="X121" s="352">
        <v>32.415841331962802</v>
      </c>
      <c r="Y121" s="352">
        <v>31.5605176341587</v>
      </c>
      <c r="Z121" s="352">
        <v>29.995794552738097</v>
      </c>
      <c r="AA121" s="352">
        <v>31.06766577098</v>
      </c>
      <c r="AB121" s="352">
        <v>32.050526677716199</v>
      </c>
      <c r="AC121" s="352">
        <v>31.177859982863101</v>
      </c>
      <c r="AD121" s="352">
        <v>30.031082402774601</v>
      </c>
      <c r="AE121" s="352">
        <v>28.403460897039707</v>
      </c>
      <c r="AF121" s="352">
        <v>26.535604561237211</v>
      </c>
      <c r="AG121">
        <f t="shared" si="10"/>
        <v>712.16671113499729</v>
      </c>
      <c r="AM121" s="267">
        <f t="shared" si="7"/>
        <v>40664</v>
      </c>
      <c r="AN121" s="353">
        <f t="shared" si="8"/>
        <v>0</v>
      </c>
      <c r="AO121" s="190">
        <f t="shared" si="9"/>
        <v>0</v>
      </c>
    </row>
    <row r="122" spans="2:41" ht="12" customHeight="1" x14ac:dyDescent="0.2">
      <c r="B122" s="70">
        <f t="shared" si="6"/>
        <v>40695</v>
      </c>
      <c r="C122" s="361"/>
      <c r="G122" s="4"/>
      <c r="H122" s="4">
        <v>96</v>
      </c>
      <c r="I122" s="351">
        <v>25.657243018070471</v>
      </c>
      <c r="J122" s="352">
        <v>24.538099643716862</v>
      </c>
      <c r="K122" s="352">
        <v>23.56727779331294</v>
      </c>
      <c r="L122" s="352">
        <v>23.159099349026128</v>
      </c>
      <c r="M122" s="352">
        <v>23.082851011963058</v>
      </c>
      <c r="N122" s="352">
        <v>22.548855268370151</v>
      </c>
      <c r="O122" s="352">
        <v>22.191875890311689</v>
      </c>
      <c r="P122" s="352">
        <v>24.12155190315335</v>
      </c>
      <c r="Q122" s="352">
        <v>25.555119873853702</v>
      </c>
      <c r="R122" s="352">
        <v>27.26811193322467</v>
      </c>
      <c r="S122" s="352">
        <v>27.893645083863902</v>
      </c>
      <c r="T122" s="352">
        <v>27.866395448394961</v>
      </c>
      <c r="U122" s="352">
        <v>27.45250340180057</v>
      </c>
      <c r="V122" s="352">
        <v>26.651007842660349</v>
      </c>
      <c r="W122" s="352">
        <v>26.007310005328549</v>
      </c>
      <c r="X122" s="352">
        <v>25.570919030122091</v>
      </c>
      <c r="Y122" s="352">
        <v>25.29935410548191</v>
      </c>
      <c r="Z122" s="352">
        <v>25.313753159029041</v>
      </c>
      <c r="AA122" s="352">
        <v>26.801596698392711</v>
      </c>
      <c r="AB122" s="352">
        <v>28.314818625384198</v>
      </c>
      <c r="AC122" s="352">
        <v>28.0424088338427</v>
      </c>
      <c r="AD122" s="352">
        <v>27.296107996728281</v>
      </c>
      <c r="AE122" s="352">
        <v>26.054996988300431</v>
      </c>
      <c r="AF122" s="352">
        <v>24.321184899271678</v>
      </c>
      <c r="AG122">
        <f t="shared" si="10"/>
        <v>614.57608780360442</v>
      </c>
      <c r="AM122" s="267">
        <f t="shared" si="7"/>
        <v>40695</v>
      </c>
      <c r="AN122" s="353">
        <f t="shared" si="8"/>
        <v>0</v>
      </c>
      <c r="AO122" s="190">
        <f t="shared" si="9"/>
        <v>0</v>
      </c>
    </row>
    <row r="123" spans="2:41" ht="12" customHeight="1" x14ac:dyDescent="0.2">
      <c r="B123" s="70">
        <f t="shared" si="6"/>
        <v>40725</v>
      </c>
      <c r="C123" s="361"/>
      <c r="G123" s="4"/>
      <c r="H123" s="4">
        <v>97</v>
      </c>
      <c r="I123" s="351">
        <v>24.50176628719306</v>
      </c>
      <c r="J123" s="352">
        <v>23.322939483107181</v>
      </c>
      <c r="K123" s="352">
        <v>22.52061957463394</v>
      </c>
      <c r="L123" s="352">
        <v>22.055429603957219</v>
      </c>
      <c r="M123" s="352">
        <v>21.61733829657534</v>
      </c>
      <c r="N123" s="352">
        <v>21.716948101668411</v>
      </c>
      <c r="O123" s="352">
        <v>21.922640973102329</v>
      </c>
      <c r="P123" s="352">
        <v>21.152366831870658</v>
      </c>
      <c r="Q123" s="352">
        <v>22.35796390125509</v>
      </c>
      <c r="R123" s="352">
        <v>24.070641929433322</v>
      </c>
      <c r="S123" s="352">
        <v>24.752625514704501</v>
      </c>
      <c r="T123" s="352">
        <v>24.801931532190601</v>
      </c>
      <c r="U123" s="352">
        <v>25.97386318156936</v>
      </c>
      <c r="V123" s="352">
        <v>26.624279486875452</v>
      </c>
      <c r="W123" s="352">
        <v>27.94822491404701</v>
      </c>
      <c r="X123" s="352">
        <v>28.517223252875198</v>
      </c>
      <c r="Y123" s="352">
        <v>28.916384222848801</v>
      </c>
      <c r="Z123" s="352">
        <v>28.724198965008704</v>
      </c>
      <c r="AA123" s="352">
        <v>28.4137162813218</v>
      </c>
      <c r="AB123" s="352">
        <v>29.552175881279396</v>
      </c>
      <c r="AC123" s="352">
        <v>30.651425270009803</v>
      </c>
      <c r="AD123" s="352">
        <v>29.553025021170701</v>
      </c>
      <c r="AE123" s="352">
        <v>27.327160494612599</v>
      </c>
      <c r="AF123" s="352">
        <v>24.744215820405309</v>
      </c>
      <c r="AG123">
        <f t="shared" si="10"/>
        <v>611.73910482171584</v>
      </c>
      <c r="AM123" s="267">
        <f t="shared" si="7"/>
        <v>40725</v>
      </c>
      <c r="AN123" s="353">
        <f t="shared" si="8"/>
        <v>0</v>
      </c>
      <c r="AO123" s="190">
        <f t="shared" si="9"/>
        <v>0</v>
      </c>
    </row>
    <row r="124" spans="2:41" ht="12" customHeight="1" x14ac:dyDescent="0.2">
      <c r="B124" s="70">
        <f t="shared" si="6"/>
        <v>40756</v>
      </c>
      <c r="C124" s="361"/>
      <c r="G124" s="4"/>
      <c r="H124" s="4">
        <v>98</v>
      </c>
      <c r="I124" s="351">
        <v>24.489796990591859</v>
      </c>
      <c r="J124" s="352">
        <v>23.149317672331918</v>
      </c>
      <c r="K124" s="352">
        <v>22.860136192422331</v>
      </c>
      <c r="L124" s="352">
        <v>22.556538832218621</v>
      </c>
      <c r="M124" s="352">
        <v>22.550586414802481</v>
      </c>
      <c r="N124" s="352">
        <v>23.670469925577329</v>
      </c>
      <c r="O124" s="352">
        <v>27.196541446741271</v>
      </c>
      <c r="P124" s="352">
        <v>30.343177526476499</v>
      </c>
      <c r="Q124" s="352">
        <v>32.583378337667497</v>
      </c>
      <c r="R124" s="352">
        <v>34.1332388586777</v>
      </c>
      <c r="S124" s="352">
        <v>35.612990906631097</v>
      </c>
      <c r="T124" s="352">
        <v>36.7314593196053</v>
      </c>
      <c r="U124" s="352">
        <v>37.750947845358901</v>
      </c>
      <c r="V124" s="352">
        <v>38.956337362561101</v>
      </c>
      <c r="W124" s="352">
        <v>39.6968495923972</v>
      </c>
      <c r="X124" s="352">
        <v>40.110731228739901</v>
      </c>
      <c r="Y124" s="352">
        <v>40.115335813440602</v>
      </c>
      <c r="Z124" s="352">
        <v>38.378287435197599</v>
      </c>
      <c r="AA124" s="352">
        <v>36.8376776269156</v>
      </c>
      <c r="AB124" s="352">
        <v>37.5117143038214</v>
      </c>
      <c r="AC124" s="352">
        <v>38.355180695478403</v>
      </c>
      <c r="AD124" s="352">
        <v>36.200386532520795</v>
      </c>
      <c r="AE124" s="352">
        <v>33.219414409445896</v>
      </c>
      <c r="AF124" s="352">
        <v>30.141019642352902</v>
      </c>
      <c r="AG124">
        <f t="shared" si="10"/>
        <v>783.15151491197435</v>
      </c>
      <c r="AM124" s="267">
        <f t="shared" si="7"/>
        <v>40756</v>
      </c>
      <c r="AN124" s="353">
        <f t="shared" si="8"/>
        <v>0</v>
      </c>
      <c r="AO124" s="190">
        <f t="shared" si="9"/>
        <v>0</v>
      </c>
    </row>
    <row r="125" spans="2:41" ht="12" customHeight="1" x14ac:dyDescent="0.2">
      <c r="B125" s="70">
        <f t="shared" si="6"/>
        <v>40787</v>
      </c>
      <c r="C125" s="361"/>
      <c r="G125" s="4"/>
      <c r="H125" s="4">
        <v>99</v>
      </c>
      <c r="I125" s="351">
        <v>27.915673229284138</v>
      </c>
      <c r="J125" s="352">
        <v>26.37060867290938</v>
      </c>
      <c r="K125" s="352">
        <v>25.54614198432273</v>
      </c>
      <c r="L125" s="352">
        <v>24.980753738938809</v>
      </c>
      <c r="M125" s="352">
        <v>25.011640525919667</v>
      </c>
      <c r="N125" s="352">
        <v>25.787457545157878</v>
      </c>
      <c r="O125" s="352">
        <v>28.990866989257597</v>
      </c>
      <c r="P125" s="352">
        <v>31.6012526591201</v>
      </c>
      <c r="Q125" s="352">
        <v>33.4570845143719</v>
      </c>
      <c r="R125" s="352">
        <v>35.110964480779202</v>
      </c>
      <c r="S125" s="352">
        <v>36.313599681465</v>
      </c>
      <c r="T125" s="352">
        <v>37.061383758454198</v>
      </c>
      <c r="U125" s="352">
        <v>37.887094543924299</v>
      </c>
      <c r="V125" s="352">
        <v>38.824042467943002</v>
      </c>
      <c r="W125" s="352">
        <v>39.520780091894899</v>
      </c>
      <c r="X125" s="352">
        <v>39.8420366651332</v>
      </c>
      <c r="Y125" s="352">
        <v>39.9737397437924</v>
      </c>
      <c r="Z125" s="352">
        <v>38.111450993581997</v>
      </c>
      <c r="AA125" s="352">
        <v>36.600929640812296</v>
      </c>
      <c r="AB125" s="352">
        <v>37.049570370070199</v>
      </c>
      <c r="AC125" s="352">
        <v>37.671164006610795</v>
      </c>
      <c r="AD125" s="352">
        <v>35.697803351657498</v>
      </c>
      <c r="AE125" s="352">
        <v>33.070771058590999</v>
      </c>
      <c r="AF125" s="352">
        <v>29.72933660813797</v>
      </c>
      <c r="AG125">
        <f t="shared" si="10"/>
        <v>802.12614732213024</v>
      </c>
      <c r="AM125" s="267">
        <f t="shared" si="7"/>
        <v>40787</v>
      </c>
      <c r="AN125" s="353">
        <f t="shared" si="8"/>
        <v>0</v>
      </c>
      <c r="AO125" s="190">
        <f t="shared" si="9"/>
        <v>0</v>
      </c>
    </row>
    <row r="126" spans="2:41" ht="12" customHeight="1" x14ac:dyDescent="0.2">
      <c r="B126" s="70">
        <f t="shared" si="6"/>
        <v>40817</v>
      </c>
      <c r="C126" s="361"/>
      <c r="G126" s="4"/>
      <c r="H126" s="4">
        <v>100</v>
      </c>
      <c r="I126" s="351">
        <v>26.997432853601921</v>
      </c>
      <c r="J126" s="352">
        <v>25.45974112703497</v>
      </c>
      <c r="K126" s="352">
        <v>24.756356476350089</v>
      </c>
      <c r="L126" s="352">
        <v>24.260946461078259</v>
      </c>
      <c r="M126" s="352">
        <v>24.15699620715872</v>
      </c>
      <c r="N126" s="352">
        <v>25.107663145191097</v>
      </c>
      <c r="O126" s="352">
        <v>28.2706528313444</v>
      </c>
      <c r="P126" s="352">
        <v>30.978327487267997</v>
      </c>
      <c r="Q126" s="352">
        <v>32.3163040296361</v>
      </c>
      <c r="R126" s="352">
        <v>34.0464784174101</v>
      </c>
      <c r="S126" s="352">
        <v>34.884848033166996</v>
      </c>
      <c r="T126" s="352">
        <v>35.706554269084201</v>
      </c>
      <c r="U126" s="352">
        <v>36.287785115740704</v>
      </c>
      <c r="V126" s="352">
        <v>36.990672527443401</v>
      </c>
      <c r="W126" s="352">
        <v>37.8648169927759</v>
      </c>
      <c r="X126" s="352">
        <v>38.394706607641503</v>
      </c>
      <c r="Y126" s="352">
        <v>38.149379500279295</v>
      </c>
      <c r="Z126" s="352">
        <v>36.587202886888299</v>
      </c>
      <c r="AA126" s="352">
        <v>35.185495556642898</v>
      </c>
      <c r="AB126" s="352">
        <v>35.648706981861999</v>
      </c>
      <c r="AC126" s="352">
        <v>36.4496486581724</v>
      </c>
      <c r="AD126" s="352">
        <v>34.479519587959203</v>
      </c>
      <c r="AE126" s="352">
        <v>31.780072277973403</v>
      </c>
      <c r="AF126" s="352">
        <v>28.597974284645389</v>
      </c>
      <c r="AG126">
        <f t="shared" si="10"/>
        <v>773.35828231634923</v>
      </c>
      <c r="AM126" s="267">
        <f t="shared" si="7"/>
        <v>40817</v>
      </c>
      <c r="AN126" s="353">
        <f t="shared" si="8"/>
        <v>0</v>
      </c>
      <c r="AO126" s="190">
        <f t="shared" si="9"/>
        <v>0</v>
      </c>
    </row>
    <row r="127" spans="2:41" ht="12" customHeight="1" x14ac:dyDescent="0.2">
      <c r="B127" s="70">
        <f t="shared" si="6"/>
        <v>40848</v>
      </c>
      <c r="C127" s="361"/>
      <c r="G127" s="4"/>
      <c r="H127" s="4">
        <v>101</v>
      </c>
      <c r="I127" s="351">
        <v>26.647127894179039</v>
      </c>
      <c r="J127" s="352">
        <v>25.14800440113256</v>
      </c>
      <c r="K127" s="352">
        <v>24.393427987697709</v>
      </c>
      <c r="L127" s="352">
        <v>23.965084714726281</v>
      </c>
      <c r="M127" s="352">
        <v>23.767399463246079</v>
      </c>
      <c r="N127" s="352">
        <v>24.912914385043429</v>
      </c>
      <c r="O127" s="352">
        <v>28.215042424222069</v>
      </c>
      <c r="P127" s="352">
        <v>30.368456258325498</v>
      </c>
      <c r="Q127" s="352">
        <v>31.528644240625802</v>
      </c>
      <c r="R127" s="352">
        <v>32.871472126321301</v>
      </c>
      <c r="S127" s="352">
        <v>33.176164585296902</v>
      </c>
      <c r="T127" s="352">
        <v>33.436257721222901</v>
      </c>
      <c r="U127" s="352">
        <v>33.396260427907805</v>
      </c>
      <c r="V127" s="352">
        <v>34.073929120190598</v>
      </c>
      <c r="W127" s="352">
        <v>34.829323592546302</v>
      </c>
      <c r="X127" s="352">
        <v>34.909987723950501</v>
      </c>
      <c r="Y127" s="352">
        <v>34.516588964698599</v>
      </c>
      <c r="Z127" s="352">
        <v>32.608404188300597</v>
      </c>
      <c r="AA127" s="352">
        <v>31.335410727282898</v>
      </c>
      <c r="AB127" s="352">
        <v>31.955319489269399</v>
      </c>
      <c r="AC127" s="352">
        <v>33.119039773835098</v>
      </c>
      <c r="AD127" s="352">
        <v>31.4236722541951</v>
      </c>
      <c r="AE127" s="352">
        <v>29.339962627865599</v>
      </c>
      <c r="AF127" s="352">
        <v>26.398517094323669</v>
      </c>
      <c r="AG127">
        <f t="shared" si="10"/>
        <v>726.33641218640571</v>
      </c>
      <c r="AM127" s="267">
        <f t="shared" si="7"/>
        <v>40848</v>
      </c>
      <c r="AN127" s="353">
        <f t="shared" si="8"/>
        <v>0</v>
      </c>
      <c r="AO127" s="190">
        <f t="shared" si="9"/>
        <v>0</v>
      </c>
    </row>
    <row r="128" spans="2:41" ht="12" customHeight="1" x14ac:dyDescent="0.2">
      <c r="B128" s="70">
        <f t="shared" si="6"/>
        <v>40878</v>
      </c>
      <c r="C128" s="361"/>
      <c r="G128" s="4"/>
      <c r="H128" s="4">
        <v>102</v>
      </c>
      <c r="I128" s="351">
        <v>26.10065689438024</v>
      </c>
      <c r="J128" s="352">
        <v>24.629181076632882</v>
      </c>
      <c r="K128" s="352">
        <v>23.976625214265599</v>
      </c>
      <c r="L128" s="352">
        <v>23.586934500057158</v>
      </c>
      <c r="M128" s="352">
        <v>23.480545474131709</v>
      </c>
      <c r="N128" s="352">
        <v>24.557176936636399</v>
      </c>
      <c r="O128" s="352">
        <v>27.68776015025561</v>
      </c>
      <c r="P128" s="352">
        <v>30.037625517841498</v>
      </c>
      <c r="Q128" s="352">
        <v>31.109429704971099</v>
      </c>
      <c r="R128" s="352">
        <v>32.555330873713601</v>
      </c>
      <c r="S128" s="352">
        <v>33.109259399761804</v>
      </c>
      <c r="T128" s="352">
        <v>32.991290734415301</v>
      </c>
      <c r="U128" s="352">
        <v>32.885198714872701</v>
      </c>
      <c r="V128" s="352">
        <v>33.376511114308897</v>
      </c>
      <c r="W128" s="352">
        <v>33.967617766130402</v>
      </c>
      <c r="X128" s="352">
        <v>33.642790644967704</v>
      </c>
      <c r="Y128" s="352">
        <v>33.272004835105399</v>
      </c>
      <c r="Z128" s="352">
        <v>31.432616583844101</v>
      </c>
      <c r="AA128" s="352">
        <v>30.177193447263999</v>
      </c>
      <c r="AB128" s="352">
        <v>30.7330217316842</v>
      </c>
      <c r="AC128" s="352">
        <v>31.8762978789226</v>
      </c>
      <c r="AD128" s="352">
        <v>30.579156626381703</v>
      </c>
      <c r="AE128" s="352">
        <v>28.961062052717612</v>
      </c>
      <c r="AF128" s="352">
        <v>26.63089109979175</v>
      </c>
      <c r="AG128">
        <f t="shared" si="10"/>
        <v>711.35617897305394</v>
      </c>
      <c r="AM128" s="267">
        <f t="shared" si="7"/>
        <v>40878</v>
      </c>
      <c r="AN128" s="353">
        <f t="shared" si="8"/>
        <v>0</v>
      </c>
      <c r="AO128" s="190">
        <f t="shared" si="9"/>
        <v>0</v>
      </c>
    </row>
    <row r="129" spans="2:41" ht="12" customHeight="1" x14ac:dyDescent="0.2">
      <c r="B129" s="70">
        <f t="shared" si="6"/>
        <v>40909</v>
      </c>
      <c r="C129" s="361"/>
      <c r="G129" s="4"/>
      <c r="H129" s="4">
        <v>103</v>
      </c>
      <c r="I129" s="351">
        <v>25.947584883907098</v>
      </c>
      <c r="J129" s="352">
        <v>24.424207801593678</v>
      </c>
      <c r="K129" s="352">
        <v>23.637099961565362</v>
      </c>
      <c r="L129" s="352">
        <v>23.14353551346494</v>
      </c>
      <c r="M129" s="352">
        <v>22.92754181988408</v>
      </c>
      <c r="N129" s="352">
        <v>23.198623746074688</v>
      </c>
      <c r="O129" s="352">
        <v>23.499134177988712</v>
      </c>
      <c r="P129" s="352">
        <v>23.373881183261041</v>
      </c>
      <c r="Q129" s="352">
        <v>25.026627475793788</v>
      </c>
      <c r="R129" s="352">
        <v>26.959228881679387</v>
      </c>
      <c r="S129" s="352">
        <v>28.100935875251462</v>
      </c>
      <c r="T129" s="352">
        <v>28.731224129570251</v>
      </c>
      <c r="U129" s="352">
        <v>29.098037282802501</v>
      </c>
      <c r="V129" s="352">
        <v>29.233339864420799</v>
      </c>
      <c r="W129" s="352">
        <v>29.5624256729661</v>
      </c>
      <c r="X129" s="352">
        <v>29.8557701010118</v>
      </c>
      <c r="Y129" s="352">
        <v>30.127793152799804</v>
      </c>
      <c r="Z129" s="352">
        <v>29.856617348455003</v>
      </c>
      <c r="AA129" s="352">
        <v>28.811345985638802</v>
      </c>
      <c r="AB129" s="352">
        <v>29.566967755799599</v>
      </c>
      <c r="AC129" s="352">
        <v>31.153038965995101</v>
      </c>
      <c r="AD129" s="352">
        <v>30.059641907821199</v>
      </c>
      <c r="AE129" s="352">
        <v>28.531683965491279</v>
      </c>
      <c r="AF129" s="352">
        <v>26.170269991492219</v>
      </c>
      <c r="AG129">
        <f t="shared" si="10"/>
        <v>650.99655744472875</v>
      </c>
      <c r="AM129" s="267">
        <f t="shared" si="7"/>
        <v>40909</v>
      </c>
      <c r="AN129" s="353">
        <f t="shared" si="8"/>
        <v>0</v>
      </c>
      <c r="AO129" s="190">
        <f t="shared" si="9"/>
        <v>0</v>
      </c>
    </row>
    <row r="130" spans="2:41" ht="12" customHeight="1" x14ac:dyDescent="0.2">
      <c r="B130" s="70">
        <f t="shared" si="6"/>
        <v>40940</v>
      </c>
      <c r="C130" s="361"/>
      <c r="G130" s="4"/>
      <c r="H130" s="4">
        <v>104</v>
      </c>
      <c r="I130" s="351">
        <v>25.14036665969919</v>
      </c>
      <c r="J130" s="352">
        <v>23.754031008798918</v>
      </c>
      <c r="K130" s="352">
        <v>23.106279049779729</v>
      </c>
      <c r="L130" s="352">
        <v>22.45669995503243</v>
      </c>
      <c r="M130" s="352">
        <v>22.19179567312834</v>
      </c>
      <c r="N130" s="352">
        <v>22.062736627460311</v>
      </c>
      <c r="O130" s="352">
        <v>22.11519551353333</v>
      </c>
      <c r="P130" s="352">
        <v>21.95991591999292</v>
      </c>
      <c r="Q130" s="352">
        <v>23.300632022360148</v>
      </c>
      <c r="R130" s="352">
        <v>25.070636025379741</v>
      </c>
      <c r="S130" s="352">
        <v>25.948821565418449</v>
      </c>
      <c r="T130" s="352">
        <v>26.274667125516832</v>
      </c>
      <c r="U130" s="352">
        <v>27.281465045535718</v>
      </c>
      <c r="V130" s="352">
        <v>27.683015172875379</v>
      </c>
      <c r="W130" s="352">
        <v>28.564819087516419</v>
      </c>
      <c r="X130" s="352">
        <v>29.135481259698999</v>
      </c>
      <c r="Y130" s="352">
        <v>29.724394012390803</v>
      </c>
      <c r="Z130" s="352">
        <v>29.8432486528054</v>
      </c>
      <c r="AA130" s="352">
        <v>29.252688090719101</v>
      </c>
      <c r="AB130" s="352">
        <v>30.321782624662099</v>
      </c>
      <c r="AC130" s="352">
        <v>31.704741283286999</v>
      </c>
      <c r="AD130" s="352">
        <v>30.537757279019001</v>
      </c>
      <c r="AE130" s="352">
        <v>28.489392928779232</v>
      </c>
      <c r="AF130" s="352">
        <v>25.791113467582818</v>
      </c>
      <c r="AG130">
        <f t="shared" si="10"/>
        <v>631.71167605097241</v>
      </c>
      <c r="AM130" s="267">
        <f t="shared" si="7"/>
        <v>40940</v>
      </c>
      <c r="AN130" s="353">
        <f t="shared" si="8"/>
        <v>0</v>
      </c>
      <c r="AO130" s="190">
        <f t="shared" si="9"/>
        <v>0</v>
      </c>
    </row>
    <row r="131" spans="2:41" ht="12" customHeight="1" x14ac:dyDescent="0.2">
      <c r="B131" s="70">
        <f t="shared" si="6"/>
        <v>40969</v>
      </c>
      <c r="C131" s="361"/>
      <c r="G131" s="4"/>
      <c r="H131" s="4">
        <v>105</v>
      </c>
      <c r="I131" s="351">
        <v>25.191074670272322</v>
      </c>
      <c r="J131" s="352">
        <v>23.776616020653123</v>
      </c>
      <c r="K131" s="352">
        <v>23.38507471721346</v>
      </c>
      <c r="L131" s="352">
        <v>22.949057018711411</v>
      </c>
      <c r="M131" s="352">
        <v>22.768779198042573</v>
      </c>
      <c r="N131" s="352">
        <v>23.875295844963841</v>
      </c>
      <c r="O131" s="352">
        <v>27.166873148123621</v>
      </c>
      <c r="P131" s="352">
        <v>30.500005864564901</v>
      </c>
      <c r="Q131" s="352">
        <v>32.8064234980355</v>
      </c>
      <c r="R131" s="352">
        <v>34.435461998942998</v>
      </c>
      <c r="S131" s="352">
        <v>35.710186343206701</v>
      </c>
      <c r="T131" s="352">
        <v>36.806778743779901</v>
      </c>
      <c r="U131" s="352">
        <v>37.7488376216291</v>
      </c>
      <c r="V131" s="352">
        <v>38.769847435480401</v>
      </c>
      <c r="W131" s="352">
        <v>39.892852403800504</v>
      </c>
      <c r="X131" s="352">
        <v>40.0847669206711</v>
      </c>
      <c r="Y131" s="352">
        <v>40.2167009940379</v>
      </c>
      <c r="Z131" s="352">
        <v>38.358996557806805</v>
      </c>
      <c r="AA131" s="352">
        <v>36.843046322792006</v>
      </c>
      <c r="AB131" s="352">
        <v>37.315570822178699</v>
      </c>
      <c r="AC131" s="352">
        <v>38.202069412823704</v>
      </c>
      <c r="AD131" s="352">
        <v>36.333001099603401</v>
      </c>
      <c r="AE131" s="352">
        <v>33.253086708728503</v>
      </c>
      <c r="AF131" s="352">
        <v>30.172496526705196</v>
      </c>
      <c r="AG131">
        <f t="shared" si="10"/>
        <v>786.56289989276752</v>
      </c>
      <c r="AM131" s="267">
        <f t="shared" si="7"/>
        <v>40969</v>
      </c>
      <c r="AN131" s="353">
        <f t="shared" si="8"/>
        <v>0</v>
      </c>
      <c r="AO131" s="190">
        <f t="shared" si="9"/>
        <v>0</v>
      </c>
    </row>
    <row r="132" spans="2:41" ht="12" customHeight="1" x14ac:dyDescent="0.2">
      <c r="B132" s="70">
        <f t="shared" si="6"/>
        <v>41000</v>
      </c>
      <c r="C132" s="361"/>
      <c r="G132" s="4"/>
      <c r="H132" s="4">
        <v>106</v>
      </c>
      <c r="I132" s="351">
        <v>29.37477072587162</v>
      </c>
      <c r="J132" s="352">
        <v>27.783655640949917</v>
      </c>
      <c r="K132" s="352">
        <v>26.810641370727829</v>
      </c>
      <c r="L132" s="352">
        <v>26.195185261549369</v>
      </c>
      <c r="M132" s="352">
        <v>26.078732168325939</v>
      </c>
      <c r="N132" s="352">
        <v>26.85665806516857</v>
      </c>
      <c r="O132" s="352">
        <v>29.632158991570499</v>
      </c>
      <c r="P132" s="352">
        <v>32.4676859349035</v>
      </c>
      <c r="Q132" s="352">
        <v>34.8578602039115</v>
      </c>
      <c r="R132" s="352">
        <v>36.880816294231096</v>
      </c>
      <c r="S132" s="352">
        <v>38.387739961458195</v>
      </c>
      <c r="T132" s="352">
        <v>39.584180307601997</v>
      </c>
      <c r="U132" s="352">
        <v>41.0461852142898</v>
      </c>
      <c r="V132" s="352">
        <v>42.541713389838101</v>
      </c>
      <c r="W132" s="352">
        <v>43.852096189083795</v>
      </c>
      <c r="X132" s="352">
        <v>44.207120250306701</v>
      </c>
      <c r="Y132" s="352">
        <v>44.325662863280897</v>
      </c>
      <c r="Z132" s="352">
        <v>42.295955591558801</v>
      </c>
      <c r="AA132" s="352">
        <v>40.757036064172098</v>
      </c>
      <c r="AB132" s="352">
        <v>40.657759999207997</v>
      </c>
      <c r="AC132" s="352">
        <v>41.128091082907702</v>
      </c>
      <c r="AD132" s="352">
        <v>39.090676206610098</v>
      </c>
      <c r="AE132" s="352">
        <v>35.918658576182196</v>
      </c>
      <c r="AF132" s="352">
        <v>32.349017323049402</v>
      </c>
      <c r="AG132">
        <f t="shared" si="10"/>
        <v>863.08005767675763</v>
      </c>
      <c r="AM132" s="267">
        <f t="shared" si="7"/>
        <v>41000</v>
      </c>
      <c r="AN132" s="353">
        <f t="shared" si="8"/>
        <v>0</v>
      </c>
      <c r="AO132" s="190">
        <f t="shared" si="9"/>
        <v>0</v>
      </c>
    </row>
    <row r="133" spans="2:41" ht="12" customHeight="1" x14ac:dyDescent="0.2">
      <c r="B133" s="70">
        <f t="shared" si="6"/>
        <v>41030</v>
      </c>
      <c r="C133" s="361"/>
      <c r="G133" s="4"/>
      <c r="H133" s="4">
        <v>107</v>
      </c>
      <c r="I133" s="351">
        <v>27.82076936759568</v>
      </c>
      <c r="J133" s="352">
        <v>26.17527354377733</v>
      </c>
      <c r="K133" s="352">
        <v>25.469100095836449</v>
      </c>
      <c r="L133" s="352">
        <v>24.913358243831539</v>
      </c>
      <c r="M133" s="352">
        <v>24.896033517581131</v>
      </c>
      <c r="N133" s="352">
        <v>25.733238922030608</v>
      </c>
      <c r="O133" s="352">
        <v>28.584649799238701</v>
      </c>
      <c r="P133" s="352">
        <v>31.7743666663788</v>
      </c>
      <c r="Q133" s="352">
        <v>33.2873495720862</v>
      </c>
      <c r="R133" s="352">
        <v>35.196757002647104</v>
      </c>
      <c r="S133" s="352">
        <v>36.341057701835801</v>
      </c>
      <c r="T133" s="352">
        <v>37.336116968355498</v>
      </c>
      <c r="U133" s="352">
        <v>37.976836791609998</v>
      </c>
      <c r="V133" s="352">
        <v>38.713451351769201</v>
      </c>
      <c r="W133" s="352">
        <v>39.283029093174605</v>
      </c>
      <c r="X133" s="352">
        <v>39.948075865677801</v>
      </c>
      <c r="Y133" s="352">
        <v>39.630610454289901</v>
      </c>
      <c r="Z133" s="352">
        <v>38.210232189244302</v>
      </c>
      <c r="AA133" s="352">
        <v>36.700254341855299</v>
      </c>
      <c r="AB133" s="352">
        <v>36.864839179124999</v>
      </c>
      <c r="AC133" s="352">
        <v>37.925116836199798</v>
      </c>
      <c r="AD133" s="352">
        <v>35.732443175538201</v>
      </c>
      <c r="AE133" s="352">
        <v>33.086322596941599</v>
      </c>
      <c r="AF133" s="352">
        <v>29.755554619245117</v>
      </c>
      <c r="AG133">
        <f t="shared" si="10"/>
        <v>801.35483789586544</v>
      </c>
      <c r="AM133" s="267">
        <f t="shared" si="7"/>
        <v>41030</v>
      </c>
      <c r="AN133" s="353">
        <f t="shared" si="8"/>
        <v>0</v>
      </c>
      <c r="AO133" s="190">
        <f t="shared" si="9"/>
        <v>0</v>
      </c>
    </row>
    <row r="134" spans="2:41" ht="12" customHeight="1" x14ac:dyDescent="0.2">
      <c r="B134" s="70">
        <f t="shared" si="6"/>
        <v>41061</v>
      </c>
      <c r="C134" s="361"/>
      <c r="G134" s="4"/>
      <c r="H134" s="4">
        <v>108</v>
      </c>
      <c r="I134" s="351">
        <v>27.107536469702247</v>
      </c>
      <c r="J134" s="352">
        <v>25.518635784561752</v>
      </c>
      <c r="K134" s="352">
        <v>24.76125207134784</v>
      </c>
      <c r="L134" s="352">
        <v>24.243612528775579</v>
      </c>
      <c r="M134" s="352">
        <v>24.04093277939447</v>
      </c>
      <c r="N134" s="352">
        <v>25.116819476931177</v>
      </c>
      <c r="O134" s="352">
        <v>28.16870582535612</v>
      </c>
      <c r="P134" s="352">
        <v>30.646628390641499</v>
      </c>
      <c r="Q134" s="352">
        <v>31.777538676292401</v>
      </c>
      <c r="R134" s="352">
        <v>33.1644406253954</v>
      </c>
      <c r="S134" s="352">
        <v>33.4413819549778</v>
      </c>
      <c r="T134" s="352">
        <v>33.650002064767705</v>
      </c>
      <c r="U134" s="352">
        <v>33.4005540749651</v>
      </c>
      <c r="V134" s="352">
        <v>33.8543705557978</v>
      </c>
      <c r="W134" s="352">
        <v>34.495052423931398</v>
      </c>
      <c r="X134" s="352">
        <v>34.474853312551602</v>
      </c>
      <c r="Y134" s="352">
        <v>34.135928531942596</v>
      </c>
      <c r="Z134" s="352">
        <v>32.261319663169502</v>
      </c>
      <c r="AA134" s="352">
        <v>30.968232456147803</v>
      </c>
      <c r="AB134" s="352">
        <v>31.405379828679202</v>
      </c>
      <c r="AC134" s="352">
        <v>32.813280784664002</v>
      </c>
      <c r="AD134" s="352">
        <v>31.177125350256098</v>
      </c>
      <c r="AE134" s="352">
        <v>29.2319240619928</v>
      </c>
      <c r="AF134" s="352">
        <v>26.280529012298139</v>
      </c>
      <c r="AG134">
        <f t="shared" si="10"/>
        <v>726.13603670454006</v>
      </c>
      <c r="AM134" s="267">
        <f t="shared" si="7"/>
        <v>41061</v>
      </c>
      <c r="AN134" s="353">
        <f t="shared" si="8"/>
        <v>0</v>
      </c>
      <c r="AO134" s="190">
        <f t="shared" si="9"/>
        <v>0</v>
      </c>
    </row>
    <row r="135" spans="2:41" ht="12" customHeight="1" x14ac:dyDescent="0.2">
      <c r="B135" s="70">
        <f t="shared" ref="B135:B198" si="11">EOMONTH(B134, 0)+1</f>
        <v>41091</v>
      </c>
      <c r="C135" s="361"/>
      <c r="G135" s="4"/>
      <c r="H135" s="4">
        <v>109</v>
      </c>
      <c r="I135" s="351">
        <v>26.1074227602424</v>
      </c>
      <c r="J135" s="352">
        <v>24.724266312995198</v>
      </c>
      <c r="K135" s="352">
        <v>24.15822139935856</v>
      </c>
      <c r="L135" s="352">
        <v>23.78896575700043</v>
      </c>
      <c r="M135" s="352">
        <v>23.761597571828382</v>
      </c>
      <c r="N135" s="352">
        <v>25.012088941167431</v>
      </c>
      <c r="O135" s="352">
        <v>28.047809489253403</v>
      </c>
      <c r="P135" s="352">
        <v>30.979620794259503</v>
      </c>
      <c r="Q135" s="352">
        <v>32.339966998269404</v>
      </c>
      <c r="R135" s="352">
        <v>33.264298624141801</v>
      </c>
      <c r="S135" s="352">
        <v>33.348834568908998</v>
      </c>
      <c r="T135" s="352">
        <v>32.774320440615497</v>
      </c>
      <c r="U135" s="352">
        <v>32.346949285337999</v>
      </c>
      <c r="V135" s="352">
        <v>32.214500985837802</v>
      </c>
      <c r="W135" s="352">
        <v>32.359534536114602</v>
      </c>
      <c r="X135" s="352">
        <v>32.093257677985505</v>
      </c>
      <c r="Y135" s="352">
        <v>31.7898093015109</v>
      </c>
      <c r="Z135" s="352">
        <v>30.552465492503199</v>
      </c>
      <c r="AA135" s="352">
        <v>29.4987708767604</v>
      </c>
      <c r="AB135" s="352">
        <v>30.428021546151697</v>
      </c>
      <c r="AC135" s="352">
        <v>31.8356167441469</v>
      </c>
      <c r="AD135" s="352">
        <v>30.862240371648198</v>
      </c>
      <c r="AE135" s="352">
        <v>29.430507952707998</v>
      </c>
      <c r="AF135" s="352">
        <v>27.126916854958729</v>
      </c>
      <c r="AG135">
        <f t="shared" si="10"/>
        <v>708.84600528370515</v>
      </c>
      <c r="AM135" s="267">
        <f t="shared" ref="AM135:AM198" si="12">EOMONTH(AM134, 0)+1</f>
        <v>41091</v>
      </c>
      <c r="AN135" s="353">
        <f t="shared" ref="AN135:AN198" si="13">VLOOKUP(AM135,$B$6:$C$289,2)</f>
        <v>0</v>
      </c>
      <c r="AO135" s="190">
        <f t="shared" ref="AO135:AO198" si="14">VLOOKUP(YEAR(AM135),$E$6:$F$25,2)/100</f>
        <v>0</v>
      </c>
    </row>
    <row r="136" spans="2:41" ht="12" customHeight="1" x14ac:dyDescent="0.2">
      <c r="B136" s="70">
        <f t="shared" si="11"/>
        <v>41122</v>
      </c>
      <c r="C136" s="361"/>
      <c r="G136" s="4"/>
      <c r="H136" s="4">
        <v>110</v>
      </c>
      <c r="I136" s="351">
        <v>25.240482643206231</v>
      </c>
      <c r="J136" s="352">
        <v>23.946079990055928</v>
      </c>
      <c r="K136" s="352">
        <v>23.223107428446141</v>
      </c>
      <c r="L136" s="352">
        <v>22.921111296984609</v>
      </c>
      <c r="M136" s="352">
        <v>22.679731483061939</v>
      </c>
      <c r="N136" s="352">
        <v>23.30977972523635</v>
      </c>
      <c r="O136" s="352">
        <v>23.419282900403111</v>
      </c>
      <c r="P136" s="352">
        <v>23.366168524773911</v>
      </c>
      <c r="Q136" s="352">
        <v>25.0823498898529</v>
      </c>
      <c r="R136" s="352">
        <v>26.47921902011284</v>
      </c>
      <c r="S136" s="352">
        <v>27.047309357855333</v>
      </c>
      <c r="T136" s="352">
        <v>26.992840908164339</v>
      </c>
      <c r="U136" s="352">
        <v>27.120382075078929</v>
      </c>
      <c r="V136" s="352">
        <v>27.036097761643397</v>
      </c>
      <c r="W136" s="352">
        <v>27.26479169752011</v>
      </c>
      <c r="X136" s="352">
        <v>27.426336183064599</v>
      </c>
      <c r="Y136" s="352">
        <v>27.731529282489969</v>
      </c>
      <c r="Z136" s="352">
        <v>27.687382422855769</v>
      </c>
      <c r="AA136" s="352">
        <v>27.083620148777431</v>
      </c>
      <c r="AB136" s="352">
        <v>27.9599203700567</v>
      </c>
      <c r="AC136" s="352">
        <v>29.851499268866302</v>
      </c>
      <c r="AD136" s="352">
        <v>29.0962693318451</v>
      </c>
      <c r="AE136" s="352">
        <v>27.696706535862209</v>
      </c>
      <c r="AF136" s="352">
        <v>25.439180480269417</v>
      </c>
      <c r="AG136">
        <f t="shared" si="10"/>
        <v>625.10117872648357</v>
      </c>
      <c r="AM136" s="267">
        <f t="shared" si="12"/>
        <v>41122</v>
      </c>
      <c r="AN136" s="353">
        <f t="shared" si="13"/>
        <v>0</v>
      </c>
      <c r="AO136" s="190">
        <f t="shared" si="14"/>
        <v>0</v>
      </c>
    </row>
    <row r="137" spans="2:41" ht="12" customHeight="1" x14ac:dyDescent="0.2">
      <c r="B137" s="70">
        <f t="shared" si="11"/>
        <v>41153</v>
      </c>
      <c r="C137" s="361"/>
      <c r="G137" s="4"/>
      <c r="H137" s="4">
        <v>111</v>
      </c>
      <c r="I137" s="351">
        <v>24.219992960055272</v>
      </c>
      <c r="J137" s="352">
        <v>23.06119143435907</v>
      </c>
      <c r="K137" s="352">
        <v>22.348895266367361</v>
      </c>
      <c r="L137" s="352">
        <v>21.970212677898932</v>
      </c>
      <c r="M137" s="352">
        <v>21.656282549570022</v>
      </c>
      <c r="N137" s="352">
        <v>21.815181154345552</v>
      </c>
      <c r="O137" s="352">
        <v>21.48235006363895</v>
      </c>
      <c r="P137" s="352">
        <v>21.1451750288124</v>
      </c>
      <c r="Q137" s="352">
        <v>22.30585816339385</v>
      </c>
      <c r="R137" s="352">
        <v>23.885330339792517</v>
      </c>
      <c r="S137" s="352">
        <v>24.55441738884112</v>
      </c>
      <c r="T137" s="352">
        <v>24.33260826966859</v>
      </c>
      <c r="U137" s="352">
        <v>25.23955022546345</v>
      </c>
      <c r="V137" s="352">
        <v>25.777986716035002</v>
      </c>
      <c r="W137" s="352">
        <v>26.687855329807839</v>
      </c>
      <c r="X137" s="352">
        <v>27.247100263091991</v>
      </c>
      <c r="Y137" s="352">
        <v>27.626259858699257</v>
      </c>
      <c r="Z137" s="352">
        <v>27.572767721764301</v>
      </c>
      <c r="AA137" s="352">
        <v>27.421306304062998</v>
      </c>
      <c r="AB137" s="352">
        <v>28.0641261174517</v>
      </c>
      <c r="AC137" s="352">
        <v>29.866581445918801</v>
      </c>
      <c r="AD137" s="352">
        <v>28.700401231475599</v>
      </c>
      <c r="AE137" s="352">
        <v>26.7627214963819</v>
      </c>
      <c r="AF137" s="352">
        <v>24.195571118255138</v>
      </c>
      <c r="AG137">
        <f t="shared" si="10"/>
        <v>597.93972312515154</v>
      </c>
      <c r="AM137" s="267">
        <f t="shared" si="12"/>
        <v>41153</v>
      </c>
      <c r="AN137" s="353">
        <f t="shared" si="13"/>
        <v>0</v>
      </c>
      <c r="AO137" s="190">
        <f t="shared" si="14"/>
        <v>0</v>
      </c>
    </row>
    <row r="138" spans="2:41" ht="12" customHeight="1" x14ac:dyDescent="0.2">
      <c r="B138" s="70">
        <f t="shared" si="11"/>
        <v>41183</v>
      </c>
      <c r="C138" s="361"/>
      <c r="G138" s="4"/>
      <c r="H138" s="4">
        <v>112</v>
      </c>
      <c r="I138" s="351">
        <v>23.787119260777121</v>
      </c>
      <c r="J138" s="352">
        <v>22.545241777729689</v>
      </c>
      <c r="K138" s="352">
        <v>22.148489833313679</v>
      </c>
      <c r="L138" s="352">
        <v>21.95434589328249</v>
      </c>
      <c r="M138" s="352">
        <v>21.866168483719019</v>
      </c>
      <c r="N138" s="352">
        <v>23.129769178091031</v>
      </c>
      <c r="O138" s="352">
        <v>26.085972354247019</v>
      </c>
      <c r="P138" s="352">
        <v>29.502798169281199</v>
      </c>
      <c r="Q138" s="352">
        <v>31.517580619296599</v>
      </c>
      <c r="R138" s="352">
        <v>32.910308436388902</v>
      </c>
      <c r="S138" s="352">
        <v>34.079371954959697</v>
      </c>
      <c r="T138" s="352">
        <v>34.628045256079204</v>
      </c>
      <c r="U138" s="352">
        <v>35.246492921513799</v>
      </c>
      <c r="V138" s="352">
        <v>36.134732108904103</v>
      </c>
      <c r="W138" s="352">
        <v>36.752864596381201</v>
      </c>
      <c r="X138" s="352">
        <v>37.111302644109301</v>
      </c>
      <c r="Y138" s="352">
        <v>36.948021011346597</v>
      </c>
      <c r="Z138" s="352">
        <v>35.142616769969401</v>
      </c>
      <c r="AA138" s="352">
        <v>33.943054971872101</v>
      </c>
      <c r="AB138" s="352">
        <v>34.104571242345401</v>
      </c>
      <c r="AC138" s="352">
        <v>35.591426037908903</v>
      </c>
      <c r="AD138" s="352">
        <v>33.580670054089502</v>
      </c>
      <c r="AE138" s="352">
        <v>30.886892028792403</v>
      </c>
      <c r="AF138" s="352">
        <v>27.94844091292077</v>
      </c>
      <c r="AG138">
        <f t="shared" si="10"/>
        <v>737.54629651731921</v>
      </c>
      <c r="AM138" s="267">
        <f t="shared" si="12"/>
        <v>41183</v>
      </c>
      <c r="AN138" s="353">
        <f t="shared" si="13"/>
        <v>0</v>
      </c>
      <c r="AO138" s="190">
        <f t="shared" si="14"/>
        <v>0</v>
      </c>
    </row>
    <row r="139" spans="2:41" ht="12" customHeight="1" x14ac:dyDescent="0.2">
      <c r="B139" s="70">
        <f t="shared" si="11"/>
        <v>41214</v>
      </c>
      <c r="C139" s="361"/>
      <c r="G139" s="4"/>
      <c r="H139" s="4">
        <v>113</v>
      </c>
      <c r="I139" s="351">
        <v>26.334756020965038</v>
      </c>
      <c r="J139" s="352">
        <v>24.998887159465731</v>
      </c>
      <c r="K139" s="352">
        <v>24.129683454354261</v>
      </c>
      <c r="L139" s="352">
        <v>23.772220510931081</v>
      </c>
      <c r="M139" s="352">
        <v>23.788223016445961</v>
      </c>
      <c r="N139" s="352">
        <v>24.82189520370952</v>
      </c>
      <c r="O139" s="352">
        <v>27.513871998654757</v>
      </c>
      <c r="P139" s="352">
        <v>30.486076292092601</v>
      </c>
      <c r="Q139" s="352">
        <v>32.005625052166998</v>
      </c>
      <c r="R139" s="352">
        <v>33.159039862463302</v>
      </c>
      <c r="S139" s="352">
        <v>33.774774234605204</v>
      </c>
      <c r="T139" s="352">
        <v>33.537832048057901</v>
      </c>
      <c r="U139" s="352">
        <v>33.658510604506901</v>
      </c>
      <c r="V139" s="352">
        <v>33.954811793732205</v>
      </c>
      <c r="W139" s="352">
        <v>34.119423730992601</v>
      </c>
      <c r="X139" s="352">
        <v>34.436702606867101</v>
      </c>
      <c r="Y139" s="352">
        <v>34.328818884265502</v>
      </c>
      <c r="Z139" s="352">
        <v>32.647345227763097</v>
      </c>
      <c r="AA139" s="352">
        <v>31.6484426141539</v>
      </c>
      <c r="AB139" s="352">
        <v>31.862374054165201</v>
      </c>
      <c r="AC139" s="352">
        <v>33.306850285445798</v>
      </c>
      <c r="AD139" s="352">
        <v>31.571241206936996</v>
      </c>
      <c r="AE139" s="352">
        <v>29.501044107317298</v>
      </c>
      <c r="AF139" s="352">
        <v>26.398036718141121</v>
      </c>
      <c r="AG139">
        <f t="shared" si="10"/>
        <v>725.75648668820008</v>
      </c>
      <c r="AM139" s="267">
        <f t="shared" si="12"/>
        <v>41214</v>
      </c>
      <c r="AN139" s="353">
        <f t="shared" si="13"/>
        <v>0</v>
      </c>
      <c r="AO139" s="190">
        <f t="shared" si="14"/>
        <v>0</v>
      </c>
    </row>
    <row r="140" spans="2:41" ht="12" customHeight="1" x14ac:dyDescent="0.2">
      <c r="B140" s="70">
        <f t="shared" si="11"/>
        <v>41244</v>
      </c>
      <c r="C140" s="361"/>
      <c r="G140" s="4"/>
      <c r="H140" s="4">
        <v>114</v>
      </c>
      <c r="I140" s="351">
        <v>25.337998772857638</v>
      </c>
      <c r="J140" s="352">
        <v>24.050708416021529</v>
      </c>
      <c r="K140" s="352">
        <v>23.406060477265921</v>
      </c>
      <c r="L140" s="352">
        <v>23.179071430572762</v>
      </c>
      <c r="M140" s="352">
        <v>23.135497950919842</v>
      </c>
      <c r="N140" s="352">
        <v>24.409439105915499</v>
      </c>
      <c r="O140" s="352">
        <v>27.082188217878798</v>
      </c>
      <c r="P140" s="352">
        <v>30.084171991530702</v>
      </c>
      <c r="Q140" s="352">
        <v>31.256091189005698</v>
      </c>
      <c r="R140" s="352">
        <v>32.413176051798899</v>
      </c>
      <c r="S140" s="352">
        <v>32.726172363252402</v>
      </c>
      <c r="T140" s="352">
        <v>32.675109170878599</v>
      </c>
      <c r="U140" s="352">
        <v>32.750457187422398</v>
      </c>
      <c r="V140" s="352">
        <v>33.0628685221944</v>
      </c>
      <c r="W140" s="352">
        <v>33.4471152703928</v>
      </c>
      <c r="X140" s="352">
        <v>33.989559972154296</v>
      </c>
      <c r="Y140" s="352">
        <v>33.600412663011703</v>
      </c>
      <c r="Z140" s="352">
        <v>32.291085532333</v>
      </c>
      <c r="AA140" s="352">
        <v>31.397493319653599</v>
      </c>
      <c r="AB140" s="352">
        <v>31.645159543920101</v>
      </c>
      <c r="AC140" s="352">
        <v>33.225627740663199</v>
      </c>
      <c r="AD140" s="352">
        <v>31.4538941625418</v>
      </c>
      <c r="AE140" s="352">
        <v>29.185451921498</v>
      </c>
      <c r="AF140" s="352">
        <v>26.191741688790799</v>
      </c>
      <c r="AG140">
        <f t="shared" si="10"/>
        <v>711.99655266247441</v>
      </c>
      <c r="AM140" s="267">
        <f t="shared" si="12"/>
        <v>41244</v>
      </c>
      <c r="AN140" s="353">
        <f t="shared" si="13"/>
        <v>0</v>
      </c>
      <c r="AO140" s="190">
        <f t="shared" si="14"/>
        <v>0</v>
      </c>
    </row>
    <row r="141" spans="2:41" ht="12" customHeight="1" x14ac:dyDescent="0.2">
      <c r="B141" s="70">
        <f t="shared" si="11"/>
        <v>41275</v>
      </c>
      <c r="C141" s="361"/>
      <c r="G141" s="4"/>
      <c r="H141" s="4">
        <v>115</v>
      </c>
      <c r="I141" s="351">
        <v>25.407517510301979</v>
      </c>
      <c r="J141" s="352">
        <v>24.045948110430452</v>
      </c>
      <c r="K141" s="352">
        <v>23.44840332634147</v>
      </c>
      <c r="L141" s="352">
        <v>23.226774001474752</v>
      </c>
      <c r="M141" s="352">
        <v>23.17004366611792</v>
      </c>
      <c r="N141" s="352">
        <v>24.470030780183983</v>
      </c>
      <c r="O141" s="352">
        <v>27.255849491301973</v>
      </c>
      <c r="P141" s="352">
        <v>29.609604669783899</v>
      </c>
      <c r="Q141" s="352">
        <v>30.9518006187092</v>
      </c>
      <c r="R141" s="352">
        <v>32.0834159563816</v>
      </c>
      <c r="S141" s="352">
        <v>32.410797444211298</v>
      </c>
      <c r="T141" s="352">
        <v>32.644920549206802</v>
      </c>
      <c r="U141" s="352">
        <v>32.750720240805201</v>
      </c>
      <c r="V141" s="352">
        <v>33.759508205451198</v>
      </c>
      <c r="W141" s="352">
        <v>34.482690063603201</v>
      </c>
      <c r="X141" s="352">
        <v>34.641461659055899</v>
      </c>
      <c r="Y141" s="352">
        <v>34.301968608718802</v>
      </c>
      <c r="Z141" s="352">
        <v>32.492964195462903</v>
      </c>
      <c r="AA141" s="352">
        <v>31.402923140498899</v>
      </c>
      <c r="AB141" s="352">
        <v>31.366678472586401</v>
      </c>
      <c r="AC141" s="352">
        <v>33.125951799982801</v>
      </c>
      <c r="AD141" s="352">
        <v>31.377717155261898</v>
      </c>
      <c r="AE141" s="352">
        <v>29.244623131891899</v>
      </c>
      <c r="AF141" s="352">
        <v>26.31705288511418</v>
      </c>
      <c r="AG141">
        <f t="shared" si="10"/>
        <v>713.98936568287854</v>
      </c>
      <c r="AM141" s="267">
        <f t="shared" si="12"/>
        <v>41275</v>
      </c>
      <c r="AN141" s="353">
        <f t="shared" si="13"/>
        <v>0</v>
      </c>
      <c r="AO141" s="190">
        <f t="shared" si="14"/>
        <v>0</v>
      </c>
    </row>
    <row r="142" spans="2:41" ht="12" customHeight="1" x14ac:dyDescent="0.2">
      <c r="B142" s="70">
        <f t="shared" si="11"/>
        <v>41306</v>
      </c>
      <c r="C142" s="361"/>
      <c r="G142" s="4"/>
      <c r="H142" s="4">
        <v>116</v>
      </c>
      <c r="I142" s="351">
        <v>25.800705326172249</v>
      </c>
      <c r="J142" s="352">
        <v>24.361851866542473</v>
      </c>
      <c r="K142" s="352">
        <v>23.775114140109821</v>
      </c>
      <c r="L142" s="352">
        <v>23.482854228186461</v>
      </c>
      <c r="M142" s="352">
        <v>23.481332001174849</v>
      </c>
      <c r="N142" s="352">
        <v>24.552404785918291</v>
      </c>
      <c r="O142" s="352">
        <v>27.102686117406037</v>
      </c>
      <c r="P142" s="352">
        <v>29.8739527568017</v>
      </c>
      <c r="Q142" s="352">
        <v>31.722079313627397</v>
      </c>
      <c r="R142" s="352">
        <v>33.362502201504299</v>
      </c>
      <c r="S142" s="352">
        <v>34.4446336028236</v>
      </c>
      <c r="T142" s="352">
        <v>35.100922520782703</v>
      </c>
      <c r="U142" s="352">
        <v>35.909528615816001</v>
      </c>
      <c r="V142" s="352">
        <v>37.286617670706399</v>
      </c>
      <c r="W142" s="352">
        <v>38.272079751232397</v>
      </c>
      <c r="X142" s="352">
        <v>38.305330267406902</v>
      </c>
      <c r="Y142" s="352">
        <v>37.966065528855601</v>
      </c>
      <c r="Z142" s="352">
        <v>36.232364783227297</v>
      </c>
      <c r="AA142" s="352">
        <v>34.858107556169301</v>
      </c>
      <c r="AB142" s="352">
        <v>34.482383260304204</v>
      </c>
      <c r="AC142" s="352">
        <v>35.8710923833506</v>
      </c>
      <c r="AD142" s="352">
        <v>34.313503249209504</v>
      </c>
      <c r="AE142" s="352">
        <v>32.063940097258296</v>
      </c>
      <c r="AF142" s="352">
        <v>29.474729010392199</v>
      </c>
      <c r="AG142">
        <f t="shared" si="10"/>
        <v>762.09678103497856</v>
      </c>
      <c r="AM142" s="267">
        <f t="shared" si="12"/>
        <v>41306</v>
      </c>
      <c r="AN142" s="353">
        <f t="shared" si="13"/>
        <v>0</v>
      </c>
      <c r="AO142" s="190">
        <f t="shared" si="14"/>
        <v>0</v>
      </c>
    </row>
    <row r="143" spans="2:41" ht="12" customHeight="1" x14ac:dyDescent="0.2">
      <c r="B143" s="70">
        <f t="shared" si="11"/>
        <v>41334</v>
      </c>
      <c r="C143" s="361"/>
      <c r="G143" s="4"/>
      <c r="H143" s="4">
        <v>117</v>
      </c>
      <c r="I143" s="351">
        <v>27.503911541524587</v>
      </c>
      <c r="J143" s="352">
        <v>25.849436382331</v>
      </c>
      <c r="K143" s="352">
        <v>24.945072973278361</v>
      </c>
      <c r="L143" s="352">
        <v>24.374425546965931</v>
      </c>
      <c r="M143" s="352">
        <v>24.16184773503592</v>
      </c>
      <c r="N143" s="352">
        <v>24.292483869589837</v>
      </c>
      <c r="O143" s="352">
        <v>23.936309057618537</v>
      </c>
      <c r="P143" s="352">
        <v>24.516121939887789</v>
      </c>
      <c r="Q143" s="352">
        <v>26.904009512890198</v>
      </c>
      <c r="R143" s="352">
        <v>29.340771452284997</v>
      </c>
      <c r="S143" s="352">
        <v>31.155102602048103</v>
      </c>
      <c r="T143" s="352">
        <v>32.521921539004197</v>
      </c>
      <c r="U143" s="352">
        <v>33.661171602985</v>
      </c>
      <c r="V143" s="352">
        <v>34.430907457671999</v>
      </c>
      <c r="W143" s="352">
        <v>34.989506270514795</v>
      </c>
      <c r="X143" s="352">
        <v>35.610564735794199</v>
      </c>
      <c r="Y143" s="352">
        <v>35.765523462617999</v>
      </c>
      <c r="Z143" s="352">
        <v>35.552616056988199</v>
      </c>
      <c r="AA143" s="352">
        <v>34.306941241531099</v>
      </c>
      <c r="AB143" s="352">
        <v>34.178752691864503</v>
      </c>
      <c r="AC143" s="352">
        <v>35.9391767751438</v>
      </c>
      <c r="AD143" s="352">
        <v>34.490468958975001</v>
      </c>
      <c r="AE143" s="352">
        <v>32.452226633716101</v>
      </c>
      <c r="AF143" s="352">
        <v>29.719302033399799</v>
      </c>
      <c r="AG143">
        <f t="shared" si="10"/>
        <v>730.59857207366201</v>
      </c>
      <c r="AM143" s="267">
        <f t="shared" si="12"/>
        <v>41334</v>
      </c>
      <c r="AN143" s="353">
        <f t="shared" si="13"/>
        <v>0</v>
      </c>
      <c r="AO143" s="190">
        <f t="shared" si="14"/>
        <v>0</v>
      </c>
    </row>
    <row r="144" spans="2:41" ht="12" customHeight="1" x14ac:dyDescent="0.2">
      <c r="B144" s="70">
        <f t="shared" si="11"/>
        <v>41365</v>
      </c>
      <c r="C144" s="361"/>
      <c r="G144" s="4"/>
      <c r="H144" s="4">
        <v>118</v>
      </c>
      <c r="I144" s="351">
        <v>26.298431490210859</v>
      </c>
      <c r="J144" s="352">
        <v>24.869443592800991</v>
      </c>
      <c r="K144" s="352">
        <v>23.882297138506541</v>
      </c>
      <c r="L144" s="352">
        <v>23.19308984139326</v>
      </c>
      <c r="M144" s="352">
        <v>22.720733792000161</v>
      </c>
      <c r="N144" s="352">
        <v>22.609629704545231</v>
      </c>
      <c r="O144" s="352">
        <v>21.996100013277449</v>
      </c>
      <c r="P144" s="352">
        <v>22.36206546191972</v>
      </c>
      <c r="Q144" s="352">
        <v>23.510844062511119</v>
      </c>
      <c r="R144" s="352">
        <v>25.498064802136049</v>
      </c>
      <c r="S144" s="352">
        <v>26.290163659598878</v>
      </c>
      <c r="T144" s="352">
        <v>26.083836263830577</v>
      </c>
      <c r="U144" s="352">
        <v>26.701741405982062</v>
      </c>
      <c r="V144" s="352">
        <v>26.670997447916747</v>
      </c>
      <c r="W144" s="352">
        <v>27.353541471435172</v>
      </c>
      <c r="X144" s="352">
        <v>27.924088684146348</v>
      </c>
      <c r="Y144" s="352">
        <v>28.120186963802631</v>
      </c>
      <c r="Z144" s="352">
        <v>28.084498335033103</v>
      </c>
      <c r="AA144" s="352">
        <v>27.7558204778855</v>
      </c>
      <c r="AB144" s="352">
        <v>28.322146047814201</v>
      </c>
      <c r="AC144" s="352">
        <v>30.181252864991698</v>
      </c>
      <c r="AD144" s="352">
        <v>29.0044241292157</v>
      </c>
      <c r="AE144" s="352">
        <v>27.259841353214281</v>
      </c>
      <c r="AF144" s="352">
        <v>24.5595630883684</v>
      </c>
      <c r="AG144">
        <f t="shared" si="10"/>
        <v>621.25280209253663</v>
      </c>
      <c r="AM144" s="267">
        <f t="shared" si="12"/>
        <v>41365</v>
      </c>
      <c r="AN144" s="353">
        <f t="shared" si="13"/>
        <v>0</v>
      </c>
      <c r="AO144" s="190">
        <f t="shared" si="14"/>
        <v>0</v>
      </c>
    </row>
    <row r="145" spans="2:41" ht="12" customHeight="1" x14ac:dyDescent="0.2">
      <c r="B145" s="70">
        <f t="shared" si="11"/>
        <v>41395</v>
      </c>
      <c r="C145" s="361"/>
      <c r="G145" s="4"/>
      <c r="H145" s="4">
        <v>119</v>
      </c>
      <c r="I145" s="351">
        <v>23.893020384376833</v>
      </c>
      <c r="J145" s="352">
        <v>22.656362806858279</v>
      </c>
      <c r="K145" s="352">
        <v>22.236550867653978</v>
      </c>
      <c r="L145" s="352">
        <v>21.960073068966519</v>
      </c>
      <c r="M145" s="352">
        <v>21.787482663347621</v>
      </c>
      <c r="N145" s="352">
        <v>23.14530271715892</v>
      </c>
      <c r="O145" s="352">
        <v>26.011452888740379</v>
      </c>
      <c r="P145" s="352">
        <v>29.846969903062103</v>
      </c>
      <c r="Q145" s="352">
        <v>31.692785800402199</v>
      </c>
      <c r="R145" s="352">
        <v>32.703571739255004</v>
      </c>
      <c r="S145" s="352">
        <v>33.2369284544801</v>
      </c>
      <c r="T145" s="352">
        <v>33.090006582090801</v>
      </c>
      <c r="U145" s="352">
        <v>33.004657878394099</v>
      </c>
      <c r="V145" s="352">
        <v>33.0125938589673</v>
      </c>
      <c r="W145" s="352">
        <v>33.266306005944799</v>
      </c>
      <c r="X145" s="352">
        <v>33.395465681775804</v>
      </c>
      <c r="Y145" s="352">
        <v>33.284555015451801</v>
      </c>
      <c r="Z145" s="352">
        <v>31.760468095718199</v>
      </c>
      <c r="AA145" s="352">
        <v>30.778881780707799</v>
      </c>
      <c r="AB145" s="352">
        <v>31.320386459284801</v>
      </c>
      <c r="AC145" s="352">
        <v>33.080826780352496</v>
      </c>
      <c r="AD145" s="352">
        <v>31.519596613462397</v>
      </c>
      <c r="AE145" s="352">
        <v>29.253689184232702</v>
      </c>
      <c r="AF145" s="352">
        <v>26.438484248657566</v>
      </c>
      <c r="AG145">
        <f t="shared" si="10"/>
        <v>702.37641947934253</v>
      </c>
      <c r="AM145" s="267">
        <f t="shared" si="12"/>
        <v>41395</v>
      </c>
      <c r="AN145" s="353">
        <f t="shared" si="13"/>
        <v>0</v>
      </c>
      <c r="AO145" s="190">
        <f t="shared" si="14"/>
        <v>0</v>
      </c>
    </row>
    <row r="146" spans="2:41" ht="12" customHeight="1" x14ac:dyDescent="0.2">
      <c r="B146" s="70">
        <f t="shared" si="11"/>
        <v>41426</v>
      </c>
      <c r="C146" s="361"/>
      <c r="G146" s="4"/>
      <c r="H146" s="4">
        <v>120</v>
      </c>
      <c r="I146" s="351">
        <v>25.591532240867402</v>
      </c>
      <c r="J146" s="352">
        <v>24.34584137838733</v>
      </c>
      <c r="K146" s="352">
        <v>23.582385114080012</v>
      </c>
      <c r="L146" s="352">
        <v>23.306640330714519</v>
      </c>
      <c r="M146" s="352">
        <v>23.304895577076948</v>
      </c>
      <c r="N146" s="352">
        <v>24.467670211326499</v>
      </c>
      <c r="O146" s="352">
        <v>26.991748392233799</v>
      </c>
      <c r="P146" s="352">
        <v>29.8309617599988</v>
      </c>
      <c r="Q146" s="352">
        <v>31.444008335342701</v>
      </c>
      <c r="R146" s="352">
        <v>32.431272060316104</v>
      </c>
      <c r="S146" s="352">
        <v>32.859713708266703</v>
      </c>
      <c r="T146" s="352">
        <v>32.638094667345698</v>
      </c>
      <c r="U146" s="352">
        <v>32.870654413229403</v>
      </c>
      <c r="V146" s="352">
        <v>33.383927905536396</v>
      </c>
      <c r="W146" s="352">
        <v>33.953851766275804</v>
      </c>
      <c r="X146" s="352">
        <v>34.092758929932103</v>
      </c>
      <c r="Y146" s="352">
        <v>34.205815424046499</v>
      </c>
      <c r="Z146" s="352">
        <v>32.440568529982301</v>
      </c>
      <c r="AA146" s="352">
        <v>31.5683740892385</v>
      </c>
      <c r="AB146" s="352">
        <v>31.463826653835198</v>
      </c>
      <c r="AC146" s="352">
        <v>33.075707905797898</v>
      </c>
      <c r="AD146" s="352">
        <v>31.546833555231601</v>
      </c>
      <c r="AE146" s="352">
        <v>29.292406636703301</v>
      </c>
      <c r="AF146" s="352">
        <v>26.25745211624767</v>
      </c>
      <c r="AG146">
        <f t="shared" si="10"/>
        <v>714.94694170201331</v>
      </c>
      <c r="AM146" s="267">
        <f t="shared" si="12"/>
        <v>41426</v>
      </c>
      <c r="AN146" s="353">
        <f t="shared" si="13"/>
        <v>0</v>
      </c>
      <c r="AO146" s="190">
        <f t="shared" si="14"/>
        <v>0</v>
      </c>
    </row>
    <row r="147" spans="2:41" ht="12" customHeight="1" x14ac:dyDescent="0.2">
      <c r="B147" s="70">
        <f t="shared" si="11"/>
        <v>41456</v>
      </c>
      <c r="C147" s="361"/>
      <c r="G147" s="4"/>
      <c r="H147" s="4">
        <v>121</v>
      </c>
      <c r="I147" s="351">
        <v>25.147065405427458</v>
      </c>
      <c r="J147" s="352">
        <v>23.795633740410931</v>
      </c>
      <c r="K147" s="352">
        <v>23.26582134568212</v>
      </c>
      <c r="L147" s="352">
        <v>23.042767734901162</v>
      </c>
      <c r="M147" s="352">
        <v>23.10854454597866</v>
      </c>
      <c r="N147" s="352">
        <v>24.23825761648931</v>
      </c>
      <c r="O147" s="352">
        <v>26.652625758630538</v>
      </c>
      <c r="P147" s="352">
        <v>29.719839201817599</v>
      </c>
      <c r="Q147" s="352">
        <v>31.375953674228903</v>
      </c>
      <c r="R147" s="352">
        <v>32.862896199076204</v>
      </c>
      <c r="S147" s="352">
        <v>33.774924332840897</v>
      </c>
      <c r="T147" s="352">
        <v>34.6569071288773</v>
      </c>
      <c r="U147" s="352">
        <v>35.524713675987002</v>
      </c>
      <c r="V147" s="352">
        <v>36.704072560949903</v>
      </c>
      <c r="W147" s="352">
        <v>37.595782424260804</v>
      </c>
      <c r="X147" s="352">
        <v>38.314469878899104</v>
      </c>
      <c r="Y147" s="352">
        <v>38.093716596216204</v>
      </c>
      <c r="Z147" s="352">
        <v>36.6773641347066</v>
      </c>
      <c r="AA147" s="352">
        <v>35.501517154428498</v>
      </c>
      <c r="AB147" s="352">
        <v>34.9346810044606</v>
      </c>
      <c r="AC147" s="352">
        <v>36.586364784190103</v>
      </c>
      <c r="AD147" s="352">
        <v>34.531832444425199</v>
      </c>
      <c r="AE147" s="352">
        <v>31.690490363145003</v>
      </c>
      <c r="AF147" s="352">
        <v>28.510924812674219</v>
      </c>
      <c r="AG147">
        <f t="shared" si="10"/>
        <v>756.30716651870432</v>
      </c>
      <c r="AM147" s="267">
        <f t="shared" si="12"/>
        <v>41456</v>
      </c>
      <c r="AN147" s="353">
        <f t="shared" si="13"/>
        <v>0</v>
      </c>
      <c r="AO147" s="190">
        <f t="shared" si="14"/>
        <v>0</v>
      </c>
    </row>
    <row r="148" spans="2:41" ht="12" customHeight="1" x14ac:dyDescent="0.2">
      <c r="B148" s="70">
        <f t="shared" si="11"/>
        <v>41487</v>
      </c>
      <c r="C148" s="361"/>
      <c r="G148" s="4"/>
      <c r="H148" s="4">
        <v>122</v>
      </c>
      <c r="I148" s="351">
        <v>26.677227092957921</v>
      </c>
      <c r="J148" s="352">
        <v>25.029496832369233</v>
      </c>
      <c r="K148" s="352">
        <v>24.415987740420771</v>
      </c>
      <c r="L148" s="352">
        <v>23.985614153716931</v>
      </c>
      <c r="M148" s="352">
        <v>24.01188566918934</v>
      </c>
      <c r="N148" s="352">
        <v>24.981269597660191</v>
      </c>
      <c r="O148" s="352">
        <v>27.57870246746856</v>
      </c>
      <c r="P148" s="352">
        <v>30.603293016993401</v>
      </c>
      <c r="Q148" s="352">
        <v>32.0529924461405</v>
      </c>
      <c r="R148" s="352">
        <v>33.5403103579375</v>
      </c>
      <c r="S148" s="352">
        <v>34.228804526127099</v>
      </c>
      <c r="T148" s="352">
        <v>34.956636022202204</v>
      </c>
      <c r="U148" s="352">
        <v>35.0129801834209</v>
      </c>
      <c r="V148" s="352">
        <v>36.008804061568398</v>
      </c>
      <c r="W148" s="352">
        <v>36.398379534308205</v>
      </c>
      <c r="X148" s="352">
        <v>36.731937782066296</v>
      </c>
      <c r="Y148" s="352">
        <v>36.417098571303697</v>
      </c>
      <c r="Z148" s="352">
        <v>34.812185166232297</v>
      </c>
      <c r="AA148" s="352">
        <v>33.455879196320296</v>
      </c>
      <c r="AB148" s="352">
        <v>33.132987417566</v>
      </c>
      <c r="AC148" s="352">
        <v>35.020267328246099</v>
      </c>
      <c r="AD148" s="352">
        <v>33.103349245447802</v>
      </c>
      <c r="AE148" s="352">
        <v>31.055326005151301</v>
      </c>
      <c r="AF148" s="352">
        <v>27.93046556246188</v>
      </c>
      <c r="AG148">
        <f t="shared" si="10"/>
        <v>751.14187997727686</v>
      </c>
      <c r="AM148" s="267">
        <f t="shared" si="12"/>
        <v>41487</v>
      </c>
      <c r="AN148" s="353">
        <f t="shared" si="13"/>
        <v>0</v>
      </c>
      <c r="AO148" s="190">
        <f t="shared" si="14"/>
        <v>0</v>
      </c>
    </row>
    <row r="149" spans="2:41" ht="12" customHeight="1" x14ac:dyDescent="0.2">
      <c r="B149" s="70">
        <f t="shared" si="11"/>
        <v>41518</v>
      </c>
      <c r="C149" s="361"/>
      <c r="G149" s="4"/>
      <c r="H149" s="4">
        <v>123</v>
      </c>
      <c r="I149" s="351">
        <v>27.000651513586</v>
      </c>
      <c r="J149" s="352">
        <v>25.348781740710507</v>
      </c>
      <c r="K149" s="352">
        <v>24.617430259917928</v>
      </c>
      <c r="L149" s="352">
        <v>24.149810603943411</v>
      </c>
      <c r="M149" s="352">
        <v>24.001247602496711</v>
      </c>
      <c r="N149" s="352">
        <v>24.89053824032456</v>
      </c>
      <c r="O149" s="352">
        <v>27.238145386515271</v>
      </c>
      <c r="P149" s="352">
        <v>30.3982649204344</v>
      </c>
      <c r="Q149" s="352">
        <v>32.122274992456695</v>
      </c>
      <c r="R149" s="352">
        <v>34.024586884832004</v>
      </c>
      <c r="S149" s="352">
        <v>34.996028800923199</v>
      </c>
      <c r="T149" s="352">
        <v>35.786284254238403</v>
      </c>
      <c r="U149" s="352">
        <v>36.318452992690595</v>
      </c>
      <c r="V149" s="352">
        <v>37.577362061118798</v>
      </c>
      <c r="W149" s="352">
        <v>38.678615392408204</v>
      </c>
      <c r="X149" s="352">
        <v>38.623793761517298</v>
      </c>
      <c r="Y149" s="352">
        <v>38.350046071584202</v>
      </c>
      <c r="Z149" s="352">
        <v>36.570792861122001</v>
      </c>
      <c r="AA149" s="352">
        <v>35.229581845555103</v>
      </c>
      <c r="AB149" s="352">
        <v>34.588875560592697</v>
      </c>
      <c r="AC149" s="352">
        <v>35.972460965650704</v>
      </c>
      <c r="AD149" s="352">
        <v>34.630408769412497</v>
      </c>
      <c r="AE149" s="352">
        <v>32.454977215246302</v>
      </c>
      <c r="AF149" s="352">
        <v>29.8163481594671</v>
      </c>
      <c r="AG149">
        <f t="shared" si="10"/>
        <v>773.38576085674458</v>
      </c>
      <c r="AM149" s="267">
        <f t="shared" si="12"/>
        <v>41518</v>
      </c>
      <c r="AN149" s="353">
        <f t="shared" si="13"/>
        <v>0</v>
      </c>
      <c r="AO149" s="190">
        <f t="shared" si="14"/>
        <v>0</v>
      </c>
    </row>
    <row r="150" spans="2:41" ht="12" customHeight="1" x14ac:dyDescent="0.2">
      <c r="B150" s="70">
        <f t="shared" si="11"/>
        <v>41548</v>
      </c>
      <c r="C150" s="361"/>
      <c r="G150" s="4"/>
      <c r="H150" s="4">
        <v>124</v>
      </c>
      <c r="I150" s="351">
        <v>27.82820199497823</v>
      </c>
      <c r="J150" s="352">
        <v>26.043887489033359</v>
      </c>
      <c r="K150" s="352">
        <v>25.043401888682389</v>
      </c>
      <c r="L150" s="352">
        <v>24.437711950092591</v>
      </c>
      <c r="M150" s="352">
        <v>24.136062620661779</v>
      </c>
      <c r="N150" s="352">
        <v>24.145014674850611</v>
      </c>
      <c r="O150" s="352">
        <v>23.57740084260935</v>
      </c>
      <c r="P150" s="352">
        <v>24.421231182528821</v>
      </c>
      <c r="Q150" s="352">
        <v>26.643635332001438</v>
      </c>
      <c r="R150" s="352">
        <v>29.2594581707475</v>
      </c>
      <c r="S150" s="352">
        <v>30.9654481350209</v>
      </c>
      <c r="T150" s="352">
        <v>32.493004897856601</v>
      </c>
      <c r="U150" s="352">
        <v>33.429939620148701</v>
      </c>
      <c r="V150" s="352">
        <v>34.350226493238296</v>
      </c>
      <c r="W150" s="352">
        <v>35.016962930749798</v>
      </c>
      <c r="X150" s="352">
        <v>35.674370778447098</v>
      </c>
      <c r="Y150" s="352">
        <v>35.858937169376304</v>
      </c>
      <c r="Z150" s="352">
        <v>35.613590526118003</v>
      </c>
      <c r="AA150" s="352">
        <v>34.516739663479498</v>
      </c>
      <c r="AB150" s="352">
        <v>33.973877099092604</v>
      </c>
      <c r="AC150" s="352">
        <v>35.791573345051304</v>
      </c>
      <c r="AD150" s="352">
        <v>34.509626735004105</v>
      </c>
      <c r="AE150" s="352">
        <v>32.521581242318398</v>
      </c>
      <c r="AF150" s="352">
        <v>29.775937471247602</v>
      </c>
      <c r="AG150">
        <f t="shared" si="10"/>
        <v>730.02782225333533</v>
      </c>
      <c r="AM150" s="267">
        <f t="shared" si="12"/>
        <v>41548</v>
      </c>
      <c r="AN150" s="353">
        <f t="shared" si="13"/>
        <v>0</v>
      </c>
      <c r="AO150" s="190">
        <f t="shared" si="14"/>
        <v>0</v>
      </c>
    </row>
    <row r="151" spans="2:41" ht="12" customHeight="1" x14ac:dyDescent="0.2">
      <c r="B151" s="70">
        <f t="shared" si="11"/>
        <v>41579</v>
      </c>
      <c r="C151" s="361"/>
      <c r="G151" s="4"/>
      <c r="H151" s="4">
        <v>125</v>
      </c>
      <c r="I151" s="351">
        <v>28.53426255840952</v>
      </c>
      <c r="J151" s="352">
        <v>26.804525655883168</v>
      </c>
      <c r="K151" s="352">
        <v>25.798221414745264</v>
      </c>
      <c r="L151" s="352">
        <v>25.003735447870618</v>
      </c>
      <c r="M151" s="352">
        <v>24.571855919776738</v>
      </c>
      <c r="N151" s="352">
        <v>24.117418787066111</v>
      </c>
      <c r="O151" s="352">
        <v>23.167972423161302</v>
      </c>
      <c r="P151" s="352">
        <v>24.10626227162799</v>
      </c>
      <c r="Q151" s="352">
        <v>26.153692836375882</v>
      </c>
      <c r="R151" s="352">
        <v>28.957484632718501</v>
      </c>
      <c r="S151" s="352">
        <v>30.681333646162102</v>
      </c>
      <c r="T151" s="352">
        <v>32.130162937144</v>
      </c>
      <c r="U151" s="352">
        <v>33.952787382635101</v>
      </c>
      <c r="V151" s="352">
        <v>35.494191939764498</v>
      </c>
      <c r="W151" s="352">
        <v>36.830309431407201</v>
      </c>
      <c r="X151" s="352">
        <v>37.844787703281597</v>
      </c>
      <c r="Y151" s="352">
        <v>38.204452776654797</v>
      </c>
      <c r="Z151" s="352">
        <v>38.248864115925798</v>
      </c>
      <c r="AA151" s="352">
        <v>37.6333116531248</v>
      </c>
      <c r="AB151" s="352">
        <v>37.143306163585599</v>
      </c>
      <c r="AC151" s="352">
        <v>38.601514527610604</v>
      </c>
      <c r="AD151" s="352">
        <v>37.069241620501501</v>
      </c>
      <c r="AE151" s="352">
        <v>34.390174156364296</v>
      </c>
      <c r="AF151" s="352">
        <v>31.144662938370899</v>
      </c>
      <c r="AG151">
        <f t="shared" si="10"/>
        <v>756.58453294016795</v>
      </c>
      <c r="AM151" s="267">
        <f t="shared" si="12"/>
        <v>41579</v>
      </c>
      <c r="AN151" s="353">
        <f t="shared" si="13"/>
        <v>0</v>
      </c>
      <c r="AO151" s="190">
        <f t="shared" si="14"/>
        <v>0</v>
      </c>
    </row>
    <row r="152" spans="2:41" ht="12" customHeight="1" x14ac:dyDescent="0.2">
      <c r="B152" s="70">
        <f t="shared" si="11"/>
        <v>41609</v>
      </c>
      <c r="C152" s="361"/>
      <c r="G152" s="4"/>
      <c r="H152" s="4">
        <v>126</v>
      </c>
      <c r="I152" s="351">
        <v>29.498701103465599</v>
      </c>
      <c r="J152" s="352">
        <v>27.625545357964651</v>
      </c>
      <c r="K152" s="352">
        <v>26.88757129333386</v>
      </c>
      <c r="L152" s="352">
        <v>26.215287005958203</v>
      </c>
      <c r="M152" s="352">
        <v>25.924146909047451</v>
      </c>
      <c r="N152" s="352">
        <v>26.615867210685</v>
      </c>
      <c r="O152" s="352">
        <v>28.943168450597597</v>
      </c>
      <c r="P152" s="352">
        <v>33.570664934280401</v>
      </c>
      <c r="Q152" s="352">
        <v>36.282772950465201</v>
      </c>
      <c r="R152" s="352">
        <v>38.962387366528901</v>
      </c>
      <c r="S152" s="352">
        <v>41.057904688054101</v>
      </c>
      <c r="T152" s="352">
        <v>42.982904118039599</v>
      </c>
      <c r="U152" s="352">
        <v>44.2405515250543</v>
      </c>
      <c r="V152" s="352">
        <v>45.967693522219506</v>
      </c>
      <c r="W152" s="352">
        <v>46.989421979382897</v>
      </c>
      <c r="X152" s="352">
        <v>47.508653088096601</v>
      </c>
      <c r="Y152" s="352">
        <v>47.372885360370603</v>
      </c>
      <c r="Z152" s="352">
        <v>45.5377628322777</v>
      </c>
      <c r="AA152" s="352">
        <v>43.992583233249903</v>
      </c>
      <c r="AB152" s="352">
        <v>43.117075035935002</v>
      </c>
      <c r="AC152" s="352">
        <v>44.253551902166599</v>
      </c>
      <c r="AD152" s="352">
        <v>41.957434470905596</v>
      </c>
      <c r="AE152" s="352">
        <v>38.688876980578698</v>
      </c>
      <c r="AF152" s="352">
        <v>35.076633639493799</v>
      </c>
      <c r="AG152">
        <f t="shared" si="10"/>
        <v>909.27004495815174</v>
      </c>
      <c r="AM152" s="267">
        <f t="shared" si="12"/>
        <v>41609</v>
      </c>
      <c r="AN152" s="353">
        <f t="shared" si="13"/>
        <v>0</v>
      </c>
      <c r="AO152" s="190">
        <f t="shared" si="14"/>
        <v>0</v>
      </c>
    </row>
    <row r="153" spans="2:41" ht="12" customHeight="1" x14ac:dyDescent="0.2">
      <c r="B153" s="70">
        <f t="shared" si="11"/>
        <v>41640</v>
      </c>
      <c r="C153" s="361"/>
      <c r="G153" s="4"/>
      <c r="H153" s="4">
        <v>127</v>
      </c>
      <c r="I153" s="351">
        <v>33.007951394468705</v>
      </c>
      <c r="J153" s="352">
        <v>31.066899680588801</v>
      </c>
      <c r="K153" s="352">
        <v>30.011361310035259</v>
      </c>
      <c r="L153" s="352">
        <v>29.09758313993623</v>
      </c>
      <c r="M153" s="352">
        <v>28.987143194593067</v>
      </c>
      <c r="N153" s="352">
        <v>29.504507729916199</v>
      </c>
      <c r="O153" s="352">
        <v>31.515035757668301</v>
      </c>
      <c r="P153" s="352">
        <v>35.436781898940197</v>
      </c>
      <c r="Q153" s="352">
        <v>38.422029761322804</v>
      </c>
      <c r="R153" s="352">
        <v>41.060662778169103</v>
      </c>
      <c r="S153" s="352">
        <v>43.204156792170103</v>
      </c>
      <c r="T153" s="352">
        <v>44.958301762570997</v>
      </c>
      <c r="U153" s="352">
        <v>46.725262830230903</v>
      </c>
      <c r="V153" s="352">
        <v>48.407568831382299</v>
      </c>
      <c r="W153" s="352">
        <v>49.615554771434404</v>
      </c>
      <c r="X153" s="352">
        <v>49.942353364714208</v>
      </c>
      <c r="Y153" s="352">
        <v>50.118726650818196</v>
      </c>
      <c r="Z153" s="352">
        <v>48.218417626285898</v>
      </c>
      <c r="AA153" s="352">
        <v>46.418944064138202</v>
      </c>
      <c r="AB153" s="352">
        <v>45.420363901517902</v>
      </c>
      <c r="AC153" s="352">
        <v>46.363159209251499</v>
      </c>
      <c r="AD153" s="352">
        <v>44.030151588302402</v>
      </c>
      <c r="AE153" s="352">
        <v>40.677182967399105</v>
      </c>
      <c r="AF153" s="352">
        <v>36.669378482977599</v>
      </c>
      <c r="AG153">
        <f t="shared" si="10"/>
        <v>968.87947948883254</v>
      </c>
      <c r="AM153" s="267">
        <f t="shared" si="12"/>
        <v>41640</v>
      </c>
      <c r="AN153" s="353">
        <f t="shared" si="13"/>
        <v>0</v>
      </c>
      <c r="AO153" s="190">
        <f t="shared" si="14"/>
        <v>0</v>
      </c>
    </row>
    <row r="154" spans="2:41" ht="12" customHeight="1" x14ac:dyDescent="0.2">
      <c r="B154" s="70">
        <f t="shared" si="11"/>
        <v>41671</v>
      </c>
      <c r="C154" s="361"/>
      <c r="G154" s="4"/>
      <c r="H154" s="4">
        <v>128</v>
      </c>
      <c r="I154" s="351">
        <v>33.2402310850688</v>
      </c>
      <c r="J154" s="352">
        <v>31.223342315116</v>
      </c>
      <c r="K154" s="352">
        <v>30.233931788226833</v>
      </c>
      <c r="L154" s="352">
        <v>29.314842625641489</v>
      </c>
      <c r="M154" s="352">
        <v>29.048622042952879</v>
      </c>
      <c r="N154" s="352">
        <v>29.661927948603498</v>
      </c>
      <c r="O154" s="352">
        <v>31.567012002492</v>
      </c>
      <c r="P154" s="352">
        <v>35.738729429117996</v>
      </c>
      <c r="Q154" s="352">
        <v>38.429940153940798</v>
      </c>
      <c r="R154" s="352">
        <v>41.388846739887597</v>
      </c>
      <c r="S154" s="352">
        <v>43.437078327832801</v>
      </c>
      <c r="T154" s="352">
        <v>45.537835497821405</v>
      </c>
      <c r="U154" s="352">
        <v>47.320383422552695</v>
      </c>
      <c r="V154" s="352">
        <v>48.975026084443201</v>
      </c>
      <c r="W154" s="352">
        <v>50.439740319647697</v>
      </c>
      <c r="X154" s="352">
        <v>51.023766193093095</v>
      </c>
      <c r="Y154" s="352">
        <v>50.790726985398102</v>
      </c>
      <c r="Z154" s="352">
        <v>49.179926402692402</v>
      </c>
      <c r="AA154" s="352">
        <v>47.381065667539701</v>
      </c>
      <c r="AB154" s="352">
        <v>46.285019897492198</v>
      </c>
      <c r="AC154" s="352">
        <v>47.2763690683866</v>
      </c>
      <c r="AD154" s="352">
        <v>44.802717046909699</v>
      </c>
      <c r="AE154" s="352">
        <v>41.199464193147804</v>
      </c>
      <c r="AF154" s="352">
        <v>37.199754354476198</v>
      </c>
      <c r="AG154">
        <f t="shared" si="10"/>
        <v>980.69629959248186</v>
      </c>
      <c r="AM154" s="267">
        <f t="shared" si="12"/>
        <v>41671</v>
      </c>
      <c r="AN154" s="353">
        <f t="shared" si="13"/>
        <v>0</v>
      </c>
      <c r="AO154" s="190">
        <f t="shared" si="14"/>
        <v>0</v>
      </c>
    </row>
    <row r="155" spans="2:41" ht="12" customHeight="1" x14ac:dyDescent="0.2">
      <c r="B155" s="70">
        <f t="shared" si="11"/>
        <v>41699</v>
      </c>
      <c r="C155" s="361"/>
      <c r="G155" s="4"/>
      <c r="H155" s="4">
        <v>129</v>
      </c>
      <c r="I155" s="351">
        <v>31.228401598713496</v>
      </c>
      <c r="J155" s="352">
        <v>29.267226801338133</v>
      </c>
      <c r="K155" s="352">
        <v>28.378991834057199</v>
      </c>
      <c r="L155" s="352">
        <v>27.55086169393347</v>
      </c>
      <c r="M155" s="352">
        <v>27.328100820053692</v>
      </c>
      <c r="N155" s="352">
        <v>28.099591902444132</v>
      </c>
      <c r="O155" s="352">
        <v>30.289109072203502</v>
      </c>
      <c r="P155" s="352">
        <v>33.8605080583201</v>
      </c>
      <c r="Q155" s="352">
        <v>36.246131757332201</v>
      </c>
      <c r="R155" s="352">
        <v>38.573096240012397</v>
      </c>
      <c r="S155" s="352">
        <v>39.950238696434795</v>
      </c>
      <c r="T155" s="352">
        <v>41.522704104199299</v>
      </c>
      <c r="U155" s="352">
        <v>42.509178596899204</v>
      </c>
      <c r="V155" s="352">
        <v>43.947770929626301</v>
      </c>
      <c r="W155" s="352">
        <v>45.1171281488513</v>
      </c>
      <c r="X155" s="352">
        <v>45.342087436543096</v>
      </c>
      <c r="Y155" s="352">
        <v>45.100437870041702</v>
      </c>
      <c r="Z155" s="352">
        <v>43.291365418442098</v>
      </c>
      <c r="AA155" s="352">
        <v>41.503775674252502</v>
      </c>
      <c r="AB155" s="352">
        <v>40.729590603196996</v>
      </c>
      <c r="AC155" s="352">
        <v>42.2065064580475</v>
      </c>
      <c r="AD155" s="352">
        <v>40.096835152689899</v>
      </c>
      <c r="AE155" s="352">
        <v>37.258515165347603</v>
      </c>
      <c r="AF155" s="352">
        <v>33.610247513352</v>
      </c>
      <c r="AG155">
        <f t="shared" si="10"/>
        <v>893.00840154633261</v>
      </c>
      <c r="AM155" s="267">
        <f t="shared" si="12"/>
        <v>41699</v>
      </c>
      <c r="AN155" s="353">
        <f t="shared" si="13"/>
        <v>0</v>
      </c>
      <c r="AO155" s="190">
        <f t="shared" si="14"/>
        <v>0</v>
      </c>
    </row>
    <row r="156" spans="2:41" ht="12" customHeight="1" x14ac:dyDescent="0.2">
      <c r="B156" s="70">
        <f t="shared" si="11"/>
        <v>41730</v>
      </c>
      <c r="C156" s="361"/>
      <c r="G156" s="4"/>
      <c r="H156" s="4">
        <v>130</v>
      </c>
      <c r="I156" s="351">
        <v>29.612092298306607</v>
      </c>
      <c r="J156" s="352">
        <v>27.794901392633662</v>
      </c>
      <c r="K156" s="352">
        <v>26.943660613939336</v>
      </c>
      <c r="L156" s="352">
        <v>26.224639782101917</v>
      </c>
      <c r="M156" s="352">
        <v>25.985816009978709</v>
      </c>
      <c r="N156" s="352">
        <v>26.786547382269482</v>
      </c>
      <c r="O156" s="352">
        <v>28.829244030888901</v>
      </c>
      <c r="P156" s="352">
        <v>32.420817855472698</v>
      </c>
      <c r="Q156" s="352">
        <v>34.678551858472701</v>
      </c>
      <c r="R156" s="352">
        <v>36.965357404039601</v>
      </c>
      <c r="S156" s="352">
        <v>38.329970142000199</v>
      </c>
      <c r="T156" s="352">
        <v>39.395307053308997</v>
      </c>
      <c r="U156" s="352">
        <v>40.330483939172098</v>
      </c>
      <c r="V156" s="352">
        <v>41.542530607820304</v>
      </c>
      <c r="W156" s="352">
        <v>42.846300273256304</v>
      </c>
      <c r="X156" s="352">
        <v>42.675292661036401</v>
      </c>
      <c r="Y156" s="352">
        <v>42.421713399959501</v>
      </c>
      <c r="Z156" s="352">
        <v>40.597710036133897</v>
      </c>
      <c r="AA156" s="352">
        <v>38.960222980207099</v>
      </c>
      <c r="AB156" s="352">
        <v>38.106858898834702</v>
      </c>
      <c r="AC156" s="352">
        <v>39.514510718560999</v>
      </c>
      <c r="AD156" s="352">
        <v>38.008030218694699</v>
      </c>
      <c r="AE156" s="352">
        <v>35.534649704623604</v>
      </c>
      <c r="AF156" s="352">
        <v>32.613028936788602</v>
      </c>
      <c r="AG156">
        <f t="shared" ref="AG156:AG219" si="15">SUM(I156:AF156)</f>
        <v>847.11823819850099</v>
      </c>
      <c r="AM156" s="267">
        <f t="shared" si="12"/>
        <v>41730</v>
      </c>
      <c r="AN156" s="353">
        <f t="shared" si="13"/>
        <v>0</v>
      </c>
      <c r="AO156" s="190">
        <f t="shared" si="14"/>
        <v>0</v>
      </c>
    </row>
    <row r="157" spans="2:41" ht="12" customHeight="1" x14ac:dyDescent="0.2">
      <c r="B157" s="70">
        <f t="shared" si="11"/>
        <v>41760</v>
      </c>
      <c r="C157" s="361"/>
      <c r="G157" s="4"/>
      <c r="H157" s="4">
        <v>131</v>
      </c>
      <c r="I157" s="351">
        <v>30.148378524228001</v>
      </c>
      <c r="J157" s="352">
        <v>28.241949818715089</v>
      </c>
      <c r="K157" s="352">
        <v>27.250230585409209</v>
      </c>
      <c r="L157" s="352">
        <v>26.405165075779362</v>
      </c>
      <c r="M157" s="352">
        <v>26.07372306380773</v>
      </c>
      <c r="N157" s="352">
        <v>26.033834523557232</v>
      </c>
      <c r="O157" s="352">
        <v>25.207347798423399</v>
      </c>
      <c r="P157" s="352">
        <v>26.419015991260949</v>
      </c>
      <c r="Q157" s="352">
        <v>29.315392769123498</v>
      </c>
      <c r="R157" s="352">
        <v>32.193024853139704</v>
      </c>
      <c r="S157" s="352">
        <v>34.294290043412403</v>
      </c>
      <c r="T157" s="352">
        <v>36.1628628294607</v>
      </c>
      <c r="U157" s="352">
        <v>37.622800656149096</v>
      </c>
      <c r="V157" s="352">
        <v>38.551645644817704</v>
      </c>
      <c r="W157" s="352">
        <v>39.497261313265604</v>
      </c>
      <c r="X157" s="352">
        <v>39.944202504670798</v>
      </c>
      <c r="Y157" s="352">
        <v>40.291755999645801</v>
      </c>
      <c r="Z157" s="352">
        <v>40.053730664406899</v>
      </c>
      <c r="AA157" s="352">
        <v>38.607466613156703</v>
      </c>
      <c r="AB157" s="352">
        <v>37.933413718570499</v>
      </c>
      <c r="AC157" s="352">
        <v>39.754311116072898</v>
      </c>
      <c r="AD157" s="352">
        <v>38.336841140377203</v>
      </c>
      <c r="AE157" s="352">
        <v>35.951517554383699</v>
      </c>
      <c r="AF157" s="352">
        <v>32.932652386727199</v>
      </c>
      <c r="AG157">
        <f t="shared" si="15"/>
        <v>807.2228151885613</v>
      </c>
      <c r="AM157" s="267">
        <f t="shared" si="12"/>
        <v>41760</v>
      </c>
      <c r="AN157" s="353">
        <f t="shared" si="13"/>
        <v>0</v>
      </c>
      <c r="AO157" s="190">
        <f t="shared" si="14"/>
        <v>0</v>
      </c>
    </row>
    <row r="158" spans="2:41" ht="12" customHeight="1" x14ac:dyDescent="0.2">
      <c r="B158" s="70">
        <f t="shared" si="11"/>
        <v>41791</v>
      </c>
      <c r="C158" s="361"/>
      <c r="G158" s="4"/>
      <c r="H158" s="4">
        <v>132</v>
      </c>
      <c r="I158" s="351">
        <v>28.936422292523929</v>
      </c>
      <c r="J158" s="352">
        <v>27.274762443845759</v>
      </c>
      <c r="K158" s="352">
        <v>26.259693743789718</v>
      </c>
      <c r="L158" s="352">
        <v>25.35750651367232</v>
      </c>
      <c r="M158" s="352">
        <v>24.85316635371111</v>
      </c>
      <c r="N158" s="352">
        <v>24.544383547335471</v>
      </c>
      <c r="O158" s="352">
        <v>23.42046554697724</v>
      </c>
      <c r="P158" s="352">
        <v>24.396265961755113</v>
      </c>
      <c r="Q158" s="352">
        <v>26.704448188005561</v>
      </c>
      <c r="R158" s="352">
        <v>29.360730220355698</v>
      </c>
      <c r="S158" s="352">
        <v>30.974227099482899</v>
      </c>
      <c r="T158" s="352">
        <v>32.092492258391999</v>
      </c>
      <c r="U158" s="352">
        <v>33.980733057551198</v>
      </c>
      <c r="V158" s="352">
        <v>35.007058502310301</v>
      </c>
      <c r="W158" s="352">
        <v>36.5213950244271</v>
      </c>
      <c r="X158" s="352">
        <v>37.249786287454398</v>
      </c>
      <c r="Y158" s="352">
        <v>37.687153028049899</v>
      </c>
      <c r="Z158" s="352">
        <v>37.663373676959701</v>
      </c>
      <c r="AA158" s="352">
        <v>36.911394156000895</v>
      </c>
      <c r="AB158" s="352">
        <v>36.545154594926103</v>
      </c>
      <c r="AC158" s="352">
        <v>38.233826600830298</v>
      </c>
      <c r="AD158" s="352">
        <v>36.8013737277901</v>
      </c>
      <c r="AE158" s="352">
        <v>34.047587478796004</v>
      </c>
      <c r="AF158" s="352">
        <v>30.812710197437603</v>
      </c>
      <c r="AG158">
        <f t="shared" si="15"/>
        <v>755.63611050238046</v>
      </c>
      <c r="AM158" s="267">
        <f t="shared" si="12"/>
        <v>41791</v>
      </c>
      <c r="AN158" s="353">
        <f t="shared" si="13"/>
        <v>0</v>
      </c>
      <c r="AO158" s="190">
        <f t="shared" si="14"/>
        <v>0</v>
      </c>
    </row>
    <row r="159" spans="2:41" ht="12" customHeight="1" x14ac:dyDescent="0.2">
      <c r="B159" s="70">
        <f t="shared" si="11"/>
        <v>41821</v>
      </c>
      <c r="C159" s="361"/>
      <c r="G159" s="4"/>
      <c r="H159" s="4">
        <v>133</v>
      </c>
      <c r="I159" s="351">
        <v>25.945931601123633</v>
      </c>
      <c r="J159" s="352">
        <v>24.455957624031541</v>
      </c>
      <c r="K159" s="352">
        <v>23.770437397229209</v>
      </c>
      <c r="L159" s="352">
        <v>23.27610758246643</v>
      </c>
      <c r="M159" s="352">
        <v>22.94293798605667</v>
      </c>
      <c r="N159" s="352">
        <v>24.044833860193641</v>
      </c>
      <c r="O159" s="352">
        <v>26.342210748891059</v>
      </c>
      <c r="P159" s="352">
        <v>30.616099559912101</v>
      </c>
      <c r="Q159" s="352">
        <v>32.566200494658901</v>
      </c>
      <c r="R159" s="352">
        <v>34.268288077347002</v>
      </c>
      <c r="S159" s="352">
        <v>35.2884208103482</v>
      </c>
      <c r="T159" s="352">
        <v>35.5719748361456</v>
      </c>
      <c r="U159" s="352">
        <v>35.6910733404833</v>
      </c>
      <c r="V159" s="352">
        <v>35.867154191400502</v>
      </c>
      <c r="W159" s="352">
        <v>36.432597633816002</v>
      </c>
      <c r="X159" s="352">
        <v>36.5604404452599</v>
      </c>
      <c r="Y159" s="352">
        <v>36.319436438887202</v>
      </c>
      <c r="Z159" s="352">
        <v>34.4499188392573</v>
      </c>
      <c r="AA159" s="352">
        <v>33.2808717358864</v>
      </c>
      <c r="AB159" s="352">
        <v>32.890099301399999</v>
      </c>
      <c r="AC159" s="352">
        <v>34.914497019381798</v>
      </c>
      <c r="AD159" s="352">
        <v>33.120415811805501</v>
      </c>
      <c r="AE159" s="352">
        <v>30.683521654257596</v>
      </c>
      <c r="AF159" s="352">
        <v>27.673867230148232</v>
      </c>
      <c r="AG159">
        <f t="shared" si="15"/>
        <v>746.97329422038774</v>
      </c>
      <c r="AM159" s="267">
        <f t="shared" si="12"/>
        <v>41821</v>
      </c>
      <c r="AN159" s="353">
        <f t="shared" si="13"/>
        <v>0</v>
      </c>
      <c r="AO159" s="190">
        <f t="shared" si="14"/>
        <v>0</v>
      </c>
    </row>
    <row r="160" spans="2:41" ht="12" customHeight="1" x14ac:dyDescent="0.2">
      <c r="B160" s="70">
        <f t="shared" si="11"/>
        <v>41852</v>
      </c>
      <c r="C160" s="361"/>
      <c r="G160" s="4"/>
      <c r="H160" s="4">
        <v>134</v>
      </c>
      <c r="I160" s="351">
        <v>26.822848074528121</v>
      </c>
      <c r="J160" s="352">
        <v>25.377170512571642</v>
      </c>
      <c r="K160" s="352">
        <v>24.4968380782629</v>
      </c>
      <c r="L160" s="352">
        <v>24.04159785301394</v>
      </c>
      <c r="M160" s="352">
        <v>23.980501569855392</v>
      </c>
      <c r="N160" s="352">
        <v>24.928578149711832</v>
      </c>
      <c r="O160" s="352">
        <v>26.98593197973927</v>
      </c>
      <c r="P160" s="352">
        <v>30.336796223088101</v>
      </c>
      <c r="Q160" s="352">
        <v>32.1820302452969</v>
      </c>
      <c r="R160" s="352">
        <v>33.602955976549303</v>
      </c>
      <c r="S160" s="352">
        <v>34.391471921483898</v>
      </c>
      <c r="T160" s="352">
        <v>34.620526148874504</v>
      </c>
      <c r="U160" s="352">
        <v>35.061919452569498</v>
      </c>
      <c r="V160" s="352">
        <v>35.695192657424599</v>
      </c>
      <c r="W160" s="352">
        <v>36.460772933892301</v>
      </c>
      <c r="X160" s="352">
        <v>36.640126509847498</v>
      </c>
      <c r="Y160" s="352">
        <v>36.753903539728498</v>
      </c>
      <c r="Z160" s="352">
        <v>34.888968738639001</v>
      </c>
      <c r="AA160" s="352">
        <v>33.8147160401424</v>
      </c>
      <c r="AB160" s="352">
        <v>32.971636387361997</v>
      </c>
      <c r="AC160" s="352">
        <v>34.871604826998698</v>
      </c>
      <c r="AD160" s="352">
        <v>33.213676692929894</v>
      </c>
      <c r="AE160" s="352">
        <v>30.782714419509301</v>
      </c>
      <c r="AF160" s="352">
        <v>27.574339340418881</v>
      </c>
      <c r="AG160">
        <f t="shared" si="15"/>
        <v>750.4968182724383</v>
      </c>
      <c r="AM160" s="267">
        <f t="shared" si="12"/>
        <v>41852</v>
      </c>
      <c r="AN160" s="353">
        <f t="shared" si="13"/>
        <v>0</v>
      </c>
      <c r="AO160" s="190">
        <f t="shared" si="14"/>
        <v>0</v>
      </c>
    </row>
    <row r="161" spans="2:41" ht="12" customHeight="1" x14ac:dyDescent="0.2">
      <c r="B161" s="70">
        <f t="shared" si="11"/>
        <v>41883</v>
      </c>
      <c r="C161" s="361"/>
      <c r="G161" s="4"/>
      <c r="H161" s="4">
        <v>135</v>
      </c>
      <c r="I161" s="351">
        <v>26.244906713187572</v>
      </c>
      <c r="J161" s="352">
        <v>24.801645597124448</v>
      </c>
      <c r="K161" s="352">
        <v>24.072478773763979</v>
      </c>
      <c r="L161" s="352">
        <v>23.737939161841918</v>
      </c>
      <c r="M161" s="352">
        <v>23.64323317121432</v>
      </c>
      <c r="N161" s="352">
        <v>24.728149895228768</v>
      </c>
      <c r="O161" s="352">
        <v>26.662549671811988</v>
      </c>
      <c r="P161" s="352">
        <v>30.188022952148998</v>
      </c>
      <c r="Q161" s="352">
        <v>31.919539935979898</v>
      </c>
      <c r="R161" s="352">
        <v>33.621410464407504</v>
      </c>
      <c r="S161" s="352">
        <v>34.517828699143898</v>
      </c>
      <c r="T161" s="352">
        <v>35.3170648716508</v>
      </c>
      <c r="U161" s="352">
        <v>36.099507537906199</v>
      </c>
      <c r="V161" s="352">
        <v>37.085522341413899</v>
      </c>
      <c r="W161" s="352">
        <v>38.092320901364701</v>
      </c>
      <c r="X161" s="352">
        <v>38.7575868517104</v>
      </c>
      <c r="Y161" s="352">
        <v>38.431530071232601</v>
      </c>
      <c r="Z161" s="352">
        <v>36.928361730499397</v>
      </c>
      <c r="AA161" s="352">
        <v>35.816043962693001</v>
      </c>
      <c r="AB161" s="352">
        <v>34.769131653645097</v>
      </c>
      <c r="AC161" s="352">
        <v>36.715290258540499</v>
      </c>
      <c r="AD161" s="352">
        <v>34.734363304372501</v>
      </c>
      <c r="AE161" s="352">
        <v>31.896949750422699</v>
      </c>
      <c r="AF161" s="352">
        <v>28.648871111506608</v>
      </c>
      <c r="AG161">
        <f t="shared" si="15"/>
        <v>767.43024938281178</v>
      </c>
      <c r="AM161" s="267">
        <f t="shared" si="12"/>
        <v>41883</v>
      </c>
      <c r="AN161" s="353">
        <f t="shared" si="13"/>
        <v>0</v>
      </c>
      <c r="AO161" s="190">
        <f t="shared" si="14"/>
        <v>0</v>
      </c>
    </row>
    <row r="162" spans="2:41" ht="12" customHeight="1" x14ac:dyDescent="0.2">
      <c r="B162" s="70">
        <f t="shared" si="11"/>
        <v>41913</v>
      </c>
      <c r="C162" s="361"/>
      <c r="G162" s="4"/>
      <c r="H162" s="4">
        <v>136</v>
      </c>
      <c r="I162" s="351">
        <v>28.022525254079241</v>
      </c>
      <c r="J162" s="352">
        <v>26.38758518617739</v>
      </c>
      <c r="K162" s="352">
        <v>25.666617062058272</v>
      </c>
      <c r="L162" s="352">
        <v>25.215953878367841</v>
      </c>
      <c r="M162" s="352">
        <v>25.141850934816091</v>
      </c>
      <c r="N162" s="352">
        <v>26.15917964886879</v>
      </c>
      <c r="O162" s="352">
        <v>28.199961892647821</v>
      </c>
      <c r="P162" s="352">
        <v>31.514653245913802</v>
      </c>
      <c r="Q162" s="352">
        <v>33.885464031571701</v>
      </c>
      <c r="R162" s="352">
        <v>35.7668735908914</v>
      </c>
      <c r="S162" s="352">
        <v>37.0012263142713</v>
      </c>
      <c r="T162" s="352">
        <v>38.4169312574179</v>
      </c>
      <c r="U162" s="352">
        <v>39.568981214117301</v>
      </c>
      <c r="V162" s="352">
        <v>41.376401493495301</v>
      </c>
      <c r="W162" s="352">
        <v>42.554035620698997</v>
      </c>
      <c r="X162" s="352">
        <v>43.0216665781752</v>
      </c>
      <c r="Y162" s="352">
        <v>42.695179427197203</v>
      </c>
      <c r="Z162" s="352">
        <v>40.961360941339002</v>
      </c>
      <c r="AA162" s="352">
        <v>39.467205921399</v>
      </c>
      <c r="AB162" s="352">
        <v>38.259769027562598</v>
      </c>
      <c r="AC162" s="352">
        <v>40.192823358372003</v>
      </c>
      <c r="AD162" s="352">
        <v>38.052423286101401</v>
      </c>
      <c r="AE162" s="352">
        <v>35.158492928378003</v>
      </c>
      <c r="AF162" s="352">
        <v>31.700728332360601</v>
      </c>
      <c r="AG162">
        <f t="shared" si="15"/>
        <v>834.3878904262782</v>
      </c>
      <c r="AM162" s="267">
        <f t="shared" si="12"/>
        <v>41913</v>
      </c>
      <c r="AN162" s="353">
        <f t="shared" si="13"/>
        <v>0</v>
      </c>
      <c r="AO162" s="190">
        <f t="shared" si="14"/>
        <v>0</v>
      </c>
    </row>
    <row r="163" spans="2:41" ht="12" customHeight="1" x14ac:dyDescent="0.2">
      <c r="B163" s="70">
        <f t="shared" si="11"/>
        <v>41944</v>
      </c>
      <c r="C163" s="361"/>
      <c r="G163" s="4"/>
      <c r="H163" s="4">
        <v>137</v>
      </c>
      <c r="I163" s="351">
        <v>30.808141483024599</v>
      </c>
      <c r="J163" s="352">
        <v>28.968900671435911</v>
      </c>
      <c r="K163" s="352">
        <v>28.075453989464599</v>
      </c>
      <c r="L163" s="352">
        <v>27.403638568543748</v>
      </c>
      <c r="M163" s="352">
        <v>27.217975972881849</v>
      </c>
      <c r="N163" s="352">
        <v>27.931118482444688</v>
      </c>
      <c r="O163" s="352">
        <v>29.690930048381798</v>
      </c>
      <c r="P163" s="352">
        <v>33.589987508554003</v>
      </c>
      <c r="Q163" s="352">
        <v>36.304430799307802</v>
      </c>
      <c r="R163" s="352">
        <v>38.931923515807597</v>
      </c>
      <c r="S163" s="352">
        <v>40.879170026818699</v>
      </c>
      <c r="T163" s="352">
        <v>42.396631686092697</v>
      </c>
      <c r="U163" s="352">
        <v>43.959339169657298</v>
      </c>
      <c r="V163" s="352">
        <v>45.834234859341606</v>
      </c>
      <c r="W163" s="352">
        <v>47.191841745764499</v>
      </c>
      <c r="X163" s="352">
        <v>47.262776175674801</v>
      </c>
      <c r="Y163" s="352">
        <v>46.844377359224396</v>
      </c>
      <c r="Z163" s="352">
        <v>45.0440188828928</v>
      </c>
      <c r="AA163" s="352">
        <v>43.358428386263299</v>
      </c>
      <c r="AB163" s="352">
        <v>41.891395157749102</v>
      </c>
      <c r="AC163" s="352">
        <v>43.417062619576697</v>
      </c>
      <c r="AD163" s="352">
        <v>41.489553702485601</v>
      </c>
      <c r="AE163" s="352">
        <v>38.662331238887099</v>
      </c>
      <c r="AF163" s="352">
        <v>35.476108993081297</v>
      </c>
      <c r="AG163">
        <f t="shared" si="15"/>
        <v>912.62977104335653</v>
      </c>
      <c r="AM163" s="267">
        <f t="shared" si="12"/>
        <v>41944</v>
      </c>
      <c r="AN163" s="353">
        <f t="shared" si="13"/>
        <v>0</v>
      </c>
      <c r="AO163" s="190">
        <f t="shared" si="14"/>
        <v>0</v>
      </c>
    </row>
    <row r="164" spans="2:41" ht="12" customHeight="1" x14ac:dyDescent="0.2">
      <c r="B164" s="70">
        <f t="shared" si="11"/>
        <v>41974</v>
      </c>
      <c r="C164" s="361"/>
      <c r="G164" s="4"/>
      <c r="H164" s="4">
        <v>138</v>
      </c>
      <c r="I164" s="351">
        <v>32.486817690597697</v>
      </c>
      <c r="J164" s="352">
        <v>30.503743341852502</v>
      </c>
      <c r="K164" s="352">
        <v>29.22464766537929</v>
      </c>
      <c r="L164" s="352">
        <v>28.337609839150229</v>
      </c>
      <c r="M164" s="352">
        <v>27.856433654150329</v>
      </c>
      <c r="N164" s="352">
        <v>27.672803441565051</v>
      </c>
      <c r="O164" s="352">
        <v>26.501944483440909</v>
      </c>
      <c r="P164" s="352">
        <v>28.077619115140539</v>
      </c>
      <c r="Q164" s="352">
        <v>31.304879124731997</v>
      </c>
      <c r="R164" s="352">
        <v>34.726228086391899</v>
      </c>
      <c r="S164" s="352">
        <v>37.323765304694803</v>
      </c>
      <c r="T164" s="352">
        <v>39.431401275538498</v>
      </c>
      <c r="U164" s="352">
        <v>41.389741961911696</v>
      </c>
      <c r="V164" s="352">
        <v>42.764979458397299</v>
      </c>
      <c r="W164" s="352">
        <v>43.907907153164203</v>
      </c>
      <c r="X164" s="352">
        <v>44.523068261304097</v>
      </c>
      <c r="Y164" s="352">
        <v>44.541823344807298</v>
      </c>
      <c r="Z164" s="352">
        <v>44.1244112732616</v>
      </c>
      <c r="AA164" s="352">
        <v>42.700890052352399</v>
      </c>
      <c r="AB164" s="352">
        <v>41.439513501582901</v>
      </c>
      <c r="AC164" s="352">
        <v>43.252091990677997</v>
      </c>
      <c r="AD164" s="352">
        <v>41.484388156433297</v>
      </c>
      <c r="AE164" s="352">
        <v>38.785727184184097</v>
      </c>
      <c r="AF164" s="352">
        <v>35.487103675467196</v>
      </c>
      <c r="AG164">
        <f t="shared" si="15"/>
        <v>877.84953903617793</v>
      </c>
      <c r="AM164" s="267">
        <f t="shared" si="12"/>
        <v>41974</v>
      </c>
      <c r="AN164" s="353">
        <f t="shared" si="13"/>
        <v>0</v>
      </c>
      <c r="AO164" s="190">
        <f t="shared" si="14"/>
        <v>0</v>
      </c>
    </row>
    <row r="165" spans="2:41" ht="12" customHeight="1" x14ac:dyDescent="0.2">
      <c r="B165" s="70">
        <f t="shared" si="11"/>
        <v>42005</v>
      </c>
      <c r="C165" s="361"/>
      <c r="G165" s="4"/>
      <c r="H165" s="4">
        <v>139</v>
      </c>
      <c r="I165" s="351">
        <v>33.528037263252003</v>
      </c>
      <c r="J165" s="352">
        <v>31.595542455632099</v>
      </c>
      <c r="K165" s="352">
        <v>30.353613781876302</v>
      </c>
      <c r="L165" s="352">
        <v>29.234720402458688</v>
      </c>
      <c r="M165" s="352">
        <v>28.6358526647461</v>
      </c>
      <c r="N165" s="352">
        <v>28.009573419324369</v>
      </c>
      <c r="O165" s="352">
        <v>26.514020341171431</v>
      </c>
      <c r="P165" s="352">
        <v>28.159310390601931</v>
      </c>
      <c r="Q165" s="352">
        <v>31.219816837475101</v>
      </c>
      <c r="R165" s="352">
        <v>34.777263310125903</v>
      </c>
      <c r="S165" s="352">
        <v>37.369338979185102</v>
      </c>
      <c r="T165" s="352">
        <v>39.290400223283399</v>
      </c>
      <c r="U165" s="352">
        <v>42.074439217538199</v>
      </c>
      <c r="V165" s="352">
        <v>43.906344427957094</v>
      </c>
      <c r="W165" s="352">
        <v>45.664390061579496</v>
      </c>
      <c r="X165" s="352">
        <v>46.501251985981597</v>
      </c>
      <c r="Y165" s="352">
        <v>46.755888459769601</v>
      </c>
      <c r="Z165" s="352">
        <v>46.639902236423097</v>
      </c>
      <c r="AA165" s="352">
        <v>45.653351346179903</v>
      </c>
      <c r="AB165" s="352">
        <v>44.565485961377505</v>
      </c>
      <c r="AC165" s="352">
        <v>46.072083062528506</v>
      </c>
      <c r="AD165" s="352">
        <v>44.062309057875801</v>
      </c>
      <c r="AE165" s="352">
        <v>40.721009297746498</v>
      </c>
      <c r="AF165" s="352">
        <v>36.927826958489604</v>
      </c>
      <c r="AG165">
        <f t="shared" si="15"/>
        <v>908.2317721425793</v>
      </c>
      <c r="AM165" s="267">
        <f t="shared" si="12"/>
        <v>42005</v>
      </c>
      <c r="AN165" s="353">
        <f t="shared" si="13"/>
        <v>0</v>
      </c>
      <c r="AO165" s="190">
        <f t="shared" si="14"/>
        <v>0</v>
      </c>
    </row>
    <row r="166" spans="2:41" ht="12" customHeight="1" x14ac:dyDescent="0.2">
      <c r="B166" s="70">
        <f t="shared" si="11"/>
        <v>42036</v>
      </c>
      <c r="C166" s="361"/>
      <c r="G166" s="4"/>
      <c r="H166" s="4">
        <v>140</v>
      </c>
      <c r="I166" s="351">
        <v>35.774756278753799</v>
      </c>
      <c r="J166" s="352">
        <v>33.645055587480201</v>
      </c>
      <c r="K166" s="352">
        <v>32.600178816492097</v>
      </c>
      <c r="L166" s="352">
        <v>31.539273494126302</v>
      </c>
      <c r="M166" s="352">
        <v>31.006026259897698</v>
      </c>
      <c r="N166" s="352">
        <v>31.456974071383499</v>
      </c>
      <c r="O166" s="352">
        <v>33.2029883386897</v>
      </c>
      <c r="P166" s="352">
        <v>38.613535008222598</v>
      </c>
      <c r="Q166" s="352">
        <v>42.515310483078601</v>
      </c>
      <c r="R166" s="352">
        <v>46.160168517771694</v>
      </c>
      <c r="S166" s="352">
        <v>49.288241909462499</v>
      </c>
      <c r="T166" s="352">
        <v>51.837804934045494</v>
      </c>
      <c r="U166" s="352">
        <v>54.287936220620907</v>
      </c>
      <c r="V166" s="352">
        <v>56.495968535916504</v>
      </c>
      <c r="W166" s="352">
        <v>58.152895857428405</v>
      </c>
      <c r="X166" s="352">
        <v>58.425829867202296</v>
      </c>
      <c r="Y166" s="352">
        <v>58.183303200809704</v>
      </c>
      <c r="Z166" s="352">
        <v>56.095549171827898</v>
      </c>
      <c r="AA166" s="352">
        <v>54.1481332289056</v>
      </c>
      <c r="AB166" s="352">
        <v>52.528595031812102</v>
      </c>
      <c r="AC166" s="352">
        <v>53.610296933721102</v>
      </c>
      <c r="AD166" s="352">
        <v>50.770829172728199</v>
      </c>
      <c r="AE166" s="352">
        <v>46.642774705667399</v>
      </c>
      <c r="AF166" s="352">
        <v>42.361562049929702</v>
      </c>
      <c r="AG166">
        <f t="shared" si="15"/>
        <v>1099.3439876759739</v>
      </c>
      <c r="AM166" s="267">
        <f t="shared" si="12"/>
        <v>42036</v>
      </c>
      <c r="AN166" s="353">
        <f t="shared" si="13"/>
        <v>0</v>
      </c>
      <c r="AO166" s="190">
        <f t="shared" si="14"/>
        <v>0</v>
      </c>
    </row>
    <row r="167" spans="2:41" ht="12" customHeight="1" x14ac:dyDescent="0.2">
      <c r="B167" s="70">
        <f t="shared" si="11"/>
        <v>42064</v>
      </c>
      <c r="C167" s="361"/>
      <c r="G167" s="4"/>
      <c r="H167" s="4">
        <v>141</v>
      </c>
      <c r="I167" s="351">
        <v>38.7524438451794</v>
      </c>
      <c r="J167" s="352">
        <v>36.4997441827229</v>
      </c>
      <c r="K167" s="352">
        <v>34.957731188680398</v>
      </c>
      <c r="L167" s="352">
        <v>33.745345252170999</v>
      </c>
      <c r="M167" s="352">
        <v>33.298221739017102</v>
      </c>
      <c r="N167" s="352">
        <v>33.4709305761805</v>
      </c>
      <c r="O167" s="352">
        <v>34.887823995098202</v>
      </c>
      <c r="P167" s="352">
        <v>39.635102453245203</v>
      </c>
      <c r="Q167" s="352">
        <v>43.269777780021499</v>
      </c>
      <c r="R167" s="352">
        <v>46.998785366631196</v>
      </c>
      <c r="S167" s="352">
        <v>49.970244302761301</v>
      </c>
      <c r="T167" s="352">
        <v>52.259119207722506</v>
      </c>
      <c r="U167" s="352">
        <v>54.772581665970705</v>
      </c>
      <c r="V167" s="352">
        <v>57.035841823711607</v>
      </c>
      <c r="W167" s="352">
        <v>58.724331528935899</v>
      </c>
      <c r="X167" s="352">
        <v>59.020351391194907</v>
      </c>
      <c r="Y167" s="352">
        <v>58.864767868189702</v>
      </c>
      <c r="Z167" s="352">
        <v>56.647930823382808</v>
      </c>
      <c r="AA167" s="352">
        <v>54.769218636546299</v>
      </c>
      <c r="AB167" s="352">
        <v>52.776298764547001</v>
      </c>
      <c r="AC167" s="352">
        <v>53.649255809964203</v>
      </c>
      <c r="AD167" s="352">
        <v>50.871745028939301</v>
      </c>
      <c r="AE167" s="352">
        <v>46.948948658578104</v>
      </c>
      <c r="AF167" s="352">
        <v>42.3795640586101</v>
      </c>
      <c r="AG167">
        <f t="shared" si="15"/>
        <v>1124.206105948002</v>
      </c>
      <c r="AM167" s="267">
        <f t="shared" si="12"/>
        <v>42064</v>
      </c>
      <c r="AN167" s="353">
        <f t="shared" si="13"/>
        <v>0</v>
      </c>
      <c r="AO167" s="190">
        <f t="shared" si="14"/>
        <v>0</v>
      </c>
    </row>
    <row r="168" spans="2:41" ht="12" customHeight="1" x14ac:dyDescent="0.2">
      <c r="B168" s="70">
        <f t="shared" si="11"/>
        <v>42095</v>
      </c>
      <c r="C168" s="361"/>
      <c r="G168" s="4"/>
      <c r="H168" s="4">
        <v>142</v>
      </c>
      <c r="I168" s="351">
        <v>37.888356609992798</v>
      </c>
      <c r="J168" s="352">
        <v>35.600527312741299</v>
      </c>
      <c r="K168" s="352">
        <v>34.282356412051101</v>
      </c>
      <c r="L168" s="352">
        <v>33.135039311361602</v>
      </c>
      <c r="M168" s="352">
        <v>32.695066090726002</v>
      </c>
      <c r="N168" s="352">
        <v>32.902368272591403</v>
      </c>
      <c r="O168" s="352">
        <v>34.330910308281204</v>
      </c>
      <c r="P168" s="352">
        <v>39.373704003355101</v>
      </c>
      <c r="Q168" s="352">
        <v>42.600242826332902</v>
      </c>
      <c r="R168" s="352">
        <v>46.440462402871098</v>
      </c>
      <c r="S168" s="352">
        <v>49.294621490050801</v>
      </c>
      <c r="T168" s="352">
        <v>51.880016899575295</v>
      </c>
      <c r="U168" s="352">
        <v>54.258620005208904</v>
      </c>
      <c r="V168" s="352">
        <v>56.409703542098697</v>
      </c>
      <c r="W168" s="352">
        <v>58.013089793799097</v>
      </c>
      <c r="X168" s="352">
        <v>58.645242367414596</v>
      </c>
      <c r="Y168" s="352">
        <v>58.122194608661601</v>
      </c>
      <c r="Z168" s="352">
        <v>56.371800581227703</v>
      </c>
      <c r="AA168" s="352">
        <v>54.470963195677996</v>
      </c>
      <c r="AB168" s="352">
        <v>52.496054400278297</v>
      </c>
      <c r="AC168" s="352">
        <v>53.581637596341295</v>
      </c>
      <c r="AD168" s="352">
        <v>50.614352428331699</v>
      </c>
      <c r="AE168" s="352">
        <v>46.628719044406196</v>
      </c>
      <c r="AF168" s="352">
        <v>42.138722091426899</v>
      </c>
      <c r="AG168">
        <f t="shared" si="15"/>
        <v>1112.1747715948038</v>
      </c>
      <c r="AM168" s="267">
        <f t="shared" si="12"/>
        <v>42095</v>
      </c>
      <c r="AN168" s="353">
        <f t="shared" si="13"/>
        <v>0</v>
      </c>
      <c r="AO168" s="190">
        <f t="shared" si="14"/>
        <v>0</v>
      </c>
    </row>
    <row r="169" spans="2:41" ht="12" customHeight="1" x14ac:dyDescent="0.2">
      <c r="B169" s="70">
        <f t="shared" si="11"/>
        <v>42125</v>
      </c>
      <c r="C169" s="361"/>
      <c r="G169" s="4"/>
      <c r="H169" s="4">
        <v>143</v>
      </c>
      <c r="I169" s="351">
        <v>37.258905505751201</v>
      </c>
      <c r="J169" s="352">
        <v>34.921892188940404</v>
      </c>
      <c r="K169" s="352">
        <v>33.725028354499401</v>
      </c>
      <c r="L169" s="352">
        <v>32.569615457893505</v>
      </c>
      <c r="M169" s="352">
        <v>32.171466010294502</v>
      </c>
      <c r="N169" s="352">
        <v>32.410022106498104</v>
      </c>
      <c r="O169" s="352">
        <v>34.132934747627701</v>
      </c>
      <c r="P169" s="352">
        <v>38.698641736820797</v>
      </c>
      <c r="Q169" s="352">
        <v>41.961735389772997</v>
      </c>
      <c r="R169" s="352">
        <v>45.4156562314148</v>
      </c>
      <c r="S169" s="352">
        <v>47.892841143714101</v>
      </c>
      <c r="T169" s="352">
        <v>50.391848122006202</v>
      </c>
      <c r="U169" s="352">
        <v>52.378493430871004</v>
      </c>
      <c r="V169" s="352">
        <v>54.679768589781602</v>
      </c>
      <c r="W169" s="352">
        <v>56.244947392899803</v>
      </c>
      <c r="X169" s="352">
        <v>56.482674938292007</v>
      </c>
      <c r="Y169" s="352">
        <v>56.085980243626999</v>
      </c>
      <c r="Z169" s="352">
        <v>54.124803644374303</v>
      </c>
      <c r="AA169" s="352">
        <v>52.065646412597104</v>
      </c>
      <c r="AB169" s="352">
        <v>50.29210147853</v>
      </c>
      <c r="AC169" s="352">
        <v>51.657892954281905</v>
      </c>
      <c r="AD169" s="352">
        <v>48.954542057089299</v>
      </c>
      <c r="AE169" s="352">
        <v>45.412740341296399</v>
      </c>
      <c r="AF169" s="352">
        <v>41.079521394272199</v>
      </c>
      <c r="AG169">
        <f t="shared" si="15"/>
        <v>1081.0096998731462</v>
      </c>
      <c r="AM169" s="267">
        <f t="shared" si="12"/>
        <v>42125</v>
      </c>
      <c r="AN169" s="353">
        <f t="shared" si="13"/>
        <v>0</v>
      </c>
      <c r="AO169" s="190">
        <f t="shared" si="14"/>
        <v>0</v>
      </c>
    </row>
    <row r="170" spans="2:41" ht="12" customHeight="1" x14ac:dyDescent="0.2">
      <c r="B170" s="70">
        <f t="shared" si="11"/>
        <v>42156</v>
      </c>
      <c r="C170" s="361"/>
      <c r="G170" s="4"/>
      <c r="H170" s="4">
        <v>144</v>
      </c>
      <c r="I170" s="351">
        <v>35.919880937695297</v>
      </c>
      <c r="J170" s="352">
        <v>33.6585059844383</v>
      </c>
      <c r="K170" s="352">
        <v>32.500629362544302</v>
      </c>
      <c r="L170" s="352">
        <v>31.380002376314501</v>
      </c>
      <c r="M170" s="352">
        <v>30.9755486728912</v>
      </c>
      <c r="N170" s="352">
        <v>31.1853437991766</v>
      </c>
      <c r="O170" s="352">
        <v>32.835653729897402</v>
      </c>
      <c r="P170" s="352">
        <v>37.476993692596203</v>
      </c>
      <c r="Q170" s="352">
        <v>40.540480368448698</v>
      </c>
      <c r="R170" s="352">
        <v>43.971037735030698</v>
      </c>
      <c r="S170" s="352">
        <v>46.410491939977604</v>
      </c>
      <c r="T170" s="352">
        <v>48.3863068973398</v>
      </c>
      <c r="U170" s="352">
        <v>50.179522132208106</v>
      </c>
      <c r="V170" s="352">
        <v>52.068867730120701</v>
      </c>
      <c r="W170" s="352">
        <v>53.6554025652514</v>
      </c>
      <c r="X170" s="352">
        <v>53.465270905546504</v>
      </c>
      <c r="Y170" s="352">
        <v>53.099526136686706</v>
      </c>
      <c r="Z170" s="352">
        <v>51.159902947540104</v>
      </c>
      <c r="AA170" s="352">
        <v>49.170857529401303</v>
      </c>
      <c r="AB170" s="352">
        <v>47.474514345853095</v>
      </c>
      <c r="AC170" s="352">
        <v>48.607908913759999</v>
      </c>
      <c r="AD170" s="352">
        <v>46.659888731227497</v>
      </c>
      <c r="AE170" s="352">
        <v>43.599480843221997</v>
      </c>
      <c r="AF170" s="352">
        <v>39.986994470798599</v>
      </c>
      <c r="AG170">
        <f t="shared" si="15"/>
        <v>1034.3690127479665</v>
      </c>
      <c r="AM170" s="267">
        <f t="shared" si="12"/>
        <v>42156</v>
      </c>
      <c r="AN170" s="353">
        <f t="shared" si="13"/>
        <v>0</v>
      </c>
      <c r="AO170" s="190">
        <f t="shared" si="14"/>
        <v>0</v>
      </c>
    </row>
    <row r="171" spans="2:41" ht="12" customHeight="1" x14ac:dyDescent="0.2">
      <c r="B171" s="70">
        <f t="shared" si="11"/>
        <v>42186</v>
      </c>
      <c r="C171" s="361"/>
      <c r="G171" s="4"/>
      <c r="H171" s="4">
        <v>145</v>
      </c>
      <c r="I171" s="351">
        <v>36.301481144093202</v>
      </c>
      <c r="J171" s="352">
        <v>34.038751061230599</v>
      </c>
      <c r="K171" s="352">
        <v>32.563171256991296</v>
      </c>
      <c r="L171" s="352">
        <v>31.3718129720253</v>
      </c>
      <c r="M171" s="352">
        <v>30.695653367243299</v>
      </c>
      <c r="N171" s="352">
        <v>30.123858706679641</v>
      </c>
      <c r="O171" s="352">
        <v>28.850013280197079</v>
      </c>
      <c r="P171" s="352">
        <v>30.9554885804782</v>
      </c>
      <c r="Q171" s="352">
        <v>34.564512513317801</v>
      </c>
      <c r="R171" s="352">
        <v>38.605725810735102</v>
      </c>
      <c r="S171" s="352">
        <v>41.594667265570401</v>
      </c>
      <c r="T171" s="352">
        <v>44.150924284681096</v>
      </c>
      <c r="U171" s="352">
        <v>46.481276203267697</v>
      </c>
      <c r="V171" s="352">
        <v>48.081746806999298</v>
      </c>
      <c r="W171" s="352">
        <v>49.635356297094106</v>
      </c>
      <c r="X171" s="352">
        <v>50.037210590915905</v>
      </c>
      <c r="Y171" s="352">
        <v>50.130639116942504</v>
      </c>
      <c r="Z171" s="352">
        <v>49.554989672574997</v>
      </c>
      <c r="AA171" s="352">
        <v>47.9400926294812</v>
      </c>
      <c r="AB171" s="352">
        <v>46.359340825447703</v>
      </c>
      <c r="AC171" s="352">
        <v>47.801613441645799</v>
      </c>
      <c r="AD171" s="352">
        <v>46.071688315149103</v>
      </c>
      <c r="AE171" s="352">
        <v>43.016750476359</v>
      </c>
      <c r="AF171" s="352">
        <v>39.376472136714597</v>
      </c>
      <c r="AG171">
        <f t="shared" si="15"/>
        <v>978.30323675583497</v>
      </c>
      <c r="AM171" s="267">
        <f t="shared" si="12"/>
        <v>42186</v>
      </c>
      <c r="AN171" s="353">
        <f t="shared" si="13"/>
        <v>0</v>
      </c>
      <c r="AO171" s="190">
        <f t="shared" si="14"/>
        <v>0</v>
      </c>
    </row>
    <row r="172" spans="2:41" ht="12" customHeight="1" x14ac:dyDescent="0.2">
      <c r="B172" s="70">
        <f t="shared" si="11"/>
        <v>42217</v>
      </c>
      <c r="C172" s="361"/>
      <c r="G172" s="4"/>
      <c r="H172" s="4">
        <v>146</v>
      </c>
      <c r="I172" s="351">
        <v>36.675021131748998</v>
      </c>
      <c r="J172" s="352">
        <v>34.518771978713097</v>
      </c>
      <c r="K172" s="352">
        <v>33.108287345605305</v>
      </c>
      <c r="L172" s="352">
        <v>31.762156453192102</v>
      </c>
      <c r="M172" s="352">
        <v>31.0292849562287</v>
      </c>
      <c r="N172" s="352">
        <v>30.0384152392432</v>
      </c>
      <c r="O172" s="352">
        <v>28.437410595032162</v>
      </c>
      <c r="P172" s="352">
        <v>30.6051365689055</v>
      </c>
      <c r="Q172" s="352">
        <v>33.960989437487299</v>
      </c>
      <c r="R172" s="352">
        <v>38.045843367574903</v>
      </c>
      <c r="S172" s="352">
        <v>41.027870735707801</v>
      </c>
      <c r="T172" s="352">
        <v>43.2938871103323</v>
      </c>
      <c r="U172" s="352">
        <v>46.377511615437299</v>
      </c>
      <c r="V172" s="352">
        <v>48.4070891051215</v>
      </c>
      <c r="W172" s="352">
        <v>50.377317724868597</v>
      </c>
      <c r="X172" s="352">
        <v>51.097948681208599</v>
      </c>
      <c r="Y172" s="352">
        <v>51.340470153329697</v>
      </c>
      <c r="Z172" s="352">
        <v>51.124076819749902</v>
      </c>
      <c r="AA172" s="352">
        <v>49.998319415992</v>
      </c>
      <c r="AB172" s="352">
        <v>48.6142741673983</v>
      </c>
      <c r="AC172" s="352">
        <v>49.704932066807601</v>
      </c>
      <c r="AD172" s="352">
        <v>47.790281839034797</v>
      </c>
      <c r="AE172" s="352">
        <v>44.215047135920102</v>
      </c>
      <c r="AF172" s="352">
        <v>40.128420478178398</v>
      </c>
      <c r="AG172">
        <f t="shared" si="15"/>
        <v>991.67876412281817</v>
      </c>
      <c r="AM172" s="267">
        <f t="shared" si="12"/>
        <v>42217</v>
      </c>
      <c r="AN172" s="353">
        <f t="shared" si="13"/>
        <v>0</v>
      </c>
      <c r="AO172" s="190">
        <f t="shared" si="14"/>
        <v>0</v>
      </c>
    </row>
    <row r="173" spans="2:41" ht="12" customHeight="1" x14ac:dyDescent="0.2">
      <c r="B173" s="70">
        <f t="shared" si="11"/>
        <v>42248</v>
      </c>
      <c r="C173" s="361"/>
      <c r="G173" s="4"/>
      <c r="H173" s="4">
        <v>147</v>
      </c>
      <c r="I173" s="351">
        <v>37.491017124852505</v>
      </c>
      <c r="J173" s="352">
        <v>35.0930881678036</v>
      </c>
      <c r="K173" s="352">
        <v>34.038653801667401</v>
      </c>
      <c r="L173" s="352">
        <v>32.851796436069804</v>
      </c>
      <c r="M173" s="352">
        <v>32.282747509407002</v>
      </c>
      <c r="N173" s="352">
        <v>31.947154383227399</v>
      </c>
      <c r="O173" s="352">
        <v>31.576524719489498</v>
      </c>
      <c r="P173" s="352">
        <v>37.6388339520066</v>
      </c>
      <c r="Q173" s="352">
        <v>37.692142101202499</v>
      </c>
      <c r="R173" s="352">
        <v>43.660072938736299</v>
      </c>
      <c r="S173" s="352">
        <v>47.959783489958795</v>
      </c>
      <c r="T173" s="352">
        <v>50.526476739050494</v>
      </c>
      <c r="U173" s="352">
        <v>52.655418420196995</v>
      </c>
      <c r="V173" s="352">
        <v>56.675523138423799</v>
      </c>
      <c r="W173" s="352">
        <v>58.048577734168404</v>
      </c>
      <c r="X173" s="352">
        <v>56.721981253918798</v>
      </c>
      <c r="Y173" s="352">
        <v>57.915706548056299</v>
      </c>
      <c r="Z173" s="352">
        <v>55.761103116483199</v>
      </c>
      <c r="AA173" s="352">
        <v>56.244366356656897</v>
      </c>
      <c r="AB173" s="352">
        <v>54.506814216761299</v>
      </c>
      <c r="AC173" s="352">
        <v>54.526406049272602</v>
      </c>
      <c r="AD173" s="352">
        <v>51.994260968253798</v>
      </c>
      <c r="AE173" s="352">
        <v>48.2387919775421</v>
      </c>
      <c r="AF173" s="352">
        <v>44.844933098056899</v>
      </c>
      <c r="AG173">
        <f t="shared" si="15"/>
        <v>1100.8921742412629</v>
      </c>
      <c r="AM173" s="267">
        <f t="shared" si="12"/>
        <v>42248</v>
      </c>
      <c r="AN173" s="353">
        <f t="shared" si="13"/>
        <v>0</v>
      </c>
      <c r="AO173" s="190">
        <f t="shared" si="14"/>
        <v>0</v>
      </c>
    </row>
    <row r="174" spans="2:41" ht="12" customHeight="1" x14ac:dyDescent="0.2">
      <c r="B174" s="70">
        <f t="shared" si="11"/>
        <v>42278</v>
      </c>
      <c r="C174" s="361"/>
      <c r="G174" s="4"/>
      <c r="H174" s="4">
        <v>148</v>
      </c>
      <c r="I174" s="351">
        <v>35.488352944331901</v>
      </c>
      <c r="J174" s="352">
        <v>33.5257977168149</v>
      </c>
      <c r="K174" s="352">
        <v>31.791020888662018</v>
      </c>
      <c r="L174" s="352">
        <v>30.856145781544591</v>
      </c>
      <c r="M174" s="352">
        <v>29.449056886122662</v>
      </c>
      <c r="N174" s="352">
        <v>29.883851841468321</v>
      </c>
      <c r="O174" s="352">
        <v>31.283951630416603</v>
      </c>
      <c r="P174" s="352">
        <v>35.825349342714397</v>
      </c>
      <c r="Q174" s="352">
        <v>39.311944543475299</v>
      </c>
      <c r="R174" s="352">
        <v>42.584185101992503</v>
      </c>
      <c r="S174" s="352">
        <v>45.073416242224397</v>
      </c>
      <c r="T174" s="352">
        <v>44.563230370073398</v>
      </c>
      <c r="U174" s="352">
        <v>46.8868102061017</v>
      </c>
      <c r="V174" s="352">
        <v>48.333008683006796</v>
      </c>
      <c r="W174" s="352">
        <v>49.731812500526601</v>
      </c>
      <c r="X174" s="352">
        <v>50.602842554134398</v>
      </c>
      <c r="Y174" s="352">
        <v>50.520372974545495</v>
      </c>
      <c r="Z174" s="352">
        <v>48.268548653349001</v>
      </c>
      <c r="AA174" s="352">
        <v>47.264931409343305</v>
      </c>
      <c r="AB174" s="352">
        <v>45.593989175601202</v>
      </c>
      <c r="AC174" s="352">
        <v>46.034178544735902</v>
      </c>
      <c r="AD174" s="352">
        <v>43.986785312097396</v>
      </c>
      <c r="AE174" s="352">
        <v>40.237743050848501</v>
      </c>
      <c r="AF174" s="352">
        <v>35.900530903363503</v>
      </c>
      <c r="AG174">
        <f t="shared" si="15"/>
        <v>982.99785725749484</v>
      </c>
      <c r="AM174" s="267">
        <f t="shared" si="12"/>
        <v>42278</v>
      </c>
      <c r="AN174" s="353">
        <f t="shared" si="13"/>
        <v>0</v>
      </c>
      <c r="AO174" s="190">
        <f t="shared" si="14"/>
        <v>0</v>
      </c>
    </row>
    <row r="175" spans="2:41" ht="12" customHeight="1" x14ac:dyDescent="0.2">
      <c r="B175" s="70">
        <f t="shared" si="11"/>
        <v>42309</v>
      </c>
      <c r="C175" s="361"/>
      <c r="G175" s="4"/>
      <c r="H175" s="4">
        <v>149</v>
      </c>
      <c r="I175" s="351">
        <v>28.606964228235451</v>
      </c>
      <c r="J175" s="352">
        <v>27.02586379619996</v>
      </c>
      <c r="K175" s="352">
        <v>25.877517442031142</v>
      </c>
      <c r="L175" s="352">
        <v>25.438449940052394</v>
      </c>
      <c r="M175" s="352">
        <v>24.310713150644517</v>
      </c>
      <c r="N175" s="352">
        <v>25.136307667141821</v>
      </c>
      <c r="O175" s="352">
        <v>26.83355449394406</v>
      </c>
      <c r="P175" s="352">
        <v>31.0702376376837</v>
      </c>
      <c r="Q175" s="352">
        <v>33.288508640618801</v>
      </c>
      <c r="R175" s="352">
        <v>35.537836121213701</v>
      </c>
      <c r="S175" s="352">
        <v>36.978299679004103</v>
      </c>
      <c r="T175" s="352">
        <v>35.780242263947201</v>
      </c>
      <c r="U175" s="352">
        <v>37.008234957402799</v>
      </c>
      <c r="V175" s="352">
        <v>37.651271444290003</v>
      </c>
      <c r="W175" s="352">
        <v>38.319973470096897</v>
      </c>
      <c r="X175" s="352">
        <v>39.582568583525898</v>
      </c>
      <c r="Y175" s="352">
        <v>39.193006647985001</v>
      </c>
      <c r="Z175" s="352">
        <v>37.6582711422285</v>
      </c>
      <c r="AA175" s="352">
        <v>37.040965368692596</v>
      </c>
      <c r="AB175" s="352">
        <v>35.766543404665398</v>
      </c>
      <c r="AC175" s="352">
        <v>36.998264664214702</v>
      </c>
      <c r="AD175" s="352">
        <v>35.271890890983101</v>
      </c>
      <c r="AE175" s="352">
        <v>32.239302774939802</v>
      </c>
      <c r="AF175" s="352">
        <v>28.617017355250418</v>
      </c>
      <c r="AG175">
        <f t="shared" si="15"/>
        <v>791.23180576499192</v>
      </c>
      <c r="AM175" s="267">
        <f t="shared" si="12"/>
        <v>42309</v>
      </c>
      <c r="AN175" s="353">
        <f t="shared" si="13"/>
        <v>0</v>
      </c>
      <c r="AO175" s="190">
        <f t="shared" si="14"/>
        <v>0</v>
      </c>
    </row>
    <row r="176" spans="2:41" ht="12" customHeight="1" x14ac:dyDescent="0.2">
      <c r="B176" s="70">
        <f t="shared" si="11"/>
        <v>42339</v>
      </c>
      <c r="C176" s="361"/>
      <c r="G176" s="4"/>
      <c r="H176" s="4">
        <v>150</v>
      </c>
      <c r="I176" s="351">
        <v>27.053893541335839</v>
      </c>
      <c r="J176" s="352">
        <v>25.45113162909518</v>
      </c>
      <c r="K176" s="352">
        <v>24.729146154063869</v>
      </c>
      <c r="L176" s="352">
        <v>24.328455042992303</v>
      </c>
      <c r="M176" s="352">
        <v>23.448945655110471</v>
      </c>
      <c r="N176" s="352">
        <v>24.315411436662203</v>
      </c>
      <c r="O176" s="352">
        <v>26.473828714151097</v>
      </c>
      <c r="P176" s="352">
        <v>30.198743629435601</v>
      </c>
      <c r="Q176" s="352">
        <v>32.3107096975614</v>
      </c>
      <c r="R176" s="352">
        <v>33.838409114336798</v>
      </c>
      <c r="S176" s="352">
        <v>34.7617507409648</v>
      </c>
      <c r="T176" s="352">
        <v>33.378712010346199</v>
      </c>
      <c r="U176" s="352">
        <v>33.9276363703163</v>
      </c>
      <c r="V176" s="352">
        <v>34.589049871841297</v>
      </c>
      <c r="W176" s="352">
        <v>34.876559967317903</v>
      </c>
      <c r="X176" s="352">
        <v>35.572927905808001</v>
      </c>
      <c r="Y176" s="352">
        <v>35.571458524283997</v>
      </c>
      <c r="Z176" s="352">
        <v>34.047906204312099</v>
      </c>
      <c r="AA176" s="352">
        <v>33.276359108086098</v>
      </c>
      <c r="AB176" s="352">
        <v>32.384942331214205</v>
      </c>
      <c r="AC176" s="352">
        <v>34.119237377130702</v>
      </c>
      <c r="AD176" s="352">
        <v>32.727256314637202</v>
      </c>
      <c r="AE176" s="352">
        <v>30.379092125534697</v>
      </c>
      <c r="AF176" s="352">
        <v>27.026218589503969</v>
      </c>
      <c r="AG176">
        <f t="shared" si="15"/>
        <v>738.78778205604237</v>
      </c>
      <c r="AM176" s="267">
        <f t="shared" si="12"/>
        <v>42339</v>
      </c>
      <c r="AN176" s="353">
        <f t="shared" si="13"/>
        <v>0</v>
      </c>
      <c r="AO176" s="190">
        <f t="shared" si="14"/>
        <v>0</v>
      </c>
    </row>
    <row r="177" spans="2:41" ht="12" customHeight="1" x14ac:dyDescent="0.2">
      <c r="B177" s="70">
        <f t="shared" si="11"/>
        <v>42370</v>
      </c>
      <c r="C177" s="361"/>
      <c r="G177" s="4"/>
      <c r="H177" s="4">
        <v>151</v>
      </c>
      <c r="I177" s="351">
        <v>26.680680033252131</v>
      </c>
      <c r="J177" s="352">
        <v>25.093304350008971</v>
      </c>
      <c r="K177" s="352">
        <v>24.422451013605837</v>
      </c>
      <c r="L177" s="352">
        <v>23.974912650163059</v>
      </c>
      <c r="M177" s="352">
        <v>23.036917642222349</v>
      </c>
      <c r="N177" s="352">
        <v>23.84436899939195</v>
      </c>
      <c r="O177" s="352">
        <v>25.922589514497602</v>
      </c>
      <c r="P177" s="352">
        <v>29.747374231588701</v>
      </c>
      <c r="Q177" s="352">
        <v>31.869622306648203</v>
      </c>
      <c r="R177" s="352">
        <v>33.504027194811599</v>
      </c>
      <c r="S177" s="352">
        <v>34.473858245682003</v>
      </c>
      <c r="T177" s="352">
        <v>32.804180836423697</v>
      </c>
      <c r="U177" s="352">
        <v>33.3746070100241</v>
      </c>
      <c r="V177" s="352">
        <v>33.816180043891599</v>
      </c>
      <c r="W177" s="352">
        <v>34.418958673271199</v>
      </c>
      <c r="X177" s="352">
        <v>34.545438540542101</v>
      </c>
      <c r="Y177" s="352">
        <v>34.7169026076431</v>
      </c>
      <c r="Z177" s="352">
        <v>33.164542330362401</v>
      </c>
      <c r="AA177" s="352">
        <v>32.401355389652501</v>
      </c>
      <c r="AB177" s="352">
        <v>31.522806869559901</v>
      </c>
      <c r="AC177" s="352">
        <v>32.851486669992596</v>
      </c>
      <c r="AD177" s="352">
        <v>32.261283780899497</v>
      </c>
      <c r="AE177" s="352">
        <v>30.162010032420497</v>
      </c>
      <c r="AF177" s="352">
        <v>27.439781501064793</v>
      </c>
      <c r="AG177">
        <f t="shared" si="15"/>
        <v>726.04964046762041</v>
      </c>
      <c r="AM177" s="267">
        <f t="shared" si="12"/>
        <v>42370</v>
      </c>
      <c r="AN177" s="353">
        <f t="shared" si="13"/>
        <v>0</v>
      </c>
      <c r="AO177" s="190">
        <f t="shared" si="14"/>
        <v>0</v>
      </c>
    </row>
    <row r="178" spans="2:41" ht="12" customHeight="1" x14ac:dyDescent="0.2">
      <c r="B178" s="70">
        <f t="shared" si="11"/>
        <v>42401</v>
      </c>
      <c r="C178" s="361"/>
      <c r="G178" s="4"/>
      <c r="H178" s="4">
        <v>152</v>
      </c>
      <c r="I178" s="351">
        <v>38.584147854542003</v>
      </c>
      <c r="J178" s="352">
        <v>36.397822203358615</v>
      </c>
      <c r="K178" s="352">
        <v>35.064560822099175</v>
      </c>
      <c r="L178" s="352">
        <v>33.984132010396316</v>
      </c>
      <c r="M178" s="352">
        <v>33.608181541185949</v>
      </c>
      <c r="N178" s="352">
        <v>33.223544545835871</v>
      </c>
      <c r="O178" s="352">
        <v>31.556223081599505</v>
      </c>
      <c r="P178" s="352">
        <v>32.5592613041985</v>
      </c>
      <c r="Q178" s="352">
        <v>37.367887247404013</v>
      </c>
      <c r="R178" s="352">
        <v>41.154293598241779</v>
      </c>
      <c r="S178" s="352">
        <v>45.016642885098129</v>
      </c>
      <c r="T178" s="352">
        <v>48.993110017179056</v>
      </c>
      <c r="U178" s="352">
        <v>51.819244094764258</v>
      </c>
      <c r="V178" s="352">
        <v>54.156018863074372</v>
      </c>
      <c r="W178" s="352">
        <v>56.005797156394827</v>
      </c>
      <c r="X178" s="352">
        <v>56.837063126926225</v>
      </c>
      <c r="Y178" s="352">
        <v>57.050759270820585</v>
      </c>
      <c r="Z178" s="352">
        <v>56.610806923264555</v>
      </c>
      <c r="AA178" s="352">
        <v>55.007134118952763</v>
      </c>
      <c r="AB178" s="352">
        <v>52.538763615836871</v>
      </c>
      <c r="AC178" s="352">
        <v>52.972570304963398</v>
      </c>
      <c r="AD178" s="352">
        <v>51.611581553454272</v>
      </c>
      <c r="AE178" s="352">
        <v>48.014070133421825</v>
      </c>
      <c r="AF178" s="352">
        <v>44.404057735457059</v>
      </c>
      <c r="AG178">
        <f t="shared" si="15"/>
        <v>1084.5376740084698</v>
      </c>
      <c r="AM178" s="267">
        <f t="shared" si="12"/>
        <v>42401</v>
      </c>
      <c r="AN178" s="353">
        <f t="shared" si="13"/>
        <v>0</v>
      </c>
      <c r="AO178" s="190">
        <f t="shared" si="14"/>
        <v>0</v>
      </c>
    </row>
    <row r="179" spans="2:41" ht="12" customHeight="1" x14ac:dyDescent="0.2">
      <c r="B179" s="70">
        <f t="shared" si="11"/>
        <v>42430</v>
      </c>
      <c r="C179" s="361"/>
      <c r="G179" s="4"/>
      <c r="H179" s="4">
        <v>153</v>
      </c>
      <c r="I179" s="351">
        <v>47.212475897585264</v>
      </c>
      <c r="J179" s="352">
        <v>44.279382462303012</v>
      </c>
      <c r="K179" s="352">
        <v>42.235430476090976</v>
      </c>
      <c r="L179" s="352">
        <v>40.447216347499058</v>
      </c>
      <c r="M179" s="352">
        <v>39.585242079183701</v>
      </c>
      <c r="N179" s="352">
        <v>38.014809367223016</v>
      </c>
      <c r="O179" s="352">
        <v>35.637156724233492</v>
      </c>
      <c r="P179" s="352">
        <v>37.897317830606568</v>
      </c>
      <c r="Q179" s="352">
        <v>42.134291719378041</v>
      </c>
      <c r="R179" s="352">
        <v>47.723989900048998</v>
      </c>
      <c r="S179" s="352">
        <v>52.400340792515451</v>
      </c>
      <c r="T179" s="352">
        <v>56.833298322780891</v>
      </c>
      <c r="U179" s="352">
        <v>60.067854377620577</v>
      </c>
      <c r="V179" s="352">
        <v>63.274140167680329</v>
      </c>
      <c r="W179" s="352">
        <v>65.22009310102456</v>
      </c>
      <c r="X179" s="352">
        <v>66.546698059406822</v>
      </c>
      <c r="Y179" s="352">
        <v>66.378080324256189</v>
      </c>
      <c r="Z179" s="352">
        <v>66.042391429389909</v>
      </c>
      <c r="AA179" s="352">
        <v>64.963431731210974</v>
      </c>
      <c r="AB179" s="352">
        <v>61.981899173001842</v>
      </c>
      <c r="AC179" s="352">
        <v>61.556459463058168</v>
      </c>
      <c r="AD179" s="352">
        <v>59.469458042881612</v>
      </c>
      <c r="AE179" s="352">
        <v>55.554816285235177</v>
      </c>
      <c r="AF179" s="352">
        <v>50.87347687792429</v>
      </c>
      <c r="AG179">
        <f t="shared" si="15"/>
        <v>1266.329750952139</v>
      </c>
      <c r="AM179" s="267">
        <f t="shared" si="12"/>
        <v>42430</v>
      </c>
      <c r="AN179" s="353">
        <f t="shared" si="13"/>
        <v>0</v>
      </c>
      <c r="AO179" s="190">
        <f t="shared" si="14"/>
        <v>0</v>
      </c>
    </row>
    <row r="180" spans="2:41" ht="12" customHeight="1" x14ac:dyDescent="0.2">
      <c r="B180" s="70">
        <f t="shared" si="11"/>
        <v>42461</v>
      </c>
      <c r="C180" s="361"/>
      <c r="G180" s="4"/>
      <c r="H180" s="4">
        <v>154</v>
      </c>
      <c r="I180" s="351">
        <v>48.867996692524386</v>
      </c>
      <c r="J180" s="352">
        <v>45.79866462530385</v>
      </c>
      <c r="K180" s="352">
        <v>43.840309299824298</v>
      </c>
      <c r="L180" s="352">
        <v>42.146224531418582</v>
      </c>
      <c r="M180" s="352">
        <v>41.277698091183652</v>
      </c>
      <c r="N180" s="352">
        <v>40.847495081522652</v>
      </c>
      <c r="O180" s="352">
        <v>41.70259626014915</v>
      </c>
      <c r="P180" s="352">
        <v>47.662268180582544</v>
      </c>
      <c r="Q180" s="352">
        <v>52.613265196927969</v>
      </c>
      <c r="R180" s="352">
        <v>58.235690185508233</v>
      </c>
      <c r="S180" s="352">
        <v>63.302483885971917</v>
      </c>
      <c r="T180" s="352">
        <v>68.137245567059438</v>
      </c>
      <c r="U180" s="352">
        <v>70.923843239316881</v>
      </c>
      <c r="V180" s="352">
        <v>74.311961711560443</v>
      </c>
      <c r="W180" s="352">
        <v>76.178177202881301</v>
      </c>
      <c r="X180" s="352">
        <v>77.006459622285902</v>
      </c>
      <c r="Y180" s="352">
        <v>76.195386750042104</v>
      </c>
      <c r="Z180" s="352">
        <v>73.795211905604873</v>
      </c>
      <c r="AA180" s="352">
        <v>71.818817227017277</v>
      </c>
      <c r="AB180" s="352">
        <v>68.406350703292333</v>
      </c>
      <c r="AC180" s="352">
        <v>67.391260212981535</v>
      </c>
      <c r="AD180" s="352">
        <v>64.658889759492084</v>
      </c>
      <c r="AE180" s="352">
        <v>60.04172508424007</v>
      </c>
      <c r="AF180" s="352">
        <v>54.949582290625834</v>
      </c>
      <c r="AG180">
        <f t="shared" si="15"/>
        <v>1430.1096033073172</v>
      </c>
      <c r="AM180" s="267">
        <f t="shared" si="12"/>
        <v>42461</v>
      </c>
      <c r="AN180" s="353">
        <f t="shared" si="13"/>
        <v>0</v>
      </c>
      <c r="AO180" s="190">
        <f t="shared" si="14"/>
        <v>0</v>
      </c>
    </row>
    <row r="181" spans="2:41" ht="12" customHeight="1" x14ac:dyDescent="0.2">
      <c r="B181" s="70">
        <f t="shared" si="11"/>
        <v>42491</v>
      </c>
      <c r="C181" s="361"/>
      <c r="G181" s="4"/>
      <c r="H181" s="4">
        <v>155</v>
      </c>
      <c r="I181" s="351">
        <v>51.480476605164256</v>
      </c>
      <c r="J181" s="352">
        <v>48.27022873192314</v>
      </c>
      <c r="K181" s="352">
        <v>45.940088840391404</v>
      </c>
      <c r="L181" s="352">
        <v>44.107805649559992</v>
      </c>
      <c r="M181" s="352">
        <v>43.422761444655897</v>
      </c>
      <c r="N181" s="352">
        <v>42.637602222371818</v>
      </c>
      <c r="O181" s="352">
        <v>43.200268783105031</v>
      </c>
      <c r="P181" s="352">
        <v>48.587077620805665</v>
      </c>
      <c r="Q181" s="352">
        <v>53.427715369874342</v>
      </c>
      <c r="R181" s="352">
        <v>59.128099990397061</v>
      </c>
      <c r="S181" s="352">
        <v>64.174552755040423</v>
      </c>
      <c r="T181" s="352">
        <v>69.089769458126185</v>
      </c>
      <c r="U181" s="352">
        <v>72.123080160446449</v>
      </c>
      <c r="V181" s="352">
        <v>75.834939014087183</v>
      </c>
      <c r="W181" s="352">
        <v>77.744083304445141</v>
      </c>
      <c r="X181" s="352">
        <v>78.674927072050082</v>
      </c>
      <c r="Y181" s="352">
        <v>78.058808426364465</v>
      </c>
      <c r="Z181" s="352">
        <v>75.660524893753035</v>
      </c>
      <c r="AA181" s="352">
        <v>73.675756562009241</v>
      </c>
      <c r="AB181" s="352">
        <v>69.822837338681452</v>
      </c>
      <c r="AC181" s="352">
        <v>68.519891526295368</v>
      </c>
      <c r="AD181" s="352">
        <v>65.809068869487845</v>
      </c>
      <c r="AE181" s="352">
        <v>61.262376194566507</v>
      </c>
      <c r="AF181" s="352">
        <v>55.841658699796312</v>
      </c>
      <c r="AG181">
        <f t="shared" si="15"/>
        <v>1466.4943995333983</v>
      </c>
      <c r="AM181" s="267">
        <f t="shared" si="12"/>
        <v>42491</v>
      </c>
      <c r="AN181" s="353">
        <f t="shared" si="13"/>
        <v>0</v>
      </c>
      <c r="AO181" s="190">
        <f t="shared" si="14"/>
        <v>0</v>
      </c>
    </row>
    <row r="182" spans="2:41" ht="12" customHeight="1" x14ac:dyDescent="0.2">
      <c r="B182" s="70">
        <f t="shared" si="11"/>
        <v>42522</v>
      </c>
      <c r="C182" s="361"/>
      <c r="G182" s="4"/>
      <c r="H182" s="4">
        <v>156</v>
      </c>
      <c r="I182" s="351">
        <v>51.880546800914701</v>
      </c>
      <c r="J182" s="352">
        <v>48.608371545993634</v>
      </c>
      <c r="K182" s="352">
        <v>46.31214711196332</v>
      </c>
      <c r="L182" s="352">
        <v>44.501333195252791</v>
      </c>
      <c r="M182" s="352">
        <v>43.683562235557986</v>
      </c>
      <c r="N182" s="352">
        <v>43.055182736526902</v>
      </c>
      <c r="O182" s="352">
        <v>43.534654880053466</v>
      </c>
      <c r="P182" s="352">
        <v>49.081038082415375</v>
      </c>
      <c r="Q182" s="352">
        <v>53.448796596972663</v>
      </c>
      <c r="R182" s="352">
        <v>59.433264570615286</v>
      </c>
      <c r="S182" s="352">
        <v>64.353223298991082</v>
      </c>
      <c r="T182" s="352">
        <v>69.3231200709848</v>
      </c>
      <c r="U182" s="352">
        <v>72.180364520507283</v>
      </c>
      <c r="V182" s="352">
        <v>75.674233674243226</v>
      </c>
      <c r="W182" s="352">
        <v>77.589654638150677</v>
      </c>
      <c r="X182" s="352">
        <v>78.779036351859915</v>
      </c>
      <c r="Y182" s="352">
        <v>77.658188024601429</v>
      </c>
      <c r="Z182" s="352">
        <v>75.52408896401991</v>
      </c>
      <c r="AA182" s="352">
        <v>73.5766687655005</v>
      </c>
      <c r="AB182" s="352">
        <v>69.761881007747149</v>
      </c>
      <c r="AC182" s="352">
        <v>68.488673507101936</v>
      </c>
      <c r="AD182" s="352">
        <v>65.678717020626976</v>
      </c>
      <c r="AE182" s="352">
        <v>61.110440472338269</v>
      </c>
      <c r="AF182" s="352">
        <v>55.717821754841182</v>
      </c>
      <c r="AG182">
        <f t="shared" si="15"/>
        <v>1468.9550098277805</v>
      </c>
      <c r="AM182" s="267">
        <f t="shared" si="12"/>
        <v>42522</v>
      </c>
      <c r="AN182" s="353">
        <f t="shared" si="13"/>
        <v>0</v>
      </c>
      <c r="AO182" s="190">
        <f t="shared" si="14"/>
        <v>0</v>
      </c>
    </row>
    <row r="183" spans="2:41" ht="12" customHeight="1" x14ac:dyDescent="0.2">
      <c r="B183" s="70">
        <f t="shared" si="11"/>
        <v>42552</v>
      </c>
      <c r="C183" s="361"/>
      <c r="G183" s="4"/>
      <c r="H183" s="4">
        <v>157</v>
      </c>
      <c r="I183" s="351">
        <v>50.82171979797959</v>
      </c>
      <c r="J183" s="352">
        <v>47.54986981880009</v>
      </c>
      <c r="K183" s="352">
        <v>45.421653786051436</v>
      </c>
      <c r="L183" s="352">
        <v>43.63932739462895</v>
      </c>
      <c r="M183" s="352">
        <v>42.900730566609319</v>
      </c>
      <c r="N183" s="352">
        <v>42.360536468468922</v>
      </c>
      <c r="O183" s="352">
        <v>43.124186612756304</v>
      </c>
      <c r="P183" s="352">
        <v>48.175112002535812</v>
      </c>
      <c r="Q183" s="352">
        <v>52.621194703977345</v>
      </c>
      <c r="R183" s="352">
        <v>58.148318174293529</v>
      </c>
      <c r="S183" s="352">
        <v>62.718748753855301</v>
      </c>
      <c r="T183" s="352">
        <v>67.597641674825766</v>
      </c>
      <c r="U183" s="352">
        <v>70.09313490723585</v>
      </c>
      <c r="V183" s="352">
        <v>73.74156896432325</v>
      </c>
      <c r="W183" s="352">
        <v>75.545664989490049</v>
      </c>
      <c r="X183" s="352">
        <v>76.363372162819388</v>
      </c>
      <c r="Y183" s="352">
        <v>75.334682022870652</v>
      </c>
      <c r="Z183" s="352">
        <v>73.047558336029113</v>
      </c>
      <c r="AA183" s="352">
        <v>70.955374342168227</v>
      </c>
      <c r="AB183" s="352">
        <v>67.365091315080761</v>
      </c>
      <c r="AC183" s="352">
        <v>66.388794812107648</v>
      </c>
      <c r="AD183" s="352">
        <v>63.805981611763372</v>
      </c>
      <c r="AE183" s="352">
        <v>59.679506449015406</v>
      </c>
      <c r="AF183" s="352">
        <v>54.475566185672939</v>
      </c>
      <c r="AG183">
        <f t="shared" si="15"/>
        <v>1431.8753358533588</v>
      </c>
      <c r="AM183" s="267">
        <f t="shared" si="12"/>
        <v>42552</v>
      </c>
      <c r="AN183" s="353">
        <f t="shared" si="13"/>
        <v>0</v>
      </c>
      <c r="AO183" s="190">
        <f t="shared" si="14"/>
        <v>0</v>
      </c>
    </row>
    <row r="184" spans="2:41" ht="12" customHeight="1" x14ac:dyDescent="0.2">
      <c r="B184" s="70">
        <f t="shared" si="11"/>
        <v>42583</v>
      </c>
      <c r="C184" s="361"/>
      <c r="G184" s="4"/>
      <c r="H184" s="4">
        <v>158</v>
      </c>
      <c r="I184" s="351">
        <v>46.456829176105494</v>
      </c>
      <c r="J184" s="352">
        <v>43.727611837656355</v>
      </c>
      <c r="K184" s="352">
        <v>41.856458836356154</v>
      </c>
      <c r="L184" s="352">
        <v>40.279730263867563</v>
      </c>
      <c r="M184" s="352">
        <v>39.638252797725663</v>
      </c>
      <c r="N184" s="352">
        <v>39.560734873038371</v>
      </c>
      <c r="O184" s="352">
        <v>40.348511300803075</v>
      </c>
      <c r="P184" s="352">
        <v>44.892167512541704</v>
      </c>
      <c r="Q184" s="352">
        <v>49.310582775405692</v>
      </c>
      <c r="R184" s="352">
        <v>53.940826811579512</v>
      </c>
      <c r="S184" s="352">
        <v>58.045817293866769</v>
      </c>
      <c r="T184" s="352">
        <v>61.461139323553851</v>
      </c>
      <c r="U184" s="352">
        <v>63.807771246043735</v>
      </c>
      <c r="V184" s="352">
        <v>66.157914891344134</v>
      </c>
      <c r="W184" s="352">
        <v>67.981631934255574</v>
      </c>
      <c r="X184" s="352">
        <v>68.113494837916448</v>
      </c>
      <c r="Y184" s="352">
        <v>67.157783611561626</v>
      </c>
      <c r="Z184" s="352">
        <v>64.896977018302024</v>
      </c>
      <c r="AA184" s="352">
        <v>62.779170859415359</v>
      </c>
      <c r="AB184" s="352">
        <v>59.948484677605407</v>
      </c>
      <c r="AC184" s="352">
        <v>59.177451031520221</v>
      </c>
      <c r="AD184" s="352">
        <v>57.470271105762812</v>
      </c>
      <c r="AE184" s="352">
        <v>53.885731707550121</v>
      </c>
      <c r="AF184" s="352">
        <v>49.719700090083677</v>
      </c>
      <c r="AG184">
        <f t="shared" si="15"/>
        <v>1300.6150458138613</v>
      </c>
      <c r="AM184" s="267">
        <f t="shared" si="12"/>
        <v>42583</v>
      </c>
      <c r="AN184" s="353">
        <f t="shared" si="13"/>
        <v>0</v>
      </c>
      <c r="AO184" s="190">
        <f t="shared" si="14"/>
        <v>0</v>
      </c>
    </row>
    <row r="185" spans="2:41" ht="12" customHeight="1" x14ac:dyDescent="0.2">
      <c r="B185" s="70">
        <f t="shared" si="11"/>
        <v>42614</v>
      </c>
      <c r="C185" s="361"/>
      <c r="G185" s="4"/>
      <c r="H185" s="4">
        <v>159</v>
      </c>
      <c r="I185" s="351">
        <v>43.971690680787987</v>
      </c>
      <c r="J185" s="352">
        <v>41.389609013829649</v>
      </c>
      <c r="K185" s="352">
        <v>39.411433701881833</v>
      </c>
      <c r="L185" s="352">
        <v>37.91578163329897</v>
      </c>
      <c r="M185" s="352">
        <v>37.153957490155832</v>
      </c>
      <c r="N185" s="352">
        <v>36.411162876928749</v>
      </c>
      <c r="O185" s="352">
        <v>34.461580903705276</v>
      </c>
      <c r="P185" s="352">
        <v>36.168963023775099</v>
      </c>
      <c r="Q185" s="352">
        <v>40.730064367896787</v>
      </c>
      <c r="R185" s="352">
        <v>45.41248457112426</v>
      </c>
      <c r="S185" s="352">
        <v>49.579491041265825</v>
      </c>
      <c r="T185" s="352">
        <v>53.178969833883926</v>
      </c>
      <c r="U185" s="352">
        <v>55.576352259527809</v>
      </c>
      <c r="V185" s="352">
        <v>57.237483082263196</v>
      </c>
      <c r="W185" s="352">
        <v>58.753107767672397</v>
      </c>
      <c r="X185" s="352">
        <v>59.48112370641033</v>
      </c>
      <c r="Y185" s="352">
        <v>59.147087224809965</v>
      </c>
      <c r="Z185" s="352">
        <v>58.396663277186867</v>
      </c>
      <c r="AA185" s="352">
        <v>56.744643201681406</v>
      </c>
      <c r="AB185" s="352">
        <v>54.325152363344998</v>
      </c>
      <c r="AC185" s="352">
        <v>54.170268208798483</v>
      </c>
      <c r="AD185" s="352">
        <v>52.937415040107062</v>
      </c>
      <c r="AE185" s="352">
        <v>49.730453856698411</v>
      </c>
      <c r="AF185" s="352">
        <v>45.826660601706564</v>
      </c>
      <c r="AG185">
        <f t="shared" si="15"/>
        <v>1158.1115997287418</v>
      </c>
      <c r="AM185" s="267">
        <f t="shared" si="12"/>
        <v>42614</v>
      </c>
      <c r="AN185" s="353">
        <f t="shared" si="13"/>
        <v>0</v>
      </c>
      <c r="AO185" s="190">
        <f t="shared" si="14"/>
        <v>0</v>
      </c>
    </row>
    <row r="186" spans="2:41" ht="12" customHeight="1" x14ac:dyDescent="0.2">
      <c r="B186" s="70">
        <f t="shared" si="11"/>
        <v>42644</v>
      </c>
      <c r="C186" s="361"/>
      <c r="G186" s="4"/>
      <c r="H186" s="4">
        <v>160</v>
      </c>
      <c r="I186" s="351">
        <v>44.355690188478547</v>
      </c>
      <c r="J186" s="352">
        <v>41.932736594297907</v>
      </c>
      <c r="K186" s="352">
        <v>40.009479662831119</v>
      </c>
      <c r="L186" s="352">
        <v>38.393989917223394</v>
      </c>
      <c r="M186" s="352">
        <v>37.510836066365314</v>
      </c>
      <c r="N186" s="352">
        <v>36.400059474349106</v>
      </c>
      <c r="O186" s="352">
        <v>34.076744623951626</v>
      </c>
      <c r="P186" s="352">
        <v>35.736003718677608</v>
      </c>
      <c r="Q186" s="352">
        <v>40.254697661141641</v>
      </c>
      <c r="R186" s="352">
        <v>45.023739210280482</v>
      </c>
      <c r="S186" s="352">
        <v>49.217895977598786</v>
      </c>
      <c r="T186" s="352">
        <v>52.7163989851433</v>
      </c>
      <c r="U186" s="352">
        <v>56.196408562017467</v>
      </c>
      <c r="V186" s="352">
        <v>58.615351166793701</v>
      </c>
      <c r="W186" s="352">
        <v>60.95266215195992</v>
      </c>
      <c r="X186" s="352">
        <v>61.975769284775389</v>
      </c>
      <c r="Y186" s="352">
        <v>61.840969913630119</v>
      </c>
      <c r="Z186" s="352">
        <v>61.358139775994658</v>
      </c>
      <c r="AA186" s="352">
        <v>60.234712158976144</v>
      </c>
      <c r="AB186" s="352">
        <v>57.858489502760023</v>
      </c>
      <c r="AC186" s="352">
        <v>57.18696077342203</v>
      </c>
      <c r="AD186" s="352">
        <v>55.81427270944053</v>
      </c>
      <c r="AE186" s="352">
        <v>51.776873083328681</v>
      </c>
      <c r="AF186" s="352">
        <v>47.390913141519547</v>
      </c>
      <c r="AG186">
        <f t="shared" si="15"/>
        <v>1186.829794304957</v>
      </c>
      <c r="AM186" s="267">
        <f t="shared" si="12"/>
        <v>42644</v>
      </c>
      <c r="AN186" s="353">
        <f t="shared" si="13"/>
        <v>0</v>
      </c>
      <c r="AO186" s="190">
        <f t="shared" si="14"/>
        <v>0</v>
      </c>
    </row>
    <row r="187" spans="2:41" ht="12" customHeight="1" x14ac:dyDescent="0.2">
      <c r="B187" s="71">
        <f t="shared" si="11"/>
        <v>42675</v>
      </c>
      <c r="C187" s="361"/>
      <c r="G187" s="4"/>
      <c r="H187" s="4">
        <v>161</v>
      </c>
      <c r="I187" s="351">
        <v>45.024615401387734</v>
      </c>
      <c r="J187" s="352">
        <v>42.500743491656976</v>
      </c>
      <c r="K187" s="352">
        <v>40.849648112849252</v>
      </c>
      <c r="L187" s="352">
        <v>39.409363749856404</v>
      </c>
      <c r="M187" s="352">
        <v>38.702022457560631</v>
      </c>
      <c r="N187" s="352">
        <v>38.764587092125495</v>
      </c>
      <c r="O187" s="352">
        <v>39.748445008586479</v>
      </c>
      <c r="P187" s="352">
        <v>45.091575834117194</v>
      </c>
      <c r="Q187" s="352">
        <v>50.254585396490185</v>
      </c>
      <c r="R187" s="352">
        <v>54.869013899128028</v>
      </c>
      <c r="S187" s="352">
        <v>59.48444042724001</v>
      </c>
      <c r="T187" s="352">
        <v>63.408402911263963</v>
      </c>
      <c r="U187" s="352">
        <v>66.332340000747791</v>
      </c>
      <c r="V187" s="352">
        <v>68.958165182608298</v>
      </c>
      <c r="W187" s="352">
        <v>70.865775858069711</v>
      </c>
      <c r="X187" s="352">
        <v>71.466085224736133</v>
      </c>
      <c r="Y187" s="352">
        <v>70.744839790498673</v>
      </c>
      <c r="Z187" s="352">
        <v>68.395771020270132</v>
      </c>
      <c r="AA187" s="352">
        <v>66.367305474831412</v>
      </c>
      <c r="AB187" s="352">
        <v>63.577260569176985</v>
      </c>
      <c r="AC187" s="352">
        <v>62.654186332019293</v>
      </c>
      <c r="AD187" s="352">
        <v>60.424319890434859</v>
      </c>
      <c r="AE187" s="352">
        <v>55.832600555627643</v>
      </c>
      <c r="AF187" s="352">
        <v>51.091087508750903</v>
      </c>
      <c r="AG187">
        <f t="shared" si="15"/>
        <v>1334.817181190034</v>
      </c>
      <c r="AM187" s="267">
        <f t="shared" si="12"/>
        <v>42675</v>
      </c>
      <c r="AN187" s="353">
        <f t="shared" si="13"/>
        <v>0</v>
      </c>
      <c r="AO187" s="190">
        <f t="shared" si="14"/>
        <v>0</v>
      </c>
    </row>
    <row r="188" spans="2:41" ht="12" customHeight="1" x14ac:dyDescent="0.2">
      <c r="B188" s="70">
        <f t="shared" si="11"/>
        <v>42705</v>
      </c>
      <c r="C188" s="361"/>
      <c r="G188" s="4"/>
      <c r="H188" s="4">
        <v>162</v>
      </c>
      <c r="I188" s="351">
        <v>42.876083306292678</v>
      </c>
      <c r="J188" s="352">
        <v>40.545693769399172</v>
      </c>
      <c r="K188" s="352">
        <v>38.606188616215192</v>
      </c>
      <c r="L188" s="352">
        <v>37.328131359880715</v>
      </c>
      <c r="M188" s="352">
        <v>36.874569980377672</v>
      </c>
      <c r="N188" s="352">
        <v>36.888205829648513</v>
      </c>
      <c r="O188" s="352">
        <v>37.778344136440609</v>
      </c>
      <c r="P188" s="352">
        <v>41.974962380734524</v>
      </c>
      <c r="Q188" s="352">
        <v>46.217535398349426</v>
      </c>
      <c r="R188" s="352">
        <v>50.048323058227659</v>
      </c>
      <c r="S188" s="352">
        <v>53.719817386661219</v>
      </c>
      <c r="T188" s="352">
        <v>56.683352444274632</v>
      </c>
      <c r="U188" s="352">
        <v>58.980112120659498</v>
      </c>
      <c r="V188" s="352">
        <v>61.074724305966988</v>
      </c>
      <c r="W188" s="352">
        <v>62.666738720630178</v>
      </c>
      <c r="X188" s="352">
        <v>63.451155828417747</v>
      </c>
      <c r="Y188" s="352">
        <v>62.856390884132907</v>
      </c>
      <c r="Z188" s="352">
        <v>60.528077428797161</v>
      </c>
      <c r="AA188" s="352">
        <v>58.803158515666652</v>
      </c>
      <c r="AB188" s="352">
        <v>56.041816940470525</v>
      </c>
      <c r="AC188" s="352">
        <v>55.18103742868486</v>
      </c>
      <c r="AD188" s="352">
        <v>53.52016284831798</v>
      </c>
      <c r="AE188" s="352">
        <v>49.674652182094604</v>
      </c>
      <c r="AF188" s="352">
        <v>45.141499488814894</v>
      </c>
      <c r="AG188">
        <f t="shared" si="15"/>
        <v>1207.460734359156</v>
      </c>
      <c r="AM188" s="267">
        <f t="shared" si="12"/>
        <v>42705</v>
      </c>
      <c r="AN188" s="353">
        <f t="shared" si="13"/>
        <v>0</v>
      </c>
      <c r="AO188" s="190">
        <f t="shared" si="14"/>
        <v>0</v>
      </c>
    </row>
    <row r="189" spans="2:41" ht="12" customHeight="1" x14ac:dyDescent="0.2">
      <c r="B189" s="70">
        <f t="shared" si="11"/>
        <v>42736</v>
      </c>
      <c r="C189" s="361"/>
      <c r="G189" s="4"/>
      <c r="H189" s="4">
        <v>163</v>
      </c>
      <c r="I189" s="351">
        <v>35.420555766608082</v>
      </c>
      <c r="J189" s="352">
        <v>33.495197010726542</v>
      </c>
      <c r="K189" s="352">
        <v>32.049858097069723</v>
      </c>
      <c r="L189" s="352">
        <v>31.257917119336213</v>
      </c>
      <c r="M189" s="352">
        <v>30.989974241633256</v>
      </c>
      <c r="N189" s="352">
        <v>31.430437802155836</v>
      </c>
      <c r="O189" s="352">
        <v>32.630638460132715</v>
      </c>
      <c r="P189" s="352">
        <v>36.400064670550364</v>
      </c>
      <c r="Q189" s="352">
        <v>39.294444769622139</v>
      </c>
      <c r="R189" s="352">
        <v>42.057714843137909</v>
      </c>
      <c r="S189" s="352">
        <v>44.475069992655364</v>
      </c>
      <c r="T189" s="352">
        <v>46.659024657199581</v>
      </c>
      <c r="U189" s="352">
        <v>47.79602960224608</v>
      </c>
      <c r="V189" s="352">
        <v>48.933781341318593</v>
      </c>
      <c r="W189" s="352">
        <v>50.002573026267392</v>
      </c>
      <c r="X189" s="352">
        <v>51.203362483136118</v>
      </c>
      <c r="Y189" s="352">
        <v>50.293377626600744</v>
      </c>
      <c r="Z189" s="352">
        <v>48.585081032632161</v>
      </c>
      <c r="AA189" s="352">
        <v>47.251585995981472</v>
      </c>
      <c r="AB189" s="352">
        <v>44.992109591865045</v>
      </c>
      <c r="AC189" s="352">
        <v>44.959162405077514</v>
      </c>
      <c r="AD189" s="352">
        <v>43.667635911148473</v>
      </c>
      <c r="AE189" s="352">
        <v>40.512442626338306</v>
      </c>
      <c r="AF189" s="352">
        <v>36.761986619761437</v>
      </c>
      <c r="AG189">
        <f t="shared" si="15"/>
        <v>991.12002569320134</v>
      </c>
      <c r="AM189" s="267">
        <f t="shared" si="12"/>
        <v>42736</v>
      </c>
      <c r="AN189" s="353">
        <f t="shared" si="13"/>
        <v>0</v>
      </c>
      <c r="AO189" s="190">
        <f t="shared" si="14"/>
        <v>0</v>
      </c>
    </row>
    <row r="190" spans="2:41" ht="12" customHeight="1" x14ac:dyDescent="0.2">
      <c r="B190" s="70">
        <f t="shared" si="11"/>
        <v>42767</v>
      </c>
      <c r="C190" s="361"/>
      <c r="G190" s="4"/>
      <c r="H190" s="4">
        <v>164</v>
      </c>
      <c r="I190" s="351">
        <v>31.625166145078801</v>
      </c>
      <c r="J190" s="352">
        <v>29.916242066236133</v>
      </c>
      <c r="K190" s="352">
        <v>28.794681166680856</v>
      </c>
      <c r="L190" s="352">
        <v>28.248123884118279</v>
      </c>
      <c r="M190" s="352">
        <v>28.123694135114022</v>
      </c>
      <c r="N190" s="352">
        <v>28.819558105754581</v>
      </c>
      <c r="O190" s="352">
        <v>30.411610070259762</v>
      </c>
      <c r="P190" s="352">
        <v>33.349458021199574</v>
      </c>
      <c r="Q190" s="352">
        <v>36.075450801741297</v>
      </c>
      <c r="R190" s="352">
        <v>37.909202842626371</v>
      </c>
      <c r="S190" s="352">
        <v>39.554649655647935</v>
      </c>
      <c r="T190" s="352">
        <v>41.378221117706246</v>
      </c>
      <c r="U190" s="352">
        <v>41.952319431600323</v>
      </c>
      <c r="V190" s="352">
        <v>43.20568655397085</v>
      </c>
      <c r="W190" s="352">
        <v>44.222030348770595</v>
      </c>
      <c r="X190" s="352">
        <v>45.048145069031875</v>
      </c>
      <c r="Y190" s="352">
        <v>44.32360927161811</v>
      </c>
      <c r="Z190" s="352">
        <v>42.498927675726129</v>
      </c>
      <c r="AA190" s="352">
        <v>41.24478159300341</v>
      </c>
      <c r="AB190" s="352">
        <v>39.246700860960573</v>
      </c>
      <c r="AC190" s="352">
        <v>39.547295849037795</v>
      </c>
      <c r="AD190" s="352">
        <v>38.858252471591037</v>
      </c>
      <c r="AE190" s="352">
        <v>36.257585076877703</v>
      </c>
      <c r="AF190" s="352">
        <v>32.960986877963613</v>
      </c>
      <c r="AG190">
        <f t="shared" si="15"/>
        <v>883.57237909231594</v>
      </c>
      <c r="AM190" s="267">
        <f t="shared" si="12"/>
        <v>42767</v>
      </c>
      <c r="AN190" s="353">
        <f t="shared" si="13"/>
        <v>0</v>
      </c>
      <c r="AO190" s="190">
        <f t="shared" si="14"/>
        <v>0</v>
      </c>
    </row>
    <row r="191" spans="2:41" ht="12" customHeight="1" x14ac:dyDescent="0.2">
      <c r="B191" s="70">
        <f t="shared" si="11"/>
        <v>42795</v>
      </c>
      <c r="C191" s="361"/>
      <c r="G191" s="4"/>
      <c r="H191" s="4">
        <v>165</v>
      </c>
      <c r="I191" s="351">
        <v>31.670487708398252</v>
      </c>
      <c r="J191" s="352">
        <v>29.996272455865785</v>
      </c>
      <c r="K191" s="352">
        <v>28.90753855103382</v>
      </c>
      <c r="L191" s="352">
        <v>28.38436535684972</v>
      </c>
      <c r="M191" s="352">
        <v>28.262836052980923</v>
      </c>
      <c r="N191" s="352">
        <v>28.88357639610177</v>
      </c>
      <c r="O191" s="352">
        <v>30.275272484027965</v>
      </c>
      <c r="P191" s="352">
        <v>33.397119695794373</v>
      </c>
      <c r="Q191" s="352">
        <v>36.437514895584215</v>
      </c>
      <c r="R191" s="352">
        <v>38.578419488091384</v>
      </c>
      <c r="S191" s="352">
        <v>40.688942095978689</v>
      </c>
      <c r="T191" s="352">
        <v>42.554044400628378</v>
      </c>
      <c r="U191" s="352">
        <v>43.623655787110309</v>
      </c>
      <c r="V191" s="352">
        <v>45.154132535161594</v>
      </c>
      <c r="W191" s="352">
        <v>46.491581349561152</v>
      </c>
      <c r="X191" s="352">
        <v>46.987896716116865</v>
      </c>
      <c r="Y191" s="352">
        <v>46.283174063940258</v>
      </c>
      <c r="Z191" s="352">
        <v>44.455195961690677</v>
      </c>
      <c r="AA191" s="352">
        <v>43.158518060853595</v>
      </c>
      <c r="AB191" s="352">
        <v>40.900181014391947</v>
      </c>
      <c r="AC191" s="352">
        <v>40.880162822130764</v>
      </c>
      <c r="AD191" s="352">
        <v>40.545008596184118</v>
      </c>
      <c r="AE191" s="352">
        <v>37.93597757074366</v>
      </c>
      <c r="AF191" s="352">
        <v>35.114069549835534</v>
      </c>
      <c r="AG191">
        <f t="shared" si="15"/>
        <v>909.56594360905581</v>
      </c>
      <c r="AM191" s="267">
        <f t="shared" si="12"/>
        <v>42795</v>
      </c>
      <c r="AN191" s="353">
        <f t="shared" si="13"/>
        <v>0</v>
      </c>
      <c r="AO191" s="190">
        <f t="shared" si="14"/>
        <v>0</v>
      </c>
    </row>
    <row r="192" spans="2:41" ht="12" customHeight="1" x14ac:dyDescent="0.2">
      <c r="B192" s="70">
        <f t="shared" si="11"/>
        <v>42826</v>
      </c>
      <c r="C192" s="361"/>
      <c r="G192" s="4"/>
      <c r="H192" s="4">
        <v>166</v>
      </c>
      <c r="I192" s="351">
        <v>37.691392644082121</v>
      </c>
      <c r="J192" s="352">
        <v>35.557549998376011</v>
      </c>
      <c r="K192" s="352">
        <v>34.075875274181115</v>
      </c>
      <c r="L192" s="352">
        <v>33.075388209310809</v>
      </c>
      <c r="M192" s="352">
        <v>32.704507211347725</v>
      </c>
      <c r="N192" s="352">
        <v>32.222509997648586</v>
      </c>
      <c r="O192" s="352">
        <v>30.525485694677375</v>
      </c>
      <c r="P192" s="352">
        <v>31.746061753106538</v>
      </c>
      <c r="Q192" s="352">
        <v>36.016886165654498</v>
      </c>
      <c r="R192" s="352">
        <v>39.685813396321024</v>
      </c>
      <c r="S192" s="352">
        <v>43.369033963879374</v>
      </c>
      <c r="T192" s="352">
        <v>46.711860942554402</v>
      </c>
      <c r="U192" s="352">
        <v>48.930924655583823</v>
      </c>
      <c r="V192" s="352">
        <v>50.668354288685705</v>
      </c>
      <c r="W192" s="352">
        <v>51.859747466001025</v>
      </c>
      <c r="X192" s="352">
        <v>52.876770777205614</v>
      </c>
      <c r="Y192" s="352">
        <v>52.697508143922896</v>
      </c>
      <c r="Z192" s="352">
        <v>52.312176658071962</v>
      </c>
      <c r="AA192" s="352">
        <v>50.90551087036151</v>
      </c>
      <c r="AB192" s="352">
        <v>48.532467375795633</v>
      </c>
      <c r="AC192" s="352">
        <v>48.506228297041808</v>
      </c>
      <c r="AD192" s="352">
        <v>47.816718395850486</v>
      </c>
      <c r="AE192" s="352">
        <v>44.858654571202663</v>
      </c>
      <c r="AF192" s="352">
        <v>41.405299183089468</v>
      </c>
      <c r="AG192">
        <f t="shared" si="15"/>
        <v>1024.752725933952</v>
      </c>
      <c r="AM192" s="267">
        <f t="shared" si="12"/>
        <v>42826</v>
      </c>
      <c r="AN192" s="353">
        <f t="shared" si="13"/>
        <v>0</v>
      </c>
      <c r="AO192" s="190">
        <f t="shared" si="14"/>
        <v>0</v>
      </c>
    </row>
    <row r="193" spans="2:41" ht="12" customHeight="1" x14ac:dyDescent="0.2">
      <c r="B193" s="70">
        <f t="shared" si="11"/>
        <v>42856</v>
      </c>
      <c r="C193" s="361"/>
      <c r="G193" s="4"/>
      <c r="H193" s="4">
        <v>167</v>
      </c>
      <c r="I193" s="351">
        <v>40.429940739348311</v>
      </c>
      <c r="J193" s="352">
        <v>38.257377413898936</v>
      </c>
      <c r="K193" s="352">
        <v>36.55088136861805</v>
      </c>
      <c r="L193" s="352">
        <v>35.207514486277091</v>
      </c>
      <c r="M193" s="352">
        <v>34.522123834273707</v>
      </c>
      <c r="N193" s="352">
        <v>33.567848303865723</v>
      </c>
      <c r="O193" s="352">
        <v>31.416017848799925</v>
      </c>
      <c r="P193" s="352">
        <v>32.785623287486118</v>
      </c>
      <c r="Q193" s="352">
        <v>36.869408642673235</v>
      </c>
      <c r="R193" s="352">
        <v>40.985259303691628</v>
      </c>
      <c r="S193" s="352">
        <v>44.717104581144937</v>
      </c>
      <c r="T193" s="352">
        <v>47.769186846187559</v>
      </c>
      <c r="U193" s="352">
        <v>50.808001140061407</v>
      </c>
      <c r="V193" s="352">
        <v>52.903785635082237</v>
      </c>
      <c r="W193" s="352">
        <v>54.853891033586407</v>
      </c>
      <c r="X193" s="352">
        <v>56.052692453621049</v>
      </c>
      <c r="Y193" s="352">
        <v>55.924544321541539</v>
      </c>
      <c r="Z193" s="352">
        <v>55.63881713161426</v>
      </c>
      <c r="AA193" s="352">
        <v>54.697600265956666</v>
      </c>
      <c r="AB193" s="352">
        <v>52.502096125447295</v>
      </c>
      <c r="AC193" s="352">
        <v>51.834672974094545</v>
      </c>
      <c r="AD193" s="352">
        <v>51.004668401675708</v>
      </c>
      <c r="AE193" s="352">
        <v>47.389010293486088</v>
      </c>
      <c r="AF193" s="352">
        <v>43.347052653055258</v>
      </c>
      <c r="AG193">
        <f t="shared" si="15"/>
        <v>1080.0351190854878</v>
      </c>
      <c r="AM193" s="267">
        <f t="shared" si="12"/>
        <v>42856</v>
      </c>
      <c r="AN193" s="353">
        <f t="shared" si="13"/>
        <v>0</v>
      </c>
      <c r="AO193" s="190">
        <f t="shared" si="14"/>
        <v>0</v>
      </c>
    </row>
    <row r="194" spans="2:41" ht="12" customHeight="1" x14ac:dyDescent="0.2">
      <c r="B194" s="70">
        <f t="shared" si="11"/>
        <v>42887</v>
      </c>
      <c r="C194" s="361"/>
      <c r="G194" s="4"/>
      <c r="H194" s="4">
        <v>168</v>
      </c>
      <c r="I194" s="351">
        <v>42.071827547290006</v>
      </c>
      <c r="J194" s="352">
        <v>39.743508747872831</v>
      </c>
      <c r="K194" s="352">
        <v>38.23864468268242</v>
      </c>
      <c r="L194" s="352">
        <v>36.995496429464929</v>
      </c>
      <c r="M194" s="352">
        <v>36.391426589100085</v>
      </c>
      <c r="N194" s="352">
        <v>36.658917845322314</v>
      </c>
      <c r="O194" s="352">
        <v>37.77946037413453</v>
      </c>
      <c r="P194" s="352">
        <v>42.76194931827736</v>
      </c>
      <c r="Q194" s="352">
        <v>47.602484898434795</v>
      </c>
      <c r="R194" s="352">
        <v>51.714665198508754</v>
      </c>
      <c r="S194" s="352">
        <v>55.899707931976891</v>
      </c>
      <c r="T194" s="352">
        <v>59.476338818862779</v>
      </c>
      <c r="U194" s="352">
        <v>62.086838804944136</v>
      </c>
      <c r="V194" s="352">
        <v>64.47665942479216</v>
      </c>
      <c r="W194" s="352">
        <v>66.257585765341233</v>
      </c>
      <c r="X194" s="352">
        <v>66.933930316402737</v>
      </c>
      <c r="Y194" s="352">
        <v>66.268957202176409</v>
      </c>
      <c r="Z194" s="352">
        <v>64.005765894955189</v>
      </c>
      <c r="AA194" s="352">
        <v>62.127311299258565</v>
      </c>
      <c r="AB194" s="352">
        <v>59.494065914169404</v>
      </c>
      <c r="AC194" s="352">
        <v>58.415119980763592</v>
      </c>
      <c r="AD194" s="352">
        <v>56.770192917177432</v>
      </c>
      <c r="AE194" s="352">
        <v>52.445505022256555</v>
      </c>
      <c r="AF194" s="352">
        <v>47.976534747710787</v>
      </c>
      <c r="AG194">
        <f t="shared" si="15"/>
        <v>1252.5928956718758</v>
      </c>
      <c r="AM194" s="267">
        <f t="shared" si="12"/>
        <v>42887</v>
      </c>
      <c r="AN194" s="353">
        <f t="shared" si="13"/>
        <v>0</v>
      </c>
      <c r="AO194" s="190">
        <f t="shared" si="14"/>
        <v>0</v>
      </c>
    </row>
    <row r="195" spans="2:41" ht="12" customHeight="1" x14ac:dyDescent="0.2">
      <c r="B195" s="70">
        <f t="shared" si="11"/>
        <v>42917</v>
      </c>
      <c r="C195" s="361"/>
      <c r="G195" s="4"/>
      <c r="H195" s="4">
        <v>169</v>
      </c>
      <c r="I195" s="351">
        <v>40.143770843539308</v>
      </c>
      <c r="J195" s="352">
        <v>37.936038366646876</v>
      </c>
      <c r="K195" s="352">
        <v>36.254083312225276</v>
      </c>
      <c r="L195" s="352">
        <v>35.105578441958563</v>
      </c>
      <c r="M195" s="352">
        <v>34.848371811753253</v>
      </c>
      <c r="N195" s="352">
        <v>34.975300109649069</v>
      </c>
      <c r="O195" s="352">
        <v>36.069489719419956</v>
      </c>
      <c r="P195" s="352">
        <v>40.05772025410343</v>
      </c>
      <c r="Q195" s="352">
        <v>43.99372037909918</v>
      </c>
      <c r="R195" s="352">
        <v>47.301718849940116</v>
      </c>
      <c r="S195" s="352">
        <v>50.607824313941279</v>
      </c>
      <c r="T195" s="352">
        <v>53.326353393443931</v>
      </c>
      <c r="U195" s="352">
        <v>55.216857563820625</v>
      </c>
      <c r="V195" s="352">
        <v>56.980283791100135</v>
      </c>
      <c r="W195" s="352">
        <v>58.233107188112811</v>
      </c>
      <c r="X195" s="352">
        <v>59.044589577324572</v>
      </c>
      <c r="Y195" s="352">
        <v>58.618196078484772</v>
      </c>
      <c r="Z195" s="352">
        <v>56.517246231005593</v>
      </c>
      <c r="AA195" s="352">
        <v>54.829880761246713</v>
      </c>
      <c r="AB195" s="352">
        <v>52.310093081117564</v>
      </c>
      <c r="AC195" s="352">
        <v>51.48662192814345</v>
      </c>
      <c r="AD195" s="352">
        <v>50.258061567950456</v>
      </c>
      <c r="AE195" s="352">
        <v>46.760143053944944</v>
      </c>
      <c r="AF195" s="352">
        <v>42.476741429085862</v>
      </c>
      <c r="AG195">
        <f t="shared" si="15"/>
        <v>1133.3517920470581</v>
      </c>
      <c r="AM195" s="267">
        <f t="shared" si="12"/>
        <v>42917</v>
      </c>
      <c r="AN195" s="353">
        <f t="shared" si="13"/>
        <v>0</v>
      </c>
      <c r="AO195" s="190">
        <f t="shared" si="14"/>
        <v>0</v>
      </c>
    </row>
    <row r="196" spans="2:41" ht="12" customHeight="1" x14ac:dyDescent="0.2">
      <c r="B196" s="70">
        <f t="shared" si="11"/>
        <v>42948</v>
      </c>
      <c r="C196" s="361"/>
      <c r="G196" s="4"/>
      <c r="H196" s="4">
        <v>170</v>
      </c>
      <c r="I196" s="351">
        <v>37.125198120087958</v>
      </c>
      <c r="J196" s="352">
        <v>35.066581564848114</v>
      </c>
      <c r="K196" s="352">
        <v>33.663187632068116</v>
      </c>
      <c r="L196" s="352">
        <v>32.733486682868239</v>
      </c>
      <c r="M196" s="352">
        <v>32.45274081762502</v>
      </c>
      <c r="N196" s="352">
        <v>32.855888620273873</v>
      </c>
      <c r="O196" s="352">
        <v>34.044088249178998</v>
      </c>
      <c r="P196" s="352">
        <v>37.881211340468283</v>
      </c>
      <c r="Q196" s="352">
        <v>41.165619089306503</v>
      </c>
      <c r="R196" s="352">
        <v>44.195680116806145</v>
      </c>
      <c r="S196" s="352">
        <v>46.906152678647935</v>
      </c>
      <c r="T196" s="352">
        <v>49.583062461948558</v>
      </c>
      <c r="U196" s="352">
        <v>51.132367922677062</v>
      </c>
      <c r="V196" s="352">
        <v>52.637049924782872</v>
      </c>
      <c r="W196" s="352">
        <v>54.019254397856983</v>
      </c>
      <c r="X196" s="352">
        <v>55.104132707178366</v>
      </c>
      <c r="Y196" s="352">
        <v>54.394559989855821</v>
      </c>
      <c r="Z196" s="352">
        <v>52.679810996884065</v>
      </c>
      <c r="AA196" s="352">
        <v>51.162519519170637</v>
      </c>
      <c r="AB196" s="352">
        <v>48.781933767944906</v>
      </c>
      <c r="AC196" s="352">
        <v>48.24482617913624</v>
      </c>
      <c r="AD196" s="352">
        <v>47.13514290356985</v>
      </c>
      <c r="AE196" s="352">
        <v>43.644831656771537</v>
      </c>
      <c r="AF196" s="352">
        <v>39.684799492137287</v>
      </c>
      <c r="AG196">
        <f t="shared" si="15"/>
        <v>1056.2941268320933</v>
      </c>
      <c r="AM196" s="267">
        <f t="shared" si="12"/>
        <v>42948</v>
      </c>
      <c r="AN196" s="353">
        <f t="shared" si="13"/>
        <v>0</v>
      </c>
      <c r="AO196" s="190">
        <f t="shared" si="14"/>
        <v>0</v>
      </c>
    </row>
    <row r="197" spans="2:41" ht="12" customHeight="1" x14ac:dyDescent="0.2">
      <c r="B197" s="70">
        <f t="shared" si="11"/>
        <v>42979</v>
      </c>
      <c r="C197" s="361"/>
      <c r="G197" s="4"/>
      <c r="H197" s="4">
        <v>171</v>
      </c>
      <c r="I197" s="351">
        <v>37.582299689786964</v>
      </c>
      <c r="J197" s="352">
        <v>35.46968961269468</v>
      </c>
      <c r="K197" s="352">
        <v>34.140227549150346</v>
      </c>
      <c r="L197" s="352">
        <v>33.204208392696543</v>
      </c>
      <c r="M197" s="352">
        <v>32.91820394398394</v>
      </c>
      <c r="N197" s="352">
        <v>33.384323149106173</v>
      </c>
      <c r="O197" s="352">
        <v>34.732042313902767</v>
      </c>
      <c r="P197" s="352">
        <v>38.124214529718095</v>
      </c>
      <c r="Q197" s="352">
        <v>41.833091170736743</v>
      </c>
      <c r="R197" s="352">
        <v>44.741956426165096</v>
      </c>
      <c r="S197" s="352">
        <v>47.427614374339605</v>
      </c>
      <c r="T197" s="352">
        <v>50.399120684614338</v>
      </c>
      <c r="U197" s="352">
        <v>52.08452279443685</v>
      </c>
      <c r="V197" s="352">
        <v>54.269140348379125</v>
      </c>
      <c r="W197" s="352">
        <v>55.912965994945679</v>
      </c>
      <c r="X197" s="352">
        <v>56.651139447366731</v>
      </c>
      <c r="Y197" s="352">
        <v>56.003724946214021</v>
      </c>
      <c r="Z197" s="352">
        <v>54.014526332812821</v>
      </c>
      <c r="AA197" s="352">
        <v>52.32417518076187</v>
      </c>
      <c r="AB197" s="352">
        <v>49.876078995297355</v>
      </c>
      <c r="AC197" s="352">
        <v>49.25426894627455</v>
      </c>
      <c r="AD197" s="352">
        <v>48.348773763002519</v>
      </c>
      <c r="AE197" s="352">
        <v>44.915984666296488</v>
      </c>
      <c r="AF197" s="352">
        <v>40.945011140580995</v>
      </c>
      <c r="AG197">
        <f t="shared" si="15"/>
        <v>1078.5573043932643</v>
      </c>
      <c r="AM197" s="267">
        <f t="shared" si="12"/>
        <v>42979</v>
      </c>
      <c r="AN197" s="353">
        <f t="shared" si="13"/>
        <v>0</v>
      </c>
      <c r="AO197" s="190">
        <f t="shared" si="14"/>
        <v>0</v>
      </c>
    </row>
    <row r="198" spans="2:41" ht="12" customHeight="1" x14ac:dyDescent="0.2">
      <c r="B198" s="70">
        <f t="shared" si="11"/>
        <v>43009</v>
      </c>
      <c r="C198" s="361"/>
      <c r="G198" s="4"/>
      <c r="H198" s="4">
        <v>172</v>
      </c>
      <c r="I198" s="351">
        <v>39.97220177649637</v>
      </c>
      <c r="J198" s="352">
        <v>37.71368756878357</v>
      </c>
      <c r="K198" s="352">
        <v>36.246275193066012</v>
      </c>
      <c r="L198" s="352">
        <v>35.155497018936686</v>
      </c>
      <c r="M198" s="352">
        <v>34.787837947220936</v>
      </c>
      <c r="N198" s="352">
        <v>35.03925700895239</v>
      </c>
      <c r="O198" s="352">
        <v>36.090409266796719</v>
      </c>
      <c r="P198" s="352">
        <v>39.986019521414597</v>
      </c>
      <c r="Q198" s="352">
        <v>43.981069845256812</v>
      </c>
      <c r="R198" s="352">
        <v>47.55319044578652</v>
      </c>
      <c r="S198" s="352">
        <v>50.926622404956859</v>
      </c>
      <c r="T198" s="352">
        <v>53.894613209335645</v>
      </c>
      <c r="U198" s="352">
        <v>55.938251800281066</v>
      </c>
      <c r="V198" s="352">
        <v>58.198357747442266</v>
      </c>
      <c r="W198" s="352">
        <v>59.922001188786112</v>
      </c>
      <c r="X198" s="352">
        <v>60.261999946786645</v>
      </c>
      <c r="Y198" s="352">
        <v>59.473835149305515</v>
      </c>
      <c r="Z198" s="352">
        <v>57.441890100778302</v>
      </c>
      <c r="AA198" s="352">
        <v>55.643721870638942</v>
      </c>
      <c r="AB198" s="352">
        <v>52.940927888961269</v>
      </c>
      <c r="AC198" s="352">
        <v>51.962461318149522</v>
      </c>
      <c r="AD198" s="352">
        <v>51.244116456346909</v>
      </c>
      <c r="AE198" s="352">
        <v>47.944518898651609</v>
      </c>
      <c r="AF198" s="352">
        <v>44.301230660158225</v>
      </c>
      <c r="AG198">
        <f t="shared" si="15"/>
        <v>1146.6199942332896</v>
      </c>
      <c r="AM198" s="267">
        <f t="shared" si="12"/>
        <v>43009</v>
      </c>
      <c r="AN198" s="353">
        <f t="shared" si="13"/>
        <v>0</v>
      </c>
      <c r="AO198" s="190">
        <f t="shared" si="14"/>
        <v>0</v>
      </c>
    </row>
    <row r="199" spans="2:41" ht="12" customHeight="1" x14ac:dyDescent="0.2">
      <c r="B199" s="70">
        <f t="shared" ref="B199:B262" si="16">EOMONTH(B198, 0)+1</f>
        <v>43040</v>
      </c>
      <c r="C199" s="361"/>
      <c r="G199" s="4"/>
      <c r="H199" s="4">
        <v>173</v>
      </c>
      <c r="I199" s="351">
        <v>41.693612089569186</v>
      </c>
      <c r="J199" s="352">
        <v>39.236313276521834</v>
      </c>
      <c r="K199" s="352">
        <v>37.498072384323805</v>
      </c>
      <c r="L199" s="352">
        <v>36.160806485287303</v>
      </c>
      <c r="M199" s="352">
        <v>35.614691548908084</v>
      </c>
      <c r="N199" s="352">
        <v>34.974407605977284</v>
      </c>
      <c r="O199" s="352">
        <v>33.158807773761311</v>
      </c>
      <c r="P199" s="352">
        <v>34.728340558829615</v>
      </c>
      <c r="Q199" s="352">
        <v>39.140050646565157</v>
      </c>
      <c r="R199" s="352">
        <v>43.431216877868778</v>
      </c>
      <c r="S199" s="352">
        <v>47.466242548196462</v>
      </c>
      <c r="T199" s="352">
        <v>50.983776273848967</v>
      </c>
      <c r="U199" s="352">
        <v>53.221847848764952</v>
      </c>
      <c r="V199" s="352">
        <v>54.81970920362275</v>
      </c>
      <c r="W199" s="352">
        <v>56.005199205444953</v>
      </c>
      <c r="X199" s="352">
        <v>56.855182005974925</v>
      </c>
      <c r="Y199" s="352">
        <v>56.602789687613267</v>
      </c>
      <c r="Z199" s="352">
        <v>56.089806611334765</v>
      </c>
      <c r="AA199" s="352">
        <v>54.477731989103816</v>
      </c>
      <c r="AB199" s="352">
        <v>52.114336467408677</v>
      </c>
      <c r="AC199" s="352">
        <v>51.575087866711627</v>
      </c>
      <c r="AD199" s="352">
        <v>50.972021511117745</v>
      </c>
      <c r="AE199" s="352">
        <v>48.008305574010521</v>
      </c>
      <c r="AF199" s="352">
        <v>44.257746410059525</v>
      </c>
      <c r="AG199">
        <f t="shared" si="15"/>
        <v>1109.0861024508254</v>
      </c>
      <c r="AM199" s="267">
        <f t="shared" ref="AM199:AM262" si="17">EOMONTH(AM198, 0)+1</f>
        <v>43040</v>
      </c>
      <c r="AN199" s="353">
        <f t="shared" ref="AN199:AN262" si="18">VLOOKUP(AM199,$B$6:$C$289,2)</f>
        <v>0</v>
      </c>
      <c r="AO199" s="190">
        <f t="shared" ref="AO199:AO262" si="19">VLOOKUP(YEAR(AM199),$E$6:$F$25,2)/100</f>
        <v>0</v>
      </c>
    </row>
    <row r="200" spans="2:41" ht="12" customHeight="1" x14ac:dyDescent="0.2">
      <c r="B200" s="70">
        <f t="shared" si="16"/>
        <v>43070</v>
      </c>
      <c r="C200" s="361"/>
      <c r="G200" s="4"/>
      <c r="H200" s="4">
        <v>174</v>
      </c>
      <c r="I200" s="351">
        <v>43.498127013336138</v>
      </c>
      <c r="J200" s="352">
        <v>41.10256435059194</v>
      </c>
      <c r="K200" s="352">
        <v>39.272609259591221</v>
      </c>
      <c r="L200" s="352">
        <v>37.684031762941942</v>
      </c>
      <c r="M200" s="352">
        <v>36.863067941374773</v>
      </c>
      <c r="N200" s="352">
        <v>35.879353146805414</v>
      </c>
      <c r="O200" s="352">
        <v>33.639842430610983</v>
      </c>
      <c r="P200" s="352">
        <v>35.13137481427907</v>
      </c>
      <c r="Q200" s="352">
        <v>39.537829187593672</v>
      </c>
      <c r="R200" s="352">
        <v>44.129092024591316</v>
      </c>
      <c r="S200" s="352">
        <v>48.176301180362742</v>
      </c>
      <c r="T200" s="352">
        <v>51.597040625776103</v>
      </c>
      <c r="U200" s="352">
        <v>54.924067140039156</v>
      </c>
      <c r="V200" s="352">
        <v>57.203396404628954</v>
      </c>
      <c r="W200" s="352">
        <v>59.449674165363817</v>
      </c>
      <c r="X200" s="352">
        <v>60.455684187553345</v>
      </c>
      <c r="Y200" s="352">
        <v>60.410656019738269</v>
      </c>
      <c r="Z200" s="352">
        <v>60.007361691036678</v>
      </c>
      <c r="AA200" s="352">
        <v>58.887954310084133</v>
      </c>
      <c r="AB200" s="352">
        <v>56.609891180889733</v>
      </c>
      <c r="AC200" s="352">
        <v>55.502065363114305</v>
      </c>
      <c r="AD200" s="352">
        <v>54.71146658669042</v>
      </c>
      <c r="AE200" s="352">
        <v>50.827354302039879</v>
      </c>
      <c r="AF200" s="352">
        <v>46.524117642267932</v>
      </c>
      <c r="AG200">
        <f t="shared" si="15"/>
        <v>1162.024922731302</v>
      </c>
      <c r="AM200" s="267">
        <f t="shared" si="17"/>
        <v>43070</v>
      </c>
      <c r="AN200" s="353">
        <f t="shared" si="18"/>
        <v>0</v>
      </c>
      <c r="AO200" s="190">
        <f t="shared" si="19"/>
        <v>0</v>
      </c>
    </row>
    <row r="201" spans="2:41" ht="12" customHeight="1" x14ac:dyDescent="0.2">
      <c r="B201" s="70">
        <f t="shared" si="16"/>
        <v>43101</v>
      </c>
      <c r="C201" s="361"/>
      <c r="G201" s="4"/>
      <c r="H201" s="4">
        <v>175</v>
      </c>
      <c r="I201" s="351">
        <v>46.218792609366744</v>
      </c>
      <c r="J201" s="352">
        <v>43.591956995314355</v>
      </c>
      <c r="K201" s="352">
        <v>41.963163499823956</v>
      </c>
      <c r="L201" s="352">
        <v>40.413102276838472</v>
      </c>
      <c r="M201" s="352">
        <v>39.694289221062348</v>
      </c>
      <c r="N201" s="352">
        <v>39.787086980445245</v>
      </c>
      <c r="O201" s="352">
        <v>40.76871043485211</v>
      </c>
      <c r="P201" s="352">
        <v>46.131200178747974</v>
      </c>
      <c r="Q201" s="352">
        <v>51.489264675295146</v>
      </c>
      <c r="R201" s="352">
        <v>56.27431456336079</v>
      </c>
      <c r="S201" s="352">
        <v>61.054469550389626</v>
      </c>
      <c r="T201" s="352">
        <v>65.242319667639023</v>
      </c>
      <c r="U201" s="352">
        <v>68.339002062673714</v>
      </c>
      <c r="V201" s="352">
        <v>71.097826014251069</v>
      </c>
      <c r="W201" s="352">
        <v>73.132577930028674</v>
      </c>
      <c r="X201" s="352">
        <v>73.632696845865325</v>
      </c>
      <c r="Y201" s="352">
        <v>73.027334580364524</v>
      </c>
      <c r="Z201" s="352">
        <v>70.695748607177165</v>
      </c>
      <c r="AA201" s="352">
        <v>68.559100168693021</v>
      </c>
      <c r="AB201" s="352">
        <v>65.715508759279828</v>
      </c>
      <c r="AC201" s="352">
        <v>64.13777222117433</v>
      </c>
      <c r="AD201" s="352">
        <v>62.368473663773187</v>
      </c>
      <c r="AE201" s="352">
        <v>57.659294433841907</v>
      </c>
      <c r="AF201" s="352">
        <v>52.79551501904848</v>
      </c>
      <c r="AG201">
        <f t="shared" si="15"/>
        <v>1373.7895209593069</v>
      </c>
      <c r="AM201" s="267">
        <f t="shared" si="17"/>
        <v>43101</v>
      </c>
      <c r="AN201" s="353">
        <f t="shared" si="18"/>
        <v>0</v>
      </c>
      <c r="AO201" s="190">
        <f t="shared" si="19"/>
        <v>0</v>
      </c>
    </row>
    <row r="202" spans="2:41" ht="12" customHeight="1" x14ac:dyDescent="0.2">
      <c r="B202" s="70">
        <f t="shared" si="16"/>
        <v>43132</v>
      </c>
      <c r="C202" s="361"/>
      <c r="G202" s="4"/>
      <c r="H202" s="4">
        <v>176</v>
      </c>
      <c r="I202" s="351">
        <v>47.804653120187808</v>
      </c>
      <c r="J202" s="352">
        <v>45.147214881730427</v>
      </c>
      <c r="K202" s="352">
        <v>43.04146676191818</v>
      </c>
      <c r="L202" s="352">
        <v>41.432374595261734</v>
      </c>
      <c r="M202" s="352">
        <v>40.828574815533607</v>
      </c>
      <c r="N202" s="352">
        <v>40.704532122480181</v>
      </c>
      <c r="O202" s="352">
        <v>41.394504405656733</v>
      </c>
      <c r="P202" s="352">
        <v>45.97030713649054</v>
      </c>
      <c r="Q202" s="352">
        <v>50.898871422798308</v>
      </c>
      <c r="R202" s="352">
        <v>55.564846569623157</v>
      </c>
      <c r="S202" s="352">
        <v>60.00158974500058</v>
      </c>
      <c r="T202" s="352">
        <v>63.749277184065427</v>
      </c>
      <c r="U202" s="352">
        <v>66.762927080294688</v>
      </c>
      <c r="V202" s="352">
        <v>69.443976428839363</v>
      </c>
      <c r="W202" s="352">
        <v>71.434095696924572</v>
      </c>
      <c r="X202" s="352">
        <v>72.048996286464629</v>
      </c>
      <c r="Y202" s="352">
        <v>71.488092483561189</v>
      </c>
      <c r="Z202" s="352">
        <v>69.051064830428274</v>
      </c>
      <c r="AA202" s="352">
        <v>67.051366826780409</v>
      </c>
      <c r="AB202" s="352">
        <v>63.940838862965357</v>
      </c>
      <c r="AC202" s="352">
        <v>62.081914694617446</v>
      </c>
      <c r="AD202" s="352">
        <v>60.581069706492634</v>
      </c>
      <c r="AE202" s="352">
        <v>56.206842315872009</v>
      </c>
      <c r="AF202" s="352">
        <v>51.179947756259814</v>
      </c>
      <c r="AG202">
        <f t="shared" si="15"/>
        <v>1357.8093457302473</v>
      </c>
      <c r="AM202" s="267">
        <f t="shared" si="17"/>
        <v>43132</v>
      </c>
      <c r="AN202" s="353">
        <f t="shared" si="18"/>
        <v>0</v>
      </c>
      <c r="AO202" s="190">
        <f t="shared" si="19"/>
        <v>0</v>
      </c>
    </row>
    <row r="203" spans="2:41" ht="12" customHeight="1" x14ac:dyDescent="0.2">
      <c r="B203" s="70">
        <f t="shared" si="16"/>
        <v>43160</v>
      </c>
      <c r="C203" s="361"/>
      <c r="G203" s="4"/>
      <c r="H203" s="4">
        <v>177</v>
      </c>
      <c r="I203" s="351">
        <v>46.582383787425968</v>
      </c>
      <c r="J203" s="352">
        <v>43.934245982522654</v>
      </c>
      <c r="K203" s="352">
        <v>42.024637309358432</v>
      </c>
      <c r="L203" s="352">
        <v>40.528961764080606</v>
      </c>
      <c r="M203" s="352">
        <v>39.91550242158295</v>
      </c>
      <c r="N203" s="352">
        <v>40.010921281191685</v>
      </c>
      <c r="O203" s="352">
        <v>40.715989277400439</v>
      </c>
      <c r="P203" s="352">
        <v>45.336967870634751</v>
      </c>
      <c r="Q203" s="352">
        <v>49.687568652669015</v>
      </c>
      <c r="R203" s="352">
        <v>54.375075126803694</v>
      </c>
      <c r="S203" s="352">
        <v>58.543933729489552</v>
      </c>
      <c r="T203" s="352">
        <v>62.347600376889531</v>
      </c>
      <c r="U203" s="352">
        <v>65.058038714322322</v>
      </c>
      <c r="V203" s="352">
        <v>67.499313146158528</v>
      </c>
      <c r="W203" s="352">
        <v>69.351636395732783</v>
      </c>
      <c r="X203" s="352">
        <v>70.287755814963276</v>
      </c>
      <c r="Y203" s="352">
        <v>69.318814097473506</v>
      </c>
      <c r="Z203" s="352">
        <v>67.290425995665771</v>
      </c>
      <c r="AA203" s="352">
        <v>65.351225112836119</v>
      </c>
      <c r="AB203" s="352">
        <v>62.333570309337702</v>
      </c>
      <c r="AC203" s="352">
        <v>60.766289325585326</v>
      </c>
      <c r="AD203" s="352">
        <v>59.116721496766857</v>
      </c>
      <c r="AE203" s="352">
        <v>54.813972740731288</v>
      </c>
      <c r="AF203" s="352">
        <v>49.938690409519687</v>
      </c>
      <c r="AG203">
        <f t="shared" si="15"/>
        <v>1325.1302411391425</v>
      </c>
      <c r="AM203" s="267">
        <f t="shared" si="17"/>
        <v>43160</v>
      </c>
      <c r="AN203" s="353">
        <f t="shared" si="18"/>
        <v>0</v>
      </c>
      <c r="AO203" s="190">
        <f t="shared" si="19"/>
        <v>0</v>
      </c>
    </row>
    <row r="204" spans="2:41" ht="12" customHeight="1" x14ac:dyDescent="0.2">
      <c r="B204" s="70">
        <f t="shared" si="16"/>
        <v>43191</v>
      </c>
      <c r="C204" s="361"/>
      <c r="G204" s="4"/>
      <c r="H204" s="4">
        <v>178</v>
      </c>
      <c r="I204" s="351">
        <v>47.052136663559665</v>
      </c>
      <c r="J204" s="352">
        <v>44.305955604448172</v>
      </c>
      <c r="K204" s="352">
        <v>42.522436941736075</v>
      </c>
      <c r="L204" s="352">
        <v>40.972163380086485</v>
      </c>
      <c r="M204" s="352">
        <v>40.393192619932421</v>
      </c>
      <c r="N204" s="352">
        <v>40.50357125020993</v>
      </c>
      <c r="O204" s="352">
        <v>41.422658542334098</v>
      </c>
      <c r="P204" s="352">
        <v>45.665805410380962</v>
      </c>
      <c r="Q204" s="352">
        <v>50.381600625680441</v>
      </c>
      <c r="R204" s="352">
        <v>54.904453040487887</v>
      </c>
      <c r="S204" s="352">
        <v>59.009189541644844</v>
      </c>
      <c r="T204" s="352">
        <v>63.090640028311746</v>
      </c>
      <c r="U204" s="352">
        <v>65.789866663741819</v>
      </c>
      <c r="V204" s="352">
        <v>68.750930843722472</v>
      </c>
      <c r="W204" s="352">
        <v>70.72686964925586</v>
      </c>
      <c r="X204" s="352">
        <v>71.268256219628228</v>
      </c>
      <c r="Y204" s="352">
        <v>70.431257792672454</v>
      </c>
      <c r="Z204" s="352">
        <v>68.198737930463054</v>
      </c>
      <c r="AA204" s="352">
        <v>66.028004300427042</v>
      </c>
      <c r="AB204" s="352">
        <v>63.050862488756017</v>
      </c>
      <c r="AC204" s="352">
        <v>61.577761806272498</v>
      </c>
      <c r="AD204" s="352">
        <v>60.041835707462297</v>
      </c>
      <c r="AE204" s="352">
        <v>55.897655195486678</v>
      </c>
      <c r="AF204" s="352">
        <v>51.028875924140792</v>
      </c>
      <c r="AG204">
        <f t="shared" si="15"/>
        <v>1343.0147181708419</v>
      </c>
      <c r="AM204" s="267">
        <f t="shared" si="17"/>
        <v>43191</v>
      </c>
      <c r="AN204" s="353">
        <f t="shared" si="18"/>
        <v>0</v>
      </c>
      <c r="AO204" s="190">
        <f t="shared" si="19"/>
        <v>0</v>
      </c>
    </row>
    <row r="205" spans="2:41" ht="12" customHeight="1" x14ac:dyDescent="0.2">
      <c r="B205" s="70">
        <f t="shared" si="16"/>
        <v>43221</v>
      </c>
      <c r="C205" s="361"/>
      <c r="G205" s="4"/>
      <c r="H205" s="4">
        <v>179</v>
      </c>
      <c r="I205" s="351">
        <v>38.967639684558456</v>
      </c>
      <c r="J205" s="352">
        <v>36.691707550423367</v>
      </c>
      <c r="K205" s="352">
        <v>35.165342037547049</v>
      </c>
      <c r="L205" s="352">
        <v>34.034921708723928</v>
      </c>
      <c r="M205" s="352">
        <v>33.653176492426162</v>
      </c>
      <c r="N205" s="352">
        <v>34.012401462607279</v>
      </c>
      <c r="O205" s="352">
        <v>35.174783939173714</v>
      </c>
      <c r="P205" s="352">
        <v>38.938202217847163</v>
      </c>
      <c r="Q205" s="352">
        <v>42.338930302410034</v>
      </c>
      <c r="R205" s="352">
        <v>45.658019414237756</v>
      </c>
      <c r="S205" s="352">
        <v>48.562678082303194</v>
      </c>
      <c r="T205" s="352">
        <v>50.898959479071522</v>
      </c>
      <c r="U205" s="352">
        <v>52.131172991429509</v>
      </c>
      <c r="V205" s="352">
        <v>53.527202285038229</v>
      </c>
      <c r="W205" s="352">
        <v>54.775185463973159</v>
      </c>
      <c r="X205" s="352">
        <v>55.070663478146187</v>
      </c>
      <c r="Y205" s="352">
        <v>54.210549507597285</v>
      </c>
      <c r="Z205" s="352">
        <v>52.213637200361319</v>
      </c>
      <c r="AA205" s="352">
        <v>50.471106150786753</v>
      </c>
      <c r="AB205" s="352">
        <v>48.190152589196046</v>
      </c>
      <c r="AC205" s="352">
        <v>47.327492987777397</v>
      </c>
      <c r="AD205" s="352">
        <v>46.948093964013481</v>
      </c>
      <c r="AE205" s="352">
        <v>44.274438839342068</v>
      </c>
      <c r="AF205" s="352">
        <v>40.859097513392314</v>
      </c>
      <c r="AG205">
        <f t="shared" si="15"/>
        <v>1074.0955553423832</v>
      </c>
      <c r="AM205" s="267">
        <f t="shared" si="17"/>
        <v>43221</v>
      </c>
      <c r="AN205" s="353">
        <f t="shared" si="18"/>
        <v>0</v>
      </c>
      <c r="AO205" s="190">
        <f t="shared" si="19"/>
        <v>0</v>
      </c>
    </row>
    <row r="206" spans="2:41" ht="12" customHeight="1" x14ac:dyDescent="0.2">
      <c r="B206" s="70">
        <f t="shared" si="16"/>
        <v>43252</v>
      </c>
      <c r="C206" s="361"/>
      <c r="G206" s="4"/>
      <c r="H206" s="4">
        <v>180</v>
      </c>
      <c r="I206" s="351">
        <v>37.387851596437727</v>
      </c>
      <c r="J206" s="352">
        <v>35.245374035050411</v>
      </c>
      <c r="K206" s="352">
        <v>33.625073774253195</v>
      </c>
      <c r="L206" s="352">
        <v>32.552096589678328</v>
      </c>
      <c r="M206" s="352">
        <v>32.009922767209432</v>
      </c>
      <c r="N206" s="352">
        <v>31.798806240799127</v>
      </c>
      <c r="O206" s="352">
        <v>30.15222467077848</v>
      </c>
      <c r="P206" s="352">
        <v>31.002076194786305</v>
      </c>
      <c r="Q206" s="352">
        <v>34.888535675587576</v>
      </c>
      <c r="R206" s="352">
        <v>38.433910276934888</v>
      </c>
      <c r="S206" s="352">
        <v>41.622886563945826</v>
      </c>
      <c r="T206" s="352">
        <v>44.495893048436621</v>
      </c>
      <c r="U206" s="352">
        <v>46.206493661067796</v>
      </c>
      <c r="V206" s="352">
        <v>47.344614876235397</v>
      </c>
      <c r="W206" s="352">
        <v>48.632462909656681</v>
      </c>
      <c r="X206" s="352">
        <v>49.463295821079548</v>
      </c>
      <c r="Y206" s="352">
        <v>49.292623817044152</v>
      </c>
      <c r="Z206" s="352">
        <v>48.754534044023814</v>
      </c>
      <c r="AA206" s="352">
        <v>47.445980058937678</v>
      </c>
      <c r="AB206" s="352">
        <v>45.37068125657953</v>
      </c>
      <c r="AC206" s="352">
        <v>44.933127637711422</v>
      </c>
      <c r="AD206" s="352">
        <v>44.958313563051341</v>
      </c>
      <c r="AE206" s="352">
        <v>42.296415133458268</v>
      </c>
      <c r="AF206" s="352">
        <v>39.019833588205685</v>
      </c>
      <c r="AG206">
        <f t="shared" si="15"/>
        <v>976.93302780094905</v>
      </c>
      <c r="AM206" s="267">
        <f t="shared" si="17"/>
        <v>43252</v>
      </c>
      <c r="AN206" s="353">
        <f t="shared" si="18"/>
        <v>0</v>
      </c>
      <c r="AO206" s="190">
        <f t="shared" si="19"/>
        <v>0</v>
      </c>
    </row>
    <row r="207" spans="2:41" ht="12" customHeight="1" x14ac:dyDescent="0.2">
      <c r="B207" s="70">
        <f t="shared" si="16"/>
        <v>43282</v>
      </c>
      <c r="C207" s="361"/>
      <c r="G207" s="4"/>
      <c r="H207" s="4">
        <v>181</v>
      </c>
      <c r="I207" s="351">
        <v>35.298292269005167</v>
      </c>
      <c r="J207" s="352">
        <v>33.425186347480199</v>
      </c>
      <c r="K207" s="352">
        <v>32.002199704263774</v>
      </c>
      <c r="L207" s="352">
        <v>30.932653566142907</v>
      </c>
      <c r="M207" s="352">
        <v>30.41969299760699</v>
      </c>
      <c r="N207" s="352">
        <v>29.901666161425698</v>
      </c>
      <c r="O207" s="352">
        <v>28.036642566520072</v>
      </c>
      <c r="P207" s="352">
        <v>28.699999320038863</v>
      </c>
      <c r="Q207" s="352">
        <v>32.11559102208615</v>
      </c>
      <c r="R207" s="352">
        <v>35.291519535129595</v>
      </c>
      <c r="S207" s="352">
        <v>38.132396199109927</v>
      </c>
      <c r="T207" s="352">
        <v>40.485870465617452</v>
      </c>
      <c r="U207" s="352">
        <v>42.744690868083289</v>
      </c>
      <c r="V207" s="352">
        <v>44.161854434313867</v>
      </c>
      <c r="W207" s="352">
        <v>45.806821229468341</v>
      </c>
      <c r="X207" s="352">
        <v>47.022211642606479</v>
      </c>
      <c r="Y207" s="352">
        <v>47.067835268347835</v>
      </c>
      <c r="Z207" s="352">
        <v>46.963428964435778</v>
      </c>
      <c r="AA207" s="352">
        <v>46.247486649210899</v>
      </c>
      <c r="AB207" s="352">
        <v>44.5004318192466</v>
      </c>
      <c r="AC207" s="352">
        <v>44.012265011269591</v>
      </c>
      <c r="AD207" s="352">
        <v>43.909717869371448</v>
      </c>
      <c r="AE207" s="352">
        <v>40.864287291737419</v>
      </c>
      <c r="AF207" s="352">
        <v>37.359119278081927</v>
      </c>
      <c r="AG207">
        <f t="shared" si="15"/>
        <v>925.40186048060048</v>
      </c>
      <c r="AM207" s="267">
        <f t="shared" si="17"/>
        <v>43282</v>
      </c>
      <c r="AN207" s="353">
        <f t="shared" si="18"/>
        <v>0</v>
      </c>
      <c r="AO207" s="190">
        <f t="shared" si="19"/>
        <v>0</v>
      </c>
    </row>
    <row r="208" spans="2:41" ht="12" customHeight="1" x14ac:dyDescent="0.2">
      <c r="B208" s="70">
        <f t="shared" si="16"/>
        <v>43313</v>
      </c>
      <c r="C208" s="361"/>
      <c r="G208" s="4"/>
      <c r="H208" s="4">
        <v>182</v>
      </c>
      <c r="I208" s="351">
        <v>38.880351012520606</v>
      </c>
      <c r="J208" s="352">
        <v>36.68296941050609</v>
      </c>
      <c r="K208" s="352">
        <v>35.618369701994922</v>
      </c>
      <c r="L208" s="352">
        <v>34.763638903798736</v>
      </c>
      <c r="M208" s="352">
        <v>34.014307315912603</v>
      </c>
      <c r="N208" s="352">
        <v>33.788381322181095</v>
      </c>
      <c r="O208" s="352">
        <v>34.916744171780323</v>
      </c>
      <c r="P208" s="352">
        <v>39.37088858907881</v>
      </c>
      <c r="Q208" s="352">
        <v>43.508231257928223</v>
      </c>
      <c r="R208" s="352">
        <v>47.578953884480775</v>
      </c>
      <c r="S208" s="352">
        <v>52.316771954884402</v>
      </c>
      <c r="T208" s="352">
        <v>56.107543976754869</v>
      </c>
      <c r="U208" s="352">
        <v>60.191000888701424</v>
      </c>
      <c r="V208" s="352">
        <v>60.571008514213233</v>
      </c>
      <c r="W208" s="352">
        <v>62.242745585789933</v>
      </c>
      <c r="X208" s="352">
        <v>62.040559884884942</v>
      </c>
      <c r="Y208" s="352">
        <v>61.116644494561626</v>
      </c>
      <c r="Z208" s="352">
        <v>58.7626562425815</v>
      </c>
      <c r="AA208" s="352">
        <v>57.242025681937832</v>
      </c>
      <c r="AB208" s="352">
        <v>55.95743916965975</v>
      </c>
      <c r="AC208" s="352">
        <v>55.693848976070782</v>
      </c>
      <c r="AD208" s="352">
        <v>53.746569636078057</v>
      </c>
      <c r="AE208" s="352">
        <v>50.327538508694033</v>
      </c>
      <c r="AF208" s="352">
        <v>45.803544454192306</v>
      </c>
      <c r="AG208">
        <f t="shared" si="15"/>
        <v>1171.2427335391867</v>
      </c>
      <c r="AM208" s="267">
        <f t="shared" si="17"/>
        <v>43313</v>
      </c>
      <c r="AN208" s="353">
        <f t="shared" si="18"/>
        <v>0</v>
      </c>
      <c r="AO208" s="190">
        <f t="shared" si="19"/>
        <v>0</v>
      </c>
    </row>
    <row r="209" spans="2:41" ht="12" customHeight="1" x14ac:dyDescent="0.2">
      <c r="B209" s="70">
        <f t="shared" si="16"/>
        <v>43344</v>
      </c>
      <c r="C209" s="361"/>
      <c r="G209" s="4"/>
      <c r="H209" s="4">
        <v>183</v>
      </c>
      <c r="I209" s="351">
        <v>43.237167246133112</v>
      </c>
      <c r="J209" s="352">
        <v>40.566372579737397</v>
      </c>
      <c r="K209" s="352">
        <v>38.87176281808604</v>
      </c>
      <c r="L209" s="352">
        <v>37.766308820171055</v>
      </c>
      <c r="M209" s="352">
        <v>37.094538931736203</v>
      </c>
      <c r="N209" s="352">
        <v>36.25314503498241</v>
      </c>
      <c r="O209" s="352">
        <v>37.045129430468776</v>
      </c>
      <c r="P209" s="352">
        <v>41.220044065367816</v>
      </c>
      <c r="Q209" s="352">
        <v>44.674168111313833</v>
      </c>
      <c r="R209" s="352">
        <v>49.332122065381277</v>
      </c>
      <c r="S209" s="352">
        <v>54.069296448989107</v>
      </c>
      <c r="T209" s="352">
        <v>58.099052585581298</v>
      </c>
      <c r="U209" s="352">
        <v>61.853031664332164</v>
      </c>
      <c r="V209" s="352">
        <v>62.671452814993195</v>
      </c>
      <c r="W209" s="352">
        <v>64.043613297248712</v>
      </c>
      <c r="X209" s="352">
        <v>64.131695380974179</v>
      </c>
      <c r="Y209" s="352">
        <v>63.233535629192772</v>
      </c>
      <c r="Z209" s="352">
        <v>60.837370299475481</v>
      </c>
      <c r="AA209" s="352">
        <v>59.478412760227073</v>
      </c>
      <c r="AB209" s="352">
        <v>57.489100533956233</v>
      </c>
      <c r="AC209" s="352">
        <v>56.80999983069978</v>
      </c>
      <c r="AD209" s="352">
        <v>54.881635467126713</v>
      </c>
      <c r="AE209" s="352">
        <v>51.933931579757427</v>
      </c>
      <c r="AF209" s="352">
        <v>46.993778594982899</v>
      </c>
      <c r="AG209">
        <f t="shared" si="15"/>
        <v>1222.586665990915</v>
      </c>
      <c r="AM209" s="267">
        <f t="shared" si="17"/>
        <v>43344</v>
      </c>
      <c r="AN209" s="353">
        <f t="shared" si="18"/>
        <v>0</v>
      </c>
      <c r="AO209" s="190">
        <f t="shared" si="19"/>
        <v>0</v>
      </c>
    </row>
    <row r="210" spans="2:41" ht="12" customHeight="1" x14ac:dyDescent="0.2">
      <c r="B210" s="70">
        <f t="shared" si="16"/>
        <v>43374</v>
      </c>
      <c r="C210" s="361"/>
      <c r="G210" s="4"/>
      <c r="H210" s="4">
        <v>184</v>
      </c>
      <c r="I210" s="351">
        <v>46.677144376127856</v>
      </c>
      <c r="J210" s="352">
        <v>43.682902082763633</v>
      </c>
      <c r="K210" s="352">
        <v>41.948326442130252</v>
      </c>
      <c r="L210" s="352">
        <v>40.65724177211812</v>
      </c>
      <c r="M210" s="352">
        <v>39.786005090008892</v>
      </c>
      <c r="N210" s="352">
        <v>38.8468103608825</v>
      </c>
      <c r="O210" s="352">
        <v>39.442403485609489</v>
      </c>
      <c r="P210" s="352">
        <v>44.192265868838646</v>
      </c>
      <c r="Q210" s="352">
        <v>47.588047812188528</v>
      </c>
      <c r="R210" s="352">
        <v>53.126672715793873</v>
      </c>
      <c r="S210" s="352">
        <v>58.273640241979038</v>
      </c>
      <c r="T210" s="352">
        <v>63.08451280939191</v>
      </c>
      <c r="U210" s="352">
        <v>67.113412133574741</v>
      </c>
      <c r="V210" s="352">
        <v>68.28617587303917</v>
      </c>
      <c r="W210" s="352">
        <v>69.896109234191911</v>
      </c>
      <c r="X210" s="352">
        <v>70.209485590525318</v>
      </c>
      <c r="Y210" s="352">
        <v>68.863164468119848</v>
      </c>
      <c r="Z210" s="352">
        <v>66.723507398086696</v>
      </c>
      <c r="AA210" s="352">
        <v>65.240354033891492</v>
      </c>
      <c r="AB210" s="352">
        <v>62.946532905772287</v>
      </c>
      <c r="AC210" s="352">
        <v>62.076994069149649</v>
      </c>
      <c r="AD210" s="352">
        <v>59.719257955534118</v>
      </c>
      <c r="AE210" s="352">
        <v>56.358775054954137</v>
      </c>
      <c r="AF210" s="352">
        <v>51.117440023970467</v>
      </c>
      <c r="AG210">
        <f t="shared" si="15"/>
        <v>1325.8571817986424</v>
      </c>
      <c r="AM210" s="267">
        <f t="shared" si="17"/>
        <v>43374</v>
      </c>
      <c r="AN210" s="353">
        <f t="shared" si="18"/>
        <v>0</v>
      </c>
      <c r="AO210" s="190">
        <f t="shared" si="19"/>
        <v>0</v>
      </c>
    </row>
    <row r="211" spans="2:41" ht="12" customHeight="1" x14ac:dyDescent="0.2">
      <c r="B211" s="70">
        <f t="shared" si="16"/>
        <v>43405</v>
      </c>
      <c r="C211" s="361"/>
      <c r="G211" s="4"/>
      <c r="H211" s="4">
        <v>185</v>
      </c>
      <c r="I211" s="351">
        <v>49.759345988394386</v>
      </c>
      <c r="J211" s="352">
        <v>46.711854784927311</v>
      </c>
      <c r="K211" s="352">
        <v>44.017952914743283</v>
      </c>
      <c r="L211" s="352">
        <v>42.196910641100004</v>
      </c>
      <c r="M211" s="352">
        <v>41.880292787346704</v>
      </c>
      <c r="N211" s="352">
        <v>41.393176062062011</v>
      </c>
      <c r="O211" s="352">
        <v>39.115668898716407</v>
      </c>
      <c r="P211" s="352">
        <v>41.489413297406664</v>
      </c>
      <c r="Q211" s="352">
        <v>46.463762696561574</v>
      </c>
      <c r="R211" s="352">
        <v>51.681195172009581</v>
      </c>
      <c r="S211" s="352">
        <v>59.494058330801131</v>
      </c>
      <c r="T211" s="352">
        <v>57.916799318391824</v>
      </c>
      <c r="U211" s="352">
        <v>64.080989494120743</v>
      </c>
      <c r="V211" s="352">
        <v>64.473755901994281</v>
      </c>
      <c r="W211" s="352">
        <v>67.484315534817682</v>
      </c>
      <c r="X211" s="352">
        <v>67.721500744082377</v>
      </c>
      <c r="Y211" s="352">
        <v>66.45765784711098</v>
      </c>
      <c r="Z211" s="352">
        <v>64.237685705803727</v>
      </c>
      <c r="AA211" s="352">
        <v>61.014405553226382</v>
      </c>
      <c r="AB211" s="352">
        <v>60.180640699488464</v>
      </c>
      <c r="AC211" s="352">
        <v>59.94108423319058</v>
      </c>
      <c r="AD211" s="352">
        <v>57.847941693844277</v>
      </c>
      <c r="AE211" s="352">
        <v>56.360701282406971</v>
      </c>
      <c r="AF211" s="352">
        <v>50.322407383592008</v>
      </c>
      <c r="AG211">
        <f t="shared" si="15"/>
        <v>1302.2435169661396</v>
      </c>
      <c r="AM211" s="267">
        <f t="shared" si="17"/>
        <v>43405</v>
      </c>
      <c r="AN211" s="353">
        <f t="shared" si="18"/>
        <v>0</v>
      </c>
      <c r="AO211" s="190">
        <f t="shared" si="19"/>
        <v>0</v>
      </c>
    </row>
    <row r="212" spans="2:41" ht="12" customHeight="1" x14ac:dyDescent="0.2">
      <c r="B212" s="70">
        <f t="shared" si="16"/>
        <v>43435</v>
      </c>
      <c r="C212" s="361"/>
      <c r="G212" s="4"/>
      <c r="H212" s="4">
        <v>186</v>
      </c>
      <c r="I212" s="351">
        <v>50.058369554343216</v>
      </c>
      <c r="J212" s="352">
        <v>46.999427968112897</v>
      </c>
      <c r="K212" s="352">
        <v>45.485162920811405</v>
      </c>
      <c r="L212" s="352">
        <v>43.91429203241654</v>
      </c>
      <c r="M212" s="352">
        <v>40.976530531614841</v>
      </c>
      <c r="N212" s="352">
        <v>40.309873739294936</v>
      </c>
      <c r="O212" s="352">
        <v>44.618715316539898</v>
      </c>
      <c r="P212" s="352">
        <v>44.632335490196084</v>
      </c>
      <c r="Q212" s="352">
        <v>50.208106461342958</v>
      </c>
      <c r="R212" s="352">
        <v>55.864735153311003</v>
      </c>
      <c r="S212" s="352">
        <v>59.879496528903061</v>
      </c>
      <c r="T212" s="352">
        <v>63.875090671632989</v>
      </c>
      <c r="U212" s="352">
        <v>66.063189017306172</v>
      </c>
      <c r="V212" s="352">
        <v>69.957987860131439</v>
      </c>
      <c r="W212" s="352">
        <v>69.889606613828406</v>
      </c>
      <c r="X212" s="352">
        <v>70.397267395112678</v>
      </c>
      <c r="Y212" s="352">
        <v>66.648988951061483</v>
      </c>
      <c r="Z212" s="352">
        <v>68.91492489552698</v>
      </c>
      <c r="AA212" s="352">
        <v>64.641648349249067</v>
      </c>
      <c r="AB212" s="352">
        <v>64.173562897169489</v>
      </c>
      <c r="AC212" s="352">
        <v>62.841381559741791</v>
      </c>
      <c r="AD212" s="352">
        <v>61.818232744271924</v>
      </c>
      <c r="AE212" s="352">
        <v>56.915109121981942</v>
      </c>
      <c r="AF212" s="352">
        <v>53.940631641578818</v>
      </c>
      <c r="AG212">
        <f t="shared" si="15"/>
        <v>1363.0246674154798</v>
      </c>
      <c r="AM212" s="267">
        <f t="shared" si="17"/>
        <v>43435</v>
      </c>
      <c r="AN212" s="353">
        <f t="shared" si="18"/>
        <v>0</v>
      </c>
      <c r="AO212" s="190">
        <f t="shared" si="19"/>
        <v>0</v>
      </c>
    </row>
    <row r="213" spans="2:41" ht="12" customHeight="1" x14ac:dyDescent="0.2">
      <c r="B213" s="70">
        <f t="shared" si="16"/>
        <v>43466</v>
      </c>
      <c r="C213" s="361"/>
      <c r="G213" s="4"/>
      <c r="H213" s="4">
        <v>187</v>
      </c>
      <c r="I213" s="351">
        <v>50.375911926832735</v>
      </c>
      <c r="J213" s="352">
        <v>47.133488355566968</v>
      </c>
      <c r="K213" s="352">
        <v>44.715490652015148</v>
      </c>
      <c r="L213" s="352">
        <v>42.863551328713925</v>
      </c>
      <c r="M213" s="352">
        <v>41.875280940898215</v>
      </c>
      <c r="N213" s="352">
        <v>40.90451438665562</v>
      </c>
      <c r="O213" s="352">
        <v>38.650776900389175</v>
      </c>
      <c r="P213" s="352">
        <v>40.860626789334198</v>
      </c>
      <c r="Q213" s="352">
        <v>45.521271323507477</v>
      </c>
      <c r="R213" s="352">
        <v>51.644796087995587</v>
      </c>
      <c r="S213" s="352">
        <v>56.71979868502747</v>
      </c>
      <c r="T213" s="352">
        <v>61.471254391479164</v>
      </c>
      <c r="U213" s="352">
        <v>64.105622645968637</v>
      </c>
      <c r="V213" s="352">
        <v>66.813732779717697</v>
      </c>
      <c r="W213" s="352">
        <v>68.346832792883603</v>
      </c>
      <c r="X213" s="352">
        <v>69.30172261371537</v>
      </c>
      <c r="Y213" s="352">
        <v>68.725188318313101</v>
      </c>
      <c r="Z213" s="352">
        <v>67.855563254584013</v>
      </c>
      <c r="AA213" s="352">
        <v>66.188449308634773</v>
      </c>
      <c r="AB213" s="352">
        <v>62.919729688699313</v>
      </c>
      <c r="AC213" s="352">
        <v>61.489952268287034</v>
      </c>
      <c r="AD213" s="352">
        <v>60.424008096180025</v>
      </c>
      <c r="AE213" s="352">
        <v>57.052019430117028</v>
      </c>
      <c r="AF213" s="352">
        <v>52.542287786601008</v>
      </c>
      <c r="AG213">
        <f t="shared" si="15"/>
        <v>1328.5018707521174</v>
      </c>
      <c r="AM213" s="267">
        <f t="shared" si="17"/>
        <v>43466</v>
      </c>
      <c r="AN213" s="353">
        <f t="shared" si="18"/>
        <v>0</v>
      </c>
      <c r="AO213" s="190">
        <f t="shared" si="19"/>
        <v>0</v>
      </c>
    </row>
    <row r="214" spans="2:41" ht="12" customHeight="1" x14ac:dyDescent="0.2">
      <c r="B214" s="70">
        <f t="shared" si="16"/>
        <v>43497</v>
      </c>
      <c r="C214" s="361"/>
      <c r="G214" s="4"/>
      <c r="H214" s="4">
        <v>188</v>
      </c>
      <c r="I214" s="351">
        <v>46.820275896693111</v>
      </c>
      <c r="J214" s="352">
        <v>44.2153884550942</v>
      </c>
      <c r="K214" s="352">
        <v>42.130920352118672</v>
      </c>
      <c r="L214" s="352">
        <v>40.344015064498876</v>
      </c>
      <c r="M214" s="352">
        <v>39.385075742508135</v>
      </c>
      <c r="N214" s="352">
        <v>38.529666984878631</v>
      </c>
      <c r="O214" s="352">
        <v>36.083706451218205</v>
      </c>
      <c r="P214" s="352">
        <v>37.624850972639067</v>
      </c>
      <c r="Q214" s="352">
        <v>42.236239983053252</v>
      </c>
      <c r="R214" s="352">
        <v>47.404913868646645</v>
      </c>
      <c r="S214" s="352">
        <v>51.895515825702461</v>
      </c>
      <c r="T214" s="352">
        <v>55.492873588387496</v>
      </c>
      <c r="U214" s="352">
        <v>59.012820781236996</v>
      </c>
      <c r="V214" s="352">
        <v>61.384162198482358</v>
      </c>
      <c r="W214" s="352">
        <v>63.598513506278351</v>
      </c>
      <c r="X214" s="352">
        <v>64.604329678566614</v>
      </c>
      <c r="Y214" s="352">
        <v>64.33102980235924</v>
      </c>
      <c r="Z214" s="352">
        <v>63.801403084777036</v>
      </c>
      <c r="AA214" s="352">
        <v>62.568941671305083</v>
      </c>
      <c r="AB214" s="352">
        <v>60.167979364974187</v>
      </c>
      <c r="AC214" s="352">
        <v>58.88037669817183</v>
      </c>
      <c r="AD214" s="352">
        <v>57.778330714124095</v>
      </c>
      <c r="AE214" s="352">
        <v>53.796463247575389</v>
      </c>
      <c r="AF214" s="352">
        <v>49.217282155081236</v>
      </c>
      <c r="AG214">
        <f t="shared" si="15"/>
        <v>1241.3050760883712</v>
      </c>
      <c r="AM214" s="267">
        <f t="shared" si="17"/>
        <v>43497</v>
      </c>
      <c r="AN214" s="353">
        <f t="shared" si="18"/>
        <v>0</v>
      </c>
      <c r="AO214" s="190">
        <f t="shared" si="19"/>
        <v>0</v>
      </c>
    </row>
    <row r="215" spans="2:41" ht="12" customHeight="1" x14ac:dyDescent="0.2">
      <c r="B215" s="70">
        <f t="shared" si="16"/>
        <v>43525</v>
      </c>
      <c r="C215" s="361"/>
      <c r="G215" s="4"/>
      <c r="H215" s="4">
        <v>189</v>
      </c>
      <c r="I215" s="351">
        <v>47.693943676023913</v>
      </c>
      <c r="J215" s="352">
        <v>44.957911555993164</v>
      </c>
      <c r="K215" s="352">
        <v>43.287557764571375</v>
      </c>
      <c r="L215" s="352">
        <v>41.633083958086473</v>
      </c>
      <c r="M215" s="352">
        <v>40.895382194205411</v>
      </c>
      <c r="N215" s="352">
        <v>41.234822522299432</v>
      </c>
      <c r="O215" s="352">
        <v>42.158803152110565</v>
      </c>
      <c r="P215" s="352">
        <v>47.356392387242302</v>
      </c>
      <c r="Q215" s="352">
        <v>52.880287441690541</v>
      </c>
      <c r="R215" s="352">
        <v>57.897228049416064</v>
      </c>
      <c r="S215" s="352">
        <v>62.902102902548023</v>
      </c>
      <c r="T215" s="352">
        <v>67.281785099968204</v>
      </c>
      <c r="U215" s="352">
        <v>70.509997776115924</v>
      </c>
      <c r="V215" s="352">
        <v>73.354586046634907</v>
      </c>
      <c r="W215" s="352">
        <v>75.383264421468368</v>
      </c>
      <c r="X215" s="352">
        <v>75.860132563413629</v>
      </c>
      <c r="Y215" s="352">
        <v>75.239046866518763</v>
      </c>
      <c r="Z215" s="352">
        <v>72.896074383795366</v>
      </c>
      <c r="AA215" s="352">
        <v>70.645657913473087</v>
      </c>
      <c r="AB215" s="352">
        <v>67.779771760657496</v>
      </c>
      <c r="AC215" s="352">
        <v>66.116783572833256</v>
      </c>
      <c r="AD215" s="352">
        <v>64.199914261830941</v>
      </c>
      <c r="AE215" s="352">
        <v>59.404120549511674</v>
      </c>
      <c r="AF215" s="352">
        <v>54.405069707338022</v>
      </c>
      <c r="AG215">
        <f t="shared" si="15"/>
        <v>1415.9737205277472</v>
      </c>
      <c r="AM215" s="267">
        <f t="shared" si="17"/>
        <v>43525</v>
      </c>
      <c r="AN215" s="353">
        <f t="shared" si="18"/>
        <v>0</v>
      </c>
      <c r="AO215" s="190">
        <f t="shared" si="19"/>
        <v>0</v>
      </c>
    </row>
    <row r="216" spans="2:41" ht="12" customHeight="1" x14ac:dyDescent="0.2">
      <c r="B216" s="70">
        <f t="shared" si="16"/>
        <v>43556</v>
      </c>
      <c r="C216" s="361"/>
      <c r="G216" s="4"/>
      <c r="H216" s="4">
        <v>190</v>
      </c>
      <c r="I216" s="351">
        <v>46.168100720583091</v>
      </c>
      <c r="J216" s="352">
        <v>43.590518858972843</v>
      </c>
      <c r="K216" s="352">
        <v>41.553780597276742</v>
      </c>
      <c r="L216" s="352">
        <v>40.014867582255619</v>
      </c>
      <c r="M216" s="352">
        <v>39.462008111498633</v>
      </c>
      <c r="N216" s="352">
        <v>39.748742825290236</v>
      </c>
      <c r="O216" s="352">
        <v>40.545126909463242</v>
      </c>
      <c r="P216" s="352">
        <v>44.588426738332473</v>
      </c>
      <c r="Q216" s="352">
        <v>49.184481682107453</v>
      </c>
      <c r="R216" s="352">
        <v>53.51020406366851</v>
      </c>
      <c r="S216" s="352">
        <v>57.55958161099133</v>
      </c>
      <c r="T216" s="352">
        <v>60.940087535199865</v>
      </c>
      <c r="U216" s="352">
        <v>63.526782242083499</v>
      </c>
      <c r="V216" s="352">
        <v>65.798323545692256</v>
      </c>
      <c r="W216" s="352">
        <v>67.592404538495629</v>
      </c>
      <c r="X216" s="352">
        <v>68.203138417728766</v>
      </c>
      <c r="Y216" s="352">
        <v>67.686138820099615</v>
      </c>
      <c r="Z216" s="352">
        <v>65.281949893700386</v>
      </c>
      <c r="AA216" s="352">
        <v>63.334276514046095</v>
      </c>
      <c r="AB216" s="352">
        <v>60.518990670720669</v>
      </c>
      <c r="AC216" s="352">
        <v>59.117310735799848</v>
      </c>
      <c r="AD216" s="352">
        <v>57.541497034183507</v>
      </c>
      <c r="AE216" s="352">
        <v>53.460406861169488</v>
      </c>
      <c r="AF216" s="352">
        <v>48.64385593732753</v>
      </c>
      <c r="AG216">
        <f t="shared" si="15"/>
        <v>1297.5710024466875</v>
      </c>
      <c r="AM216" s="267">
        <f t="shared" si="17"/>
        <v>43556</v>
      </c>
      <c r="AN216" s="353">
        <f t="shared" si="18"/>
        <v>0</v>
      </c>
      <c r="AO216" s="190">
        <f t="shared" si="19"/>
        <v>0</v>
      </c>
    </row>
    <row r="217" spans="2:41" ht="12" customHeight="1" x14ac:dyDescent="0.2">
      <c r="B217" s="70">
        <f t="shared" si="16"/>
        <v>43586</v>
      </c>
      <c r="C217" s="361"/>
      <c r="G217" s="4"/>
      <c r="H217" s="4">
        <v>191</v>
      </c>
      <c r="I217" s="351">
        <v>43.401697752943889</v>
      </c>
      <c r="J217" s="352">
        <v>40.959879663844077</v>
      </c>
      <c r="K217" s="352">
        <v>39.207529184201633</v>
      </c>
      <c r="L217" s="352">
        <v>37.902900547886325</v>
      </c>
      <c r="M217" s="352">
        <v>37.378624431670524</v>
      </c>
      <c r="N217" s="352">
        <v>37.975521643051422</v>
      </c>
      <c r="O217" s="352">
        <v>38.833890119130551</v>
      </c>
      <c r="P217" s="352">
        <v>42.738297032669927</v>
      </c>
      <c r="Q217" s="352">
        <v>46.726076322235144</v>
      </c>
      <c r="R217" s="352">
        <v>50.838951265999327</v>
      </c>
      <c r="S217" s="352">
        <v>54.451824995680127</v>
      </c>
      <c r="T217" s="352">
        <v>57.847999419640949</v>
      </c>
      <c r="U217" s="352">
        <v>60.160279094892147</v>
      </c>
      <c r="V217" s="352">
        <v>62.263674589921365</v>
      </c>
      <c r="W217" s="352">
        <v>64.034087113584633</v>
      </c>
      <c r="X217" s="352">
        <v>65.007362364283196</v>
      </c>
      <c r="Y217" s="352">
        <v>64.136091622363054</v>
      </c>
      <c r="Z217" s="352">
        <v>62.162080164722916</v>
      </c>
      <c r="AA217" s="352">
        <v>60.35515478115245</v>
      </c>
      <c r="AB217" s="352">
        <v>57.626272538798872</v>
      </c>
      <c r="AC217" s="352">
        <v>56.562245939281588</v>
      </c>
      <c r="AD217" s="352">
        <v>54.947427311641775</v>
      </c>
      <c r="AE217" s="352">
        <v>50.89090465543552</v>
      </c>
      <c r="AF217" s="352">
        <v>46.342980810696247</v>
      </c>
      <c r="AG217">
        <f t="shared" si="15"/>
        <v>1232.7517533657278</v>
      </c>
      <c r="AM217" s="267">
        <f t="shared" si="17"/>
        <v>43586</v>
      </c>
      <c r="AN217" s="353">
        <f t="shared" si="18"/>
        <v>0</v>
      </c>
      <c r="AO217" s="190">
        <f t="shared" si="19"/>
        <v>0</v>
      </c>
    </row>
    <row r="218" spans="2:41" ht="12" customHeight="1" x14ac:dyDescent="0.2">
      <c r="B218" s="70">
        <f t="shared" si="16"/>
        <v>43617</v>
      </c>
      <c r="C218" s="361"/>
      <c r="G218" s="4"/>
      <c r="H218" s="4">
        <v>192</v>
      </c>
      <c r="I218" s="351">
        <v>41.797826650389545</v>
      </c>
      <c r="J218" s="352">
        <v>39.367746486693967</v>
      </c>
      <c r="K218" s="352">
        <v>37.878550916237188</v>
      </c>
      <c r="L218" s="352">
        <v>36.639449078665336</v>
      </c>
      <c r="M218" s="352">
        <v>36.275908101692565</v>
      </c>
      <c r="N218" s="352">
        <v>36.948363607458901</v>
      </c>
      <c r="O218" s="352">
        <v>38.140035902146479</v>
      </c>
      <c r="P218" s="352">
        <v>41.543931667913789</v>
      </c>
      <c r="Q218" s="352">
        <v>45.605233127456806</v>
      </c>
      <c r="R218" s="352">
        <v>49.176099647861463</v>
      </c>
      <c r="S218" s="352">
        <v>52.44468773821788</v>
      </c>
      <c r="T218" s="352">
        <v>55.831707104518074</v>
      </c>
      <c r="U218" s="352">
        <v>57.778599781992654</v>
      </c>
      <c r="V218" s="352">
        <v>60.111808529268949</v>
      </c>
      <c r="W218" s="352">
        <v>61.689984144695586</v>
      </c>
      <c r="X218" s="352">
        <v>62.332692303414703</v>
      </c>
      <c r="Y218" s="352">
        <v>61.620644249454685</v>
      </c>
      <c r="Z218" s="352">
        <v>59.579642886523004</v>
      </c>
      <c r="AA218" s="352">
        <v>57.612491091541685</v>
      </c>
      <c r="AB218" s="352">
        <v>55.097116045503007</v>
      </c>
      <c r="AC218" s="352">
        <v>54.383892111859723</v>
      </c>
      <c r="AD218" s="352">
        <v>52.988406482258625</v>
      </c>
      <c r="AE218" s="352">
        <v>49.394418682230125</v>
      </c>
      <c r="AF218" s="352">
        <v>45.05402614894772</v>
      </c>
      <c r="AG218">
        <f t="shared" si="15"/>
        <v>1189.2932624869422</v>
      </c>
      <c r="AM218" s="267">
        <f t="shared" si="17"/>
        <v>43617</v>
      </c>
      <c r="AN218" s="353">
        <f t="shared" si="18"/>
        <v>0</v>
      </c>
      <c r="AO218" s="190">
        <f t="shared" si="19"/>
        <v>0</v>
      </c>
    </row>
    <row r="219" spans="2:41" ht="12" customHeight="1" x14ac:dyDescent="0.2">
      <c r="B219" s="70">
        <f t="shared" si="16"/>
        <v>43647</v>
      </c>
      <c r="C219" s="361"/>
      <c r="G219" s="4"/>
      <c r="H219" s="4">
        <v>193</v>
      </c>
      <c r="I219" s="351">
        <v>46.153001103546046</v>
      </c>
      <c r="J219" s="352">
        <v>43.464246005943551</v>
      </c>
      <c r="K219" s="352">
        <v>41.797961711400966</v>
      </c>
      <c r="L219" s="352">
        <v>40.269287778657869</v>
      </c>
      <c r="M219" s="352">
        <v>39.724127887952115</v>
      </c>
      <c r="N219" s="352">
        <v>40.176561263231989</v>
      </c>
      <c r="O219" s="352">
        <v>41.002902458630032</v>
      </c>
      <c r="P219" s="352">
        <v>44.927799736867669</v>
      </c>
      <c r="Q219" s="352">
        <v>49.697888248169676</v>
      </c>
      <c r="R219" s="352">
        <v>54.261850707343662</v>
      </c>
      <c r="S219" s="352">
        <v>58.488885258963165</v>
      </c>
      <c r="T219" s="352">
        <v>62.336337667969659</v>
      </c>
      <c r="U219" s="352">
        <v>65.124635979612208</v>
      </c>
      <c r="V219" s="352">
        <v>67.959890007745486</v>
      </c>
      <c r="W219" s="352">
        <v>70.113359646461177</v>
      </c>
      <c r="X219" s="352">
        <v>70.210598864111603</v>
      </c>
      <c r="Y219" s="352">
        <v>69.506138009019793</v>
      </c>
      <c r="Z219" s="352">
        <v>67.309124814969152</v>
      </c>
      <c r="AA219" s="352">
        <v>65.10655080129159</v>
      </c>
      <c r="AB219" s="352">
        <v>62.165997363416658</v>
      </c>
      <c r="AC219" s="352">
        <v>60.771163692369655</v>
      </c>
      <c r="AD219" s="352">
        <v>59.531347222841916</v>
      </c>
      <c r="AE219" s="352">
        <v>55.624054249062198</v>
      </c>
      <c r="AF219" s="352">
        <v>51.401437168286691</v>
      </c>
      <c r="AG219">
        <f t="shared" si="15"/>
        <v>1327.1251476478647</v>
      </c>
      <c r="AM219" s="267">
        <f t="shared" si="17"/>
        <v>43647</v>
      </c>
      <c r="AN219" s="353">
        <f t="shared" si="18"/>
        <v>0</v>
      </c>
      <c r="AO219" s="190">
        <f t="shared" si="19"/>
        <v>0</v>
      </c>
    </row>
    <row r="220" spans="2:41" ht="12" customHeight="1" x14ac:dyDescent="0.2">
      <c r="B220" s="70">
        <f t="shared" si="16"/>
        <v>43678</v>
      </c>
      <c r="C220" s="361"/>
      <c r="G220" s="4"/>
      <c r="H220" s="4">
        <v>194</v>
      </c>
      <c r="I220" s="351">
        <v>49.965586976283049</v>
      </c>
      <c r="J220" s="352">
        <v>47.011057000386181</v>
      </c>
      <c r="K220" s="352">
        <v>44.816850980485754</v>
      </c>
      <c r="L220" s="352">
        <v>42.966530179165424</v>
      </c>
      <c r="M220" s="352">
        <v>42.049146362609704</v>
      </c>
      <c r="N220" s="352">
        <v>41.589627587049584</v>
      </c>
      <c r="O220" s="352">
        <v>39.371764009279268</v>
      </c>
      <c r="P220" s="352">
        <v>41.019217081332322</v>
      </c>
      <c r="Q220" s="352">
        <v>46.430937781953588</v>
      </c>
      <c r="R220" s="352">
        <v>52.148128442340429</v>
      </c>
      <c r="S220" s="352">
        <v>57.316423597498883</v>
      </c>
      <c r="T220" s="352">
        <v>61.864629574544509</v>
      </c>
      <c r="U220" s="352">
        <v>65.205139688692611</v>
      </c>
      <c r="V220" s="352">
        <v>67.668348758421885</v>
      </c>
      <c r="W220" s="352">
        <v>69.609426270645585</v>
      </c>
      <c r="X220" s="352">
        <v>70.23170154048519</v>
      </c>
      <c r="Y220" s="352">
        <v>69.858081237243809</v>
      </c>
      <c r="Z220" s="352">
        <v>68.953667332536881</v>
      </c>
      <c r="AA220" s="352">
        <v>66.95516467431294</v>
      </c>
      <c r="AB220" s="352">
        <v>64.130469929179895</v>
      </c>
      <c r="AC220" s="352">
        <v>63.052986083420251</v>
      </c>
      <c r="AD220" s="352">
        <v>61.644431396650859</v>
      </c>
      <c r="AE220" s="352">
        <v>57.77849389638142</v>
      </c>
      <c r="AF220" s="352">
        <v>53.261481484196544</v>
      </c>
      <c r="AG220">
        <f t="shared" ref="AG220:AG283" si="20">SUM(I220:AF220)</f>
        <v>1344.8992918650968</v>
      </c>
      <c r="AM220" s="267">
        <f t="shared" si="17"/>
        <v>43678</v>
      </c>
      <c r="AN220" s="353">
        <f t="shared" si="18"/>
        <v>0</v>
      </c>
      <c r="AO220" s="190">
        <f t="shared" si="19"/>
        <v>0</v>
      </c>
    </row>
    <row r="221" spans="2:41" ht="12" customHeight="1" x14ac:dyDescent="0.2">
      <c r="B221" s="70">
        <f t="shared" si="16"/>
        <v>43709</v>
      </c>
      <c r="C221" s="361"/>
      <c r="G221" s="4"/>
      <c r="H221" s="4">
        <v>195</v>
      </c>
      <c r="I221" s="351">
        <v>48.883890250907378</v>
      </c>
      <c r="J221" s="352">
        <v>46.127089789390027</v>
      </c>
      <c r="K221" s="352">
        <v>43.984924153535751</v>
      </c>
      <c r="L221" s="352">
        <v>42.039977129146521</v>
      </c>
      <c r="M221" s="352">
        <v>41.030651999294093</v>
      </c>
      <c r="N221" s="352">
        <v>40.221608476582624</v>
      </c>
      <c r="O221" s="352">
        <v>37.733503591160975</v>
      </c>
      <c r="P221" s="352">
        <v>39.288538617476981</v>
      </c>
      <c r="Q221" s="352">
        <v>44.145251681079898</v>
      </c>
      <c r="R221" s="352">
        <v>49.645295348979026</v>
      </c>
      <c r="S221" s="352">
        <v>54.429024373118047</v>
      </c>
      <c r="T221" s="352">
        <v>58.327745501535176</v>
      </c>
      <c r="U221" s="352">
        <v>62.075475893890129</v>
      </c>
      <c r="V221" s="352">
        <v>64.609492366168467</v>
      </c>
      <c r="W221" s="352">
        <v>66.925140288912132</v>
      </c>
      <c r="X221" s="352">
        <v>67.849620409985349</v>
      </c>
      <c r="Y221" s="352">
        <v>67.604457040202917</v>
      </c>
      <c r="Z221" s="352">
        <v>67.038580386165165</v>
      </c>
      <c r="AA221" s="352">
        <v>65.651576963288221</v>
      </c>
      <c r="AB221" s="352">
        <v>63.201625376378175</v>
      </c>
      <c r="AC221" s="352">
        <v>62.003399461028742</v>
      </c>
      <c r="AD221" s="352">
        <v>60.506477023696547</v>
      </c>
      <c r="AE221" s="352">
        <v>56.327143667850052</v>
      </c>
      <c r="AF221" s="352">
        <v>51.559193702264814</v>
      </c>
      <c r="AG221">
        <f t="shared" si="20"/>
        <v>1301.2096834920374</v>
      </c>
      <c r="AM221" s="267">
        <f t="shared" si="17"/>
        <v>43709</v>
      </c>
      <c r="AN221" s="353">
        <f t="shared" si="18"/>
        <v>0</v>
      </c>
      <c r="AO221" s="190">
        <f t="shared" si="19"/>
        <v>0</v>
      </c>
    </row>
    <row r="222" spans="2:41" ht="12" customHeight="1" x14ac:dyDescent="0.2">
      <c r="B222" s="70">
        <f t="shared" si="16"/>
        <v>43739</v>
      </c>
      <c r="C222" s="361"/>
      <c r="G222" s="4"/>
      <c r="H222" s="4">
        <v>196</v>
      </c>
      <c r="I222" s="351">
        <v>48.51695107315409</v>
      </c>
      <c r="J222" s="352">
        <v>45.745298419199443</v>
      </c>
      <c r="K222" s="352">
        <v>43.962446030884635</v>
      </c>
      <c r="L222" s="352">
        <v>42.253826575908597</v>
      </c>
      <c r="M222" s="352">
        <v>41.417452642334112</v>
      </c>
      <c r="N222" s="352">
        <v>41.855741522030492</v>
      </c>
      <c r="O222" s="352">
        <v>42.771501706951213</v>
      </c>
      <c r="P222" s="352">
        <v>47.817467289548304</v>
      </c>
      <c r="Q222" s="352">
        <v>53.367029571354536</v>
      </c>
      <c r="R222" s="352">
        <v>58.536249618699443</v>
      </c>
      <c r="S222" s="352">
        <v>63.573378709161801</v>
      </c>
      <c r="T222" s="352">
        <v>67.958994461921918</v>
      </c>
      <c r="U222" s="352">
        <v>71.247413939315464</v>
      </c>
      <c r="V222" s="352">
        <v>74.101204095061476</v>
      </c>
      <c r="W222" s="352">
        <v>76.270050266178657</v>
      </c>
      <c r="X222" s="352">
        <v>76.715040916990546</v>
      </c>
      <c r="Y222" s="352">
        <v>76.0275493690594</v>
      </c>
      <c r="Z222" s="352">
        <v>73.570160148074677</v>
      </c>
      <c r="AA222" s="352">
        <v>71.310074920074968</v>
      </c>
      <c r="AB222" s="352">
        <v>68.45499587638335</v>
      </c>
      <c r="AC222" s="352">
        <v>67.079563706205036</v>
      </c>
      <c r="AD222" s="352">
        <v>64.767777924066905</v>
      </c>
      <c r="AE222" s="352">
        <v>59.87198311997517</v>
      </c>
      <c r="AF222" s="352">
        <v>54.831173022218195</v>
      </c>
      <c r="AG222">
        <f t="shared" si="20"/>
        <v>1432.0233249247526</v>
      </c>
      <c r="AM222" s="267">
        <f t="shared" si="17"/>
        <v>43739</v>
      </c>
      <c r="AN222" s="353">
        <f t="shared" si="18"/>
        <v>0</v>
      </c>
      <c r="AO222" s="190">
        <f t="shared" si="19"/>
        <v>0</v>
      </c>
    </row>
    <row r="223" spans="2:41" ht="12" customHeight="1" x14ac:dyDescent="0.2">
      <c r="B223" s="70">
        <f t="shared" si="16"/>
        <v>43770</v>
      </c>
      <c r="C223" s="361"/>
      <c r="G223" s="4"/>
      <c r="H223" s="4">
        <v>197</v>
      </c>
      <c r="I223" s="351">
        <v>48.511107430978747</v>
      </c>
      <c r="J223" s="352">
        <v>45.816540319966563</v>
      </c>
      <c r="K223" s="352">
        <v>43.661622598993041</v>
      </c>
      <c r="L223" s="352">
        <v>42.005180563064151</v>
      </c>
      <c r="M223" s="352">
        <v>41.359478521029658</v>
      </c>
      <c r="N223" s="352">
        <v>41.661132939125153</v>
      </c>
      <c r="O223" s="352">
        <v>42.362596920270263</v>
      </c>
      <c r="P223" s="352">
        <v>46.447189438202102</v>
      </c>
      <c r="Q223" s="352">
        <v>51.413195199086331</v>
      </c>
      <c r="R223" s="352">
        <v>56.179062078576834</v>
      </c>
      <c r="S223" s="352">
        <v>60.655283468945115</v>
      </c>
      <c r="T223" s="352">
        <v>64.434572009991413</v>
      </c>
      <c r="U223" s="352">
        <v>67.486931090741621</v>
      </c>
      <c r="V223" s="352">
        <v>70.168783042816813</v>
      </c>
      <c r="W223" s="352">
        <v>72.212716703002172</v>
      </c>
      <c r="X223" s="352">
        <v>72.803833196156845</v>
      </c>
      <c r="Y223" s="352">
        <v>72.215360259943068</v>
      </c>
      <c r="Z223" s="352">
        <v>69.710286999288869</v>
      </c>
      <c r="AA223" s="352">
        <v>67.657601327023258</v>
      </c>
      <c r="AB223" s="352">
        <v>64.624875651281783</v>
      </c>
      <c r="AC223" s="352">
        <v>63.239026951170345</v>
      </c>
      <c r="AD223" s="352">
        <v>61.175877058247252</v>
      </c>
      <c r="AE223" s="352">
        <v>56.726023379423978</v>
      </c>
      <c r="AF223" s="352">
        <v>51.666274394107944</v>
      </c>
      <c r="AG223">
        <f t="shared" si="20"/>
        <v>1374.1945515414334</v>
      </c>
      <c r="AM223" s="267">
        <f t="shared" si="17"/>
        <v>43770</v>
      </c>
      <c r="AN223" s="353">
        <f t="shared" si="18"/>
        <v>0</v>
      </c>
      <c r="AO223" s="190">
        <f t="shared" si="19"/>
        <v>0</v>
      </c>
    </row>
    <row r="224" spans="2:41" ht="12" customHeight="1" x14ac:dyDescent="0.2">
      <c r="B224" s="70">
        <f t="shared" si="16"/>
        <v>43800</v>
      </c>
      <c r="C224" s="361"/>
      <c r="G224" s="4"/>
      <c r="H224" s="4">
        <v>198</v>
      </c>
      <c r="I224" s="351">
        <v>45.591170088893833</v>
      </c>
      <c r="J224" s="352">
        <v>43.011136394892638</v>
      </c>
      <c r="K224" s="352">
        <v>41.14270154436484</v>
      </c>
      <c r="L224" s="352">
        <v>39.709882362668324</v>
      </c>
      <c r="M224" s="352">
        <v>39.129130319607377</v>
      </c>
      <c r="N224" s="352">
        <v>39.66966737508924</v>
      </c>
      <c r="O224" s="352">
        <v>40.503971390355943</v>
      </c>
      <c r="P224" s="352">
        <v>44.514405620451072</v>
      </c>
      <c r="Q224" s="352">
        <v>48.679276276362103</v>
      </c>
      <c r="R224" s="352">
        <v>53.172835155599032</v>
      </c>
      <c r="S224" s="352">
        <v>57.140715579032118</v>
      </c>
      <c r="T224" s="352">
        <v>60.756007488166787</v>
      </c>
      <c r="U224" s="352">
        <v>63.281571918284229</v>
      </c>
      <c r="V224" s="352">
        <v>65.548972923112601</v>
      </c>
      <c r="W224" s="352">
        <v>67.308366486428241</v>
      </c>
      <c r="X224" s="352">
        <v>68.274491767793776</v>
      </c>
      <c r="Y224" s="352">
        <v>67.298360733171251</v>
      </c>
      <c r="Z224" s="352">
        <v>65.270392667897795</v>
      </c>
      <c r="AA224" s="352">
        <v>63.353653552002918</v>
      </c>
      <c r="AB224" s="352">
        <v>60.52799927853836</v>
      </c>
      <c r="AC224" s="352">
        <v>59.600972625633105</v>
      </c>
      <c r="AD224" s="352">
        <v>57.493577652732348</v>
      </c>
      <c r="AE224" s="352">
        <v>53.296809125790801</v>
      </c>
      <c r="AF224" s="352">
        <v>48.548871897888176</v>
      </c>
      <c r="AG224">
        <f t="shared" si="20"/>
        <v>1292.8249402247568</v>
      </c>
      <c r="AM224" s="267">
        <f t="shared" si="17"/>
        <v>43800</v>
      </c>
      <c r="AN224" s="353">
        <f t="shared" si="18"/>
        <v>0</v>
      </c>
      <c r="AO224" s="190">
        <f t="shared" si="19"/>
        <v>0</v>
      </c>
    </row>
    <row r="225" spans="2:41" ht="12" customHeight="1" x14ac:dyDescent="0.2">
      <c r="B225" s="70">
        <f t="shared" si="16"/>
        <v>43831</v>
      </c>
      <c r="C225" s="361"/>
      <c r="G225" s="4"/>
      <c r="H225" s="4">
        <v>199</v>
      </c>
      <c r="I225" s="351">
        <v>43.119831755325855</v>
      </c>
      <c r="J225" s="352">
        <v>40.633638470756907</v>
      </c>
      <c r="K225" s="352">
        <v>39.0138694740793</v>
      </c>
      <c r="L225" s="352">
        <v>37.712262068515159</v>
      </c>
      <c r="M225" s="352">
        <v>37.252270484067822</v>
      </c>
      <c r="N225" s="352">
        <v>37.952717051676515</v>
      </c>
      <c r="O225" s="352">
        <v>39.166851210956231</v>
      </c>
      <c r="P225" s="352">
        <v>42.470901838815813</v>
      </c>
      <c r="Q225" s="352">
        <v>46.615614831761818</v>
      </c>
      <c r="R225" s="352">
        <v>50.435177395613628</v>
      </c>
      <c r="S225" s="352">
        <v>53.864444604922177</v>
      </c>
      <c r="T225" s="352">
        <v>57.339006280439371</v>
      </c>
      <c r="U225" s="352">
        <v>59.456929358063917</v>
      </c>
      <c r="V225" s="352">
        <v>61.918112684423129</v>
      </c>
      <c r="W225" s="352">
        <v>63.635402350039499</v>
      </c>
      <c r="X225" s="352">
        <v>64.270559692279676</v>
      </c>
      <c r="Y225" s="352">
        <v>63.457813225985227</v>
      </c>
      <c r="Z225" s="352">
        <v>61.292293514764253</v>
      </c>
      <c r="AA225" s="352">
        <v>59.294672127300643</v>
      </c>
      <c r="AB225" s="352">
        <v>56.726381525728591</v>
      </c>
      <c r="AC225" s="352">
        <v>56.277489336400762</v>
      </c>
      <c r="AD225" s="352">
        <v>54.389716681210629</v>
      </c>
      <c r="AE225" s="352">
        <v>50.637153801685955</v>
      </c>
      <c r="AF225" s="352">
        <v>46.192362805952328</v>
      </c>
      <c r="AG225">
        <f t="shared" si="20"/>
        <v>1223.1254725707652</v>
      </c>
      <c r="AM225" s="267">
        <f t="shared" si="17"/>
        <v>43831</v>
      </c>
      <c r="AN225" s="353">
        <f t="shared" si="18"/>
        <v>0</v>
      </c>
      <c r="AO225" s="190">
        <f t="shared" si="19"/>
        <v>0</v>
      </c>
    </row>
    <row r="226" spans="2:41" ht="12" customHeight="1" x14ac:dyDescent="0.2">
      <c r="B226" s="70">
        <f t="shared" si="16"/>
        <v>43862</v>
      </c>
      <c r="C226" s="361"/>
      <c r="G226" s="4"/>
      <c r="H226" s="4">
        <v>200</v>
      </c>
      <c r="I226" s="351">
        <v>42.478890339437186</v>
      </c>
      <c r="J226" s="352">
        <v>40.071513722293517</v>
      </c>
      <c r="K226" s="352">
        <v>38.420625788346911</v>
      </c>
      <c r="L226" s="352">
        <v>37.162063440374226</v>
      </c>
      <c r="M226" s="352">
        <v>36.644482416825454</v>
      </c>
      <c r="N226" s="352">
        <v>37.316934243361672</v>
      </c>
      <c r="O226" s="352">
        <v>38.355641499633414</v>
      </c>
      <c r="P226" s="352">
        <v>41.768231151359139</v>
      </c>
      <c r="Q226" s="352">
        <v>45.909604169614397</v>
      </c>
      <c r="R226" s="352">
        <v>49.883970205874547</v>
      </c>
      <c r="S226" s="352">
        <v>53.472754850333445</v>
      </c>
      <c r="T226" s="352">
        <v>56.589787046666899</v>
      </c>
      <c r="U226" s="352">
        <v>58.808882955558587</v>
      </c>
      <c r="V226" s="352">
        <v>61.146196988818716</v>
      </c>
      <c r="W226" s="352">
        <v>63.063662062359413</v>
      </c>
      <c r="X226" s="352">
        <v>63.312264460678435</v>
      </c>
      <c r="Y226" s="352">
        <v>62.443152361341092</v>
      </c>
      <c r="Z226" s="352">
        <v>60.228144792762244</v>
      </c>
      <c r="AA226" s="352">
        <v>58.313119829054898</v>
      </c>
      <c r="AB226" s="352">
        <v>55.640576228688019</v>
      </c>
      <c r="AC226" s="352">
        <v>54.974906129099352</v>
      </c>
      <c r="AD226" s="352">
        <v>53.604725848238722</v>
      </c>
      <c r="AE226" s="352">
        <v>50.111920148622772</v>
      </c>
      <c r="AF226" s="352">
        <v>46.297536205541306</v>
      </c>
      <c r="AG226">
        <f t="shared" si="20"/>
        <v>1206.0195868848843</v>
      </c>
      <c r="AM226" s="267">
        <f t="shared" si="17"/>
        <v>43862</v>
      </c>
      <c r="AN226" s="353">
        <f t="shared" si="18"/>
        <v>0</v>
      </c>
      <c r="AO226" s="190">
        <f t="shared" si="19"/>
        <v>0</v>
      </c>
    </row>
    <row r="227" spans="2:41" ht="12" customHeight="1" x14ac:dyDescent="0.2">
      <c r="B227" s="70">
        <f t="shared" si="16"/>
        <v>43891</v>
      </c>
      <c r="C227" s="361"/>
      <c r="G227" s="4"/>
      <c r="H227" s="4">
        <v>201</v>
      </c>
      <c r="I227" s="351">
        <v>43.471967798159085</v>
      </c>
      <c r="J227" s="352">
        <v>40.980706747306158</v>
      </c>
      <c r="K227" s="352">
        <v>39.040239969613005</v>
      </c>
      <c r="L227" s="352">
        <v>37.654548996257397</v>
      </c>
      <c r="M227" s="352">
        <v>36.941012788008834</v>
      </c>
      <c r="N227" s="352">
        <v>36.808434543874313</v>
      </c>
      <c r="O227" s="352">
        <v>34.947870493243926</v>
      </c>
      <c r="P227" s="352">
        <v>35.861780615614578</v>
      </c>
      <c r="Q227" s="352">
        <v>40.462168371706291</v>
      </c>
      <c r="R227" s="352">
        <v>45.1010254560912</v>
      </c>
      <c r="S227" s="352">
        <v>49.346211558922306</v>
      </c>
      <c r="T227" s="352">
        <v>53.003353071647666</v>
      </c>
      <c r="U227" s="352">
        <v>55.592579446532177</v>
      </c>
      <c r="V227" s="352">
        <v>57.482920798040901</v>
      </c>
      <c r="W227" s="352">
        <v>59.013063728089904</v>
      </c>
      <c r="X227" s="352">
        <v>59.865015581898206</v>
      </c>
      <c r="Y227" s="352">
        <v>59.444794979524744</v>
      </c>
      <c r="Z227" s="352">
        <v>58.693725056880098</v>
      </c>
      <c r="AA227" s="352">
        <v>57.072963001906004</v>
      </c>
      <c r="AB227" s="352">
        <v>54.617149205909627</v>
      </c>
      <c r="AC227" s="352">
        <v>54.51635837364892</v>
      </c>
      <c r="AD227" s="352">
        <v>53.109364117774895</v>
      </c>
      <c r="AE227" s="352">
        <v>49.81679417377805</v>
      </c>
      <c r="AF227" s="352">
        <v>45.933050320313704</v>
      </c>
      <c r="AG227">
        <f t="shared" si="20"/>
        <v>1158.7770991947423</v>
      </c>
      <c r="AM227" s="267">
        <f t="shared" si="17"/>
        <v>43891</v>
      </c>
      <c r="AN227" s="353">
        <f t="shared" si="18"/>
        <v>0</v>
      </c>
      <c r="AO227" s="190">
        <f t="shared" si="19"/>
        <v>0</v>
      </c>
    </row>
    <row r="228" spans="2:41" ht="12" customHeight="1" x14ac:dyDescent="0.2">
      <c r="B228" s="70">
        <f t="shared" si="16"/>
        <v>43922</v>
      </c>
      <c r="C228" s="361"/>
      <c r="G228" s="4"/>
      <c r="H228" s="4">
        <v>202</v>
      </c>
      <c r="I228" s="351">
        <v>44.237489002676909</v>
      </c>
      <c r="J228" s="352">
        <v>41.804082320070606</v>
      </c>
      <c r="K228" s="352">
        <v>39.96892949310859</v>
      </c>
      <c r="L228" s="352">
        <v>38.361953085745597</v>
      </c>
      <c r="M228" s="352">
        <v>37.588138537498367</v>
      </c>
      <c r="N228" s="352">
        <v>36.989906475012845</v>
      </c>
      <c r="O228" s="352">
        <v>34.859923589901669</v>
      </c>
      <c r="P228" s="352">
        <v>35.850720291897275</v>
      </c>
      <c r="Q228" s="352">
        <v>40.270602604976034</v>
      </c>
      <c r="R228" s="352">
        <v>44.983218181236467</v>
      </c>
      <c r="S228" s="352">
        <v>49.233676277818425</v>
      </c>
      <c r="T228" s="352">
        <v>52.726685475426564</v>
      </c>
      <c r="U228" s="352">
        <v>56.117983173199015</v>
      </c>
      <c r="V228" s="352">
        <v>58.45692773938417</v>
      </c>
      <c r="W228" s="352">
        <v>60.497586203792714</v>
      </c>
      <c r="X228" s="352">
        <v>61.58364219755147</v>
      </c>
      <c r="Y228" s="352">
        <v>61.430428668787492</v>
      </c>
      <c r="Z228" s="352">
        <v>61.054531226233252</v>
      </c>
      <c r="AA228" s="352">
        <v>59.85017980254861</v>
      </c>
      <c r="AB228" s="352">
        <v>57.637385853701076</v>
      </c>
      <c r="AC228" s="352">
        <v>57.376813323264201</v>
      </c>
      <c r="AD228" s="352">
        <v>55.579792041706838</v>
      </c>
      <c r="AE228" s="352">
        <v>51.673244434150959</v>
      </c>
      <c r="AF228" s="352">
        <v>47.310037115439115</v>
      </c>
      <c r="AG228">
        <f t="shared" si="20"/>
        <v>1185.4438771151285</v>
      </c>
      <c r="AM228" s="267">
        <f t="shared" si="17"/>
        <v>43922</v>
      </c>
      <c r="AN228" s="353">
        <f t="shared" si="18"/>
        <v>0</v>
      </c>
      <c r="AO228" s="190">
        <f t="shared" si="19"/>
        <v>0</v>
      </c>
    </row>
    <row r="229" spans="2:41" ht="12" customHeight="1" x14ac:dyDescent="0.2">
      <c r="B229" s="70">
        <f t="shared" si="16"/>
        <v>43952</v>
      </c>
      <c r="C229" s="361"/>
      <c r="G229" s="4"/>
      <c r="H229" s="4">
        <v>203</v>
      </c>
      <c r="I229" s="351">
        <v>44.990833265972633</v>
      </c>
      <c r="J229" s="352">
        <v>42.513682892365125</v>
      </c>
      <c r="K229" s="352">
        <v>40.815236007086142</v>
      </c>
      <c r="L229" s="352">
        <v>39.402487223793536</v>
      </c>
      <c r="M229" s="352">
        <v>38.62712196325942</v>
      </c>
      <c r="N229" s="352">
        <v>39.310219119422548</v>
      </c>
      <c r="O229" s="352">
        <v>40.435893609936166</v>
      </c>
      <c r="P229" s="352">
        <v>44.903048399972292</v>
      </c>
      <c r="Q229" s="352">
        <v>50.027108358260477</v>
      </c>
      <c r="R229" s="352">
        <v>54.637126122448961</v>
      </c>
      <c r="S229" s="352">
        <v>59.159240500963939</v>
      </c>
      <c r="T229" s="352">
        <v>63.043005528788271</v>
      </c>
      <c r="U229" s="352">
        <v>66.04422270633836</v>
      </c>
      <c r="V229" s="352">
        <v>68.721080527504029</v>
      </c>
      <c r="W229" s="352">
        <v>70.844176191658192</v>
      </c>
      <c r="X229" s="352">
        <v>71.434459019895215</v>
      </c>
      <c r="Y229" s="352">
        <v>70.683641834133368</v>
      </c>
      <c r="Z229" s="352">
        <v>68.204612890866358</v>
      </c>
      <c r="AA229" s="352">
        <v>66.195930813742436</v>
      </c>
      <c r="AB229" s="352">
        <v>63.498765484652957</v>
      </c>
      <c r="AC229" s="352">
        <v>62.780134079086352</v>
      </c>
      <c r="AD229" s="352">
        <v>60.292283126380994</v>
      </c>
      <c r="AE229" s="352">
        <v>55.59404995843731</v>
      </c>
      <c r="AF229" s="352">
        <v>50.892943846605277</v>
      </c>
      <c r="AG229">
        <f t="shared" si="20"/>
        <v>1333.0513034715702</v>
      </c>
      <c r="AM229" s="267">
        <f t="shared" si="17"/>
        <v>43952</v>
      </c>
      <c r="AN229" s="353">
        <f t="shared" si="18"/>
        <v>0</v>
      </c>
      <c r="AO229" s="190">
        <f t="shared" si="19"/>
        <v>0</v>
      </c>
    </row>
    <row r="230" spans="2:41" ht="12" customHeight="1" x14ac:dyDescent="0.2">
      <c r="B230" s="70">
        <f t="shared" si="16"/>
        <v>43983</v>
      </c>
      <c r="C230" s="361"/>
      <c r="G230" s="4"/>
      <c r="H230" s="4">
        <v>204</v>
      </c>
      <c r="I230" s="351">
        <v>48.768572676011217</v>
      </c>
      <c r="J230" s="352">
        <v>46.06792181224187</v>
      </c>
      <c r="K230" s="352">
        <v>44.020913956615672</v>
      </c>
      <c r="L230" s="352">
        <v>42.383047412463839</v>
      </c>
      <c r="M230" s="352">
        <v>41.843785203358109</v>
      </c>
      <c r="N230" s="352">
        <v>42.092342171982018</v>
      </c>
      <c r="O230" s="352">
        <v>42.932365400476932</v>
      </c>
      <c r="P230" s="352">
        <v>46.999485634094171</v>
      </c>
      <c r="Q230" s="352">
        <v>52.129830678128521</v>
      </c>
      <c r="R230" s="352">
        <v>56.952574020690797</v>
      </c>
      <c r="S230" s="352">
        <v>61.693855577433155</v>
      </c>
      <c r="T230" s="352">
        <v>65.747906593623952</v>
      </c>
      <c r="U230" s="352">
        <v>69.051830843188185</v>
      </c>
      <c r="V230" s="352">
        <v>72.02623055553633</v>
      </c>
      <c r="W230" s="352">
        <v>73.983448385928881</v>
      </c>
      <c r="X230" s="352">
        <v>74.638861788939366</v>
      </c>
      <c r="Y230" s="352">
        <v>74.070204717565247</v>
      </c>
      <c r="Z230" s="352">
        <v>71.667103644907485</v>
      </c>
      <c r="AA230" s="352">
        <v>69.526983093797611</v>
      </c>
      <c r="AB230" s="352">
        <v>66.41079437306837</v>
      </c>
      <c r="AC230" s="352">
        <v>65.573392772393589</v>
      </c>
      <c r="AD230" s="352">
        <v>62.799364770267985</v>
      </c>
      <c r="AE230" s="352">
        <v>58.184626033697825</v>
      </c>
      <c r="AF230" s="352">
        <v>53.044296094335692</v>
      </c>
      <c r="AG230">
        <f t="shared" si="20"/>
        <v>1402.6097382107473</v>
      </c>
      <c r="AM230" s="267">
        <f t="shared" si="17"/>
        <v>43983</v>
      </c>
      <c r="AN230" s="353">
        <f t="shared" si="18"/>
        <v>0</v>
      </c>
      <c r="AO230" s="190">
        <f t="shared" si="19"/>
        <v>0</v>
      </c>
    </row>
    <row r="231" spans="2:41" ht="12" customHeight="1" x14ac:dyDescent="0.2">
      <c r="B231" s="70">
        <f t="shared" si="16"/>
        <v>44013</v>
      </c>
      <c r="C231" s="361"/>
      <c r="G231" s="4"/>
      <c r="H231" s="4">
        <v>205</v>
      </c>
      <c r="I231" s="351">
        <v>45.605173152881605</v>
      </c>
      <c r="J231" s="352">
        <v>43.007980380038461</v>
      </c>
      <c r="K231" s="352">
        <v>41.160894385833018</v>
      </c>
      <c r="L231" s="352">
        <v>39.71018695700527</v>
      </c>
      <c r="M231" s="352">
        <v>39.158263801026692</v>
      </c>
      <c r="N231" s="352">
        <v>39.671059684809435</v>
      </c>
      <c r="O231" s="352">
        <v>40.681913510695765</v>
      </c>
      <c r="P231" s="352">
        <v>44.598233065743948</v>
      </c>
      <c r="Q231" s="352">
        <v>48.658390402009147</v>
      </c>
      <c r="R231" s="352">
        <v>53.130865606300411</v>
      </c>
      <c r="S231" s="352">
        <v>57.087659806510537</v>
      </c>
      <c r="T231" s="352">
        <v>60.663419556772816</v>
      </c>
      <c r="U231" s="352">
        <v>63.092345884377501</v>
      </c>
      <c r="V231" s="352">
        <v>65.257352951411974</v>
      </c>
      <c r="W231" s="352">
        <v>66.884187841222086</v>
      </c>
      <c r="X231" s="352">
        <v>67.849137592078932</v>
      </c>
      <c r="Y231" s="352">
        <v>66.87033600031765</v>
      </c>
      <c r="Z231" s="352">
        <v>64.870938743305786</v>
      </c>
      <c r="AA231" s="352">
        <v>62.910429666193835</v>
      </c>
      <c r="AB231" s="352">
        <v>60.198011122136876</v>
      </c>
      <c r="AC231" s="352">
        <v>59.851772412591941</v>
      </c>
      <c r="AD231" s="352">
        <v>57.206456071829706</v>
      </c>
      <c r="AE231" s="352">
        <v>53.065838102897814</v>
      </c>
      <c r="AF231" s="352">
        <v>48.339066973346632</v>
      </c>
      <c r="AG231">
        <f t="shared" si="20"/>
        <v>1289.5299136713381</v>
      </c>
      <c r="AM231" s="267">
        <f t="shared" si="17"/>
        <v>44013</v>
      </c>
      <c r="AN231" s="353">
        <f t="shared" si="18"/>
        <v>0</v>
      </c>
      <c r="AO231" s="190">
        <f t="shared" si="19"/>
        <v>0</v>
      </c>
    </row>
    <row r="232" spans="2:41" ht="12" customHeight="1" x14ac:dyDescent="0.2">
      <c r="B232" s="70">
        <f t="shared" si="16"/>
        <v>44044</v>
      </c>
      <c r="C232" s="361"/>
      <c r="G232" s="4"/>
      <c r="H232" s="4">
        <v>206</v>
      </c>
      <c r="I232" s="351">
        <v>43.013713497401056</v>
      </c>
      <c r="J232" s="352">
        <v>40.504191387675604</v>
      </c>
      <c r="K232" s="352">
        <v>38.946399153738092</v>
      </c>
      <c r="L232" s="352">
        <v>37.608359357731707</v>
      </c>
      <c r="M232" s="352">
        <v>37.177232187698408</v>
      </c>
      <c r="N232" s="352">
        <v>37.850996740598063</v>
      </c>
      <c r="O232" s="352">
        <v>39.248942353802313</v>
      </c>
      <c r="P232" s="352">
        <v>42.452172278258146</v>
      </c>
      <c r="Q232" s="352">
        <v>46.514133183707088</v>
      </c>
      <c r="R232" s="352">
        <v>50.265190265988117</v>
      </c>
      <c r="S232" s="352">
        <v>53.616085961527574</v>
      </c>
      <c r="T232" s="352">
        <v>57.082182756107066</v>
      </c>
      <c r="U232" s="352">
        <v>59.090332015372155</v>
      </c>
      <c r="V232" s="352">
        <v>61.429682209446057</v>
      </c>
      <c r="W232" s="352">
        <v>63.096225505431597</v>
      </c>
      <c r="X232" s="352">
        <v>63.664658415599696</v>
      </c>
      <c r="Y232" s="352">
        <v>62.947268524578547</v>
      </c>
      <c r="Z232" s="352">
        <v>60.818138515139225</v>
      </c>
      <c r="AA232" s="352">
        <v>58.758877794781789</v>
      </c>
      <c r="AB232" s="352">
        <v>56.340023943837203</v>
      </c>
      <c r="AC232" s="352">
        <v>56.443928611350053</v>
      </c>
      <c r="AD232" s="352">
        <v>54.106601410539213</v>
      </c>
      <c r="AE232" s="352">
        <v>50.38247837636942</v>
      </c>
      <c r="AF232" s="352">
        <v>45.975574153343295</v>
      </c>
      <c r="AG232">
        <f t="shared" si="20"/>
        <v>1217.3333886000216</v>
      </c>
      <c r="AM232" s="267">
        <f t="shared" si="17"/>
        <v>44044</v>
      </c>
      <c r="AN232" s="353">
        <f t="shared" si="18"/>
        <v>0</v>
      </c>
      <c r="AO232" s="190">
        <f t="shared" si="19"/>
        <v>0</v>
      </c>
    </row>
    <row r="233" spans="2:41" ht="12" customHeight="1" x14ac:dyDescent="0.2">
      <c r="B233" s="70">
        <f t="shared" si="16"/>
        <v>44075</v>
      </c>
      <c r="C233" s="361"/>
      <c r="G233" s="4"/>
      <c r="H233" s="4">
        <v>207</v>
      </c>
      <c r="I233" s="351">
        <v>38.648114656263338</v>
      </c>
      <c r="J233" s="352">
        <v>36.45329342651786</v>
      </c>
      <c r="K233" s="352">
        <v>34.992229621689617</v>
      </c>
      <c r="L233" s="352">
        <v>33.917679603864443</v>
      </c>
      <c r="M233" s="352">
        <v>33.517685305686626</v>
      </c>
      <c r="N233" s="352">
        <v>34.337015546644366</v>
      </c>
      <c r="O233" s="352">
        <v>35.759885670769727</v>
      </c>
      <c r="P233" s="352">
        <v>38.688551056729224</v>
      </c>
      <c r="Q233" s="352">
        <v>42.201097921463543</v>
      </c>
      <c r="R233" s="352">
        <v>45.459972707802208</v>
      </c>
      <c r="S233" s="352">
        <v>48.325043619893364</v>
      </c>
      <c r="T233" s="352">
        <v>50.834481031366821</v>
      </c>
      <c r="U233" s="352">
        <v>52.355168068814791</v>
      </c>
      <c r="V233" s="352">
        <v>54.051147069803726</v>
      </c>
      <c r="W233" s="352">
        <v>55.670228219494064</v>
      </c>
      <c r="X233" s="352">
        <v>55.924239693311961</v>
      </c>
      <c r="Y233" s="352">
        <v>55.163200956343786</v>
      </c>
      <c r="Z233" s="352">
        <v>53.064850668386683</v>
      </c>
      <c r="AA233" s="352">
        <v>51.293247266451765</v>
      </c>
      <c r="AB233" s="352">
        <v>49.075785390451685</v>
      </c>
      <c r="AC233" s="352">
        <v>49.423183964979323</v>
      </c>
      <c r="AD233" s="352">
        <v>47.798456206279049</v>
      </c>
      <c r="AE233" s="352">
        <v>44.755710485298884</v>
      </c>
      <c r="AF233" s="352">
        <v>41.375174756057511</v>
      </c>
      <c r="AG233">
        <f t="shared" si="20"/>
        <v>1083.0854429143644</v>
      </c>
      <c r="AM233" s="267">
        <f t="shared" si="17"/>
        <v>44075</v>
      </c>
      <c r="AN233" s="353">
        <f t="shared" si="18"/>
        <v>0</v>
      </c>
      <c r="AO233" s="190">
        <f t="shared" si="19"/>
        <v>0</v>
      </c>
    </row>
    <row r="234" spans="2:41" ht="12" customHeight="1" x14ac:dyDescent="0.2">
      <c r="B234" s="70">
        <f t="shared" si="16"/>
        <v>44105</v>
      </c>
      <c r="C234" s="361"/>
      <c r="G234" s="4"/>
      <c r="H234" s="4">
        <v>208</v>
      </c>
      <c r="I234" s="351">
        <v>35.774320142083873</v>
      </c>
      <c r="J234" s="352">
        <v>33.782653653365912</v>
      </c>
      <c r="K234" s="352">
        <v>32.168410789674788</v>
      </c>
      <c r="L234" s="352">
        <v>31.241610045396882</v>
      </c>
      <c r="M234" s="352">
        <v>30.724715207644586</v>
      </c>
      <c r="N234" s="352">
        <v>30.955379870816657</v>
      </c>
      <c r="O234" s="352">
        <v>29.615976294004867</v>
      </c>
      <c r="P234" s="352">
        <v>29.636384175343835</v>
      </c>
      <c r="Q234" s="352">
        <v>33.158206520491504</v>
      </c>
      <c r="R234" s="352">
        <v>36.433022955541162</v>
      </c>
      <c r="S234" s="352">
        <v>39.348429741910323</v>
      </c>
      <c r="T234" s="352">
        <v>41.857458892233751</v>
      </c>
      <c r="U234" s="352">
        <v>43.317102865137052</v>
      </c>
      <c r="V234" s="352">
        <v>44.240116324224111</v>
      </c>
      <c r="W234" s="352">
        <v>45.358587591432375</v>
      </c>
      <c r="X234" s="352">
        <v>46.296361639522758</v>
      </c>
      <c r="Y234" s="352">
        <v>45.985640250587259</v>
      </c>
      <c r="Z234" s="352">
        <v>45.406809021625079</v>
      </c>
      <c r="AA234" s="352">
        <v>44.198903828371805</v>
      </c>
      <c r="AB234" s="352">
        <v>42.372265196411682</v>
      </c>
      <c r="AC234" s="352">
        <v>43.45010875995866</v>
      </c>
      <c r="AD234" s="352">
        <v>42.219496707358751</v>
      </c>
      <c r="AE234" s="352">
        <v>39.690507892422275</v>
      </c>
      <c r="AF234" s="352">
        <v>36.627132405645085</v>
      </c>
      <c r="AG234">
        <f t="shared" si="20"/>
        <v>923.85960077120512</v>
      </c>
      <c r="AM234" s="267">
        <f t="shared" si="17"/>
        <v>44105</v>
      </c>
      <c r="AN234" s="353">
        <f t="shared" si="18"/>
        <v>0</v>
      </c>
      <c r="AO234" s="190">
        <f t="shared" si="19"/>
        <v>0</v>
      </c>
    </row>
    <row r="235" spans="2:41" ht="12" customHeight="1" x14ac:dyDescent="0.2">
      <c r="B235" s="70">
        <f t="shared" si="16"/>
        <v>44136</v>
      </c>
      <c r="C235" s="361"/>
      <c r="G235" s="4"/>
      <c r="H235" s="4">
        <v>209</v>
      </c>
      <c r="I235" s="351">
        <v>35.763705016990805</v>
      </c>
      <c r="J235" s="352">
        <v>33.873501715661696</v>
      </c>
      <c r="K235" s="352">
        <v>32.536362131343992</v>
      </c>
      <c r="L235" s="352">
        <v>31.457714596895389</v>
      </c>
      <c r="M235" s="352">
        <v>31.020583009496924</v>
      </c>
      <c r="N235" s="352">
        <v>30.787387803266594</v>
      </c>
      <c r="O235" s="352">
        <v>29.199909973289756</v>
      </c>
      <c r="P235" s="352">
        <v>29.303497363141076</v>
      </c>
      <c r="Q235" s="352">
        <v>32.805463749402179</v>
      </c>
      <c r="R235" s="352">
        <v>36.038366983026961</v>
      </c>
      <c r="S235" s="352">
        <v>39.067045285711814</v>
      </c>
      <c r="T235" s="352">
        <v>41.640416087840549</v>
      </c>
      <c r="U235" s="352">
        <v>44.093894514805825</v>
      </c>
      <c r="V235" s="352">
        <v>45.713844362419131</v>
      </c>
      <c r="W235" s="352">
        <v>47.311513629527937</v>
      </c>
      <c r="X235" s="352">
        <v>48.557078278549895</v>
      </c>
      <c r="Y235" s="352">
        <v>48.631324605768533</v>
      </c>
      <c r="Z235" s="352">
        <v>48.56502137790973</v>
      </c>
      <c r="AA235" s="352">
        <v>47.715984257060832</v>
      </c>
      <c r="AB235" s="352">
        <v>46.062177409541562</v>
      </c>
      <c r="AC235" s="352">
        <v>47.031600408681321</v>
      </c>
      <c r="AD235" s="352">
        <v>45.346676355445325</v>
      </c>
      <c r="AE235" s="352">
        <v>42.096373169575088</v>
      </c>
      <c r="AF235" s="352">
        <v>38.540639461386618</v>
      </c>
      <c r="AG235">
        <f t="shared" si="20"/>
        <v>953.16008154673966</v>
      </c>
      <c r="AM235" s="267">
        <f t="shared" si="17"/>
        <v>44136</v>
      </c>
      <c r="AN235" s="353">
        <f t="shared" si="18"/>
        <v>0</v>
      </c>
      <c r="AO235" s="190">
        <f t="shared" si="19"/>
        <v>0</v>
      </c>
    </row>
    <row r="236" spans="2:41" ht="12" customHeight="1" x14ac:dyDescent="0.2">
      <c r="B236" s="70">
        <f t="shared" si="16"/>
        <v>44166</v>
      </c>
      <c r="C236" s="361"/>
      <c r="G236" s="4"/>
      <c r="H236" s="4">
        <v>210</v>
      </c>
      <c r="I236" s="351">
        <v>39.576803198396441</v>
      </c>
      <c r="J236" s="352">
        <v>37.384240273712905</v>
      </c>
      <c r="K236" s="352">
        <v>36.188066483233882</v>
      </c>
      <c r="L236" s="352">
        <v>35.060015298443105</v>
      </c>
      <c r="M236" s="352">
        <v>34.637971412175077</v>
      </c>
      <c r="N236" s="352">
        <v>35.47462374745443</v>
      </c>
      <c r="O236" s="352">
        <v>37.12914340391341</v>
      </c>
      <c r="P236" s="352">
        <v>41.064060696224075</v>
      </c>
      <c r="Q236" s="352">
        <v>45.638960055579631</v>
      </c>
      <c r="R236" s="352">
        <v>49.22741803301254</v>
      </c>
      <c r="S236" s="352">
        <v>53.032989711045204</v>
      </c>
      <c r="T236" s="352">
        <v>56.505577133642539</v>
      </c>
      <c r="U236" s="352">
        <v>58.871974663490896</v>
      </c>
      <c r="V236" s="352">
        <v>61.073803305583311</v>
      </c>
      <c r="W236" s="352">
        <v>62.734978202423449</v>
      </c>
      <c r="X236" s="352">
        <v>63.365434951946142</v>
      </c>
      <c r="Y236" s="352">
        <v>62.960954330547082</v>
      </c>
      <c r="Z236" s="352">
        <v>60.845982399405088</v>
      </c>
      <c r="AA236" s="352">
        <v>58.912417410825284</v>
      </c>
      <c r="AB236" s="352">
        <v>56.690086029922021</v>
      </c>
      <c r="AC236" s="352">
        <v>57.147792298150065</v>
      </c>
      <c r="AD236" s="352">
        <v>54.398725119660689</v>
      </c>
      <c r="AE236" s="352">
        <v>50.143876668875158</v>
      </c>
      <c r="AF236" s="352">
        <v>45.939020621690261</v>
      </c>
      <c r="AG236">
        <f t="shared" si="20"/>
        <v>1194.0049154493527</v>
      </c>
      <c r="AM236" s="267">
        <f t="shared" si="17"/>
        <v>44166</v>
      </c>
      <c r="AN236" s="353">
        <f t="shared" si="18"/>
        <v>0</v>
      </c>
      <c r="AO236" s="190">
        <f t="shared" si="19"/>
        <v>0</v>
      </c>
    </row>
    <row r="237" spans="2:41" ht="12" customHeight="1" x14ac:dyDescent="0.2">
      <c r="B237" s="70">
        <f t="shared" si="16"/>
        <v>44197</v>
      </c>
      <c r="C237" s="361"/>
      <c r="G237" s="4"/>
      <c r="H237" s="4">
        <v>211</v>
      </c>
      <c r="I237" s="351">
        <v>46.824357050503153</v>
      </c>
      <c r="J237" s="352">
        <v>44.220504690615627</v>
      </c>
      <c r="K237" s="352">
        <v>42.37988904044245</v>
      </c>
      <c r="L237" s="352">
        <v>40.810697814612666</v>
      </c>
      <c r="M237" s="352">
        <v>40.359768471745163</v>
      </c>
      <c r="N237" s="352">
        <v>40.684144468695891</v>
      </c>
      <c r="O237" s="352">
        <v>41.858797967700447</v>
      </c>
      <c r="P237" s="352">
        <v>45.54869264643078</v>
      </c>
      <c r="Q237" s="352">
        <v>50.458180620978851</v>
      </c>
      <c r="R237" s="352">
        <v>54.865762042213461</v>
      </c>
      <c r="S237" s="352">
        <v>59.214666538032901</v>
      </c>
      <c r="T237" s="352">
        <v>63.131732768671966</v>
      </c>
      <c r="U237" s="352">
        <v>66.195269587141055</v>
      </c>
      <c r="V237" s="352">
        <v>68.969720274966733</v>
      </c>
      <c r="W237" s="352">
        <v>70.960230643842593</v>
      </c>
      <c r="X237" s="352">
        <v>71.506685441924077</v>
      </c>
      <c r="Y237" s="352">
        <v>71.198147910442714</v>
      </c>
      <c r="Z237" s="352">
        <v>68.868588723337666</v>
      </c>
      <c r="AA237" s="352">
        <v>66.728843054918798</v>
      </c>
      <c r="AB237" s="352">
        <v>63.891338546974858</v>
      </c>
      <c r="AC237" s="352">
        <v>63.825806960071226</v>
      </c>
      <c r="AD237" s="352">
        <v>60.692166347435879</v>
      </c>
      <c r="AE237" s="352">
        <v>56.145583220215705</v>
      </c>
      <c r="AF237" s="352">
        <v>51.216957623861049</v>
      </c>
      <c r="AG237">
        <f t="shared" si="20"/>
        <v>1350.5565324557756</v>
      </c>
      <c r="AM237" s="267">
        <f t="shared" si="17"/>
        <v>44197</v>
      </c>
      <c r="AN237" s="353">
        <f t="shared" si="18"/>
        <v>0</v>
      </c>
      <c r="AO237" s="190">
        <f t="shared" si="19"/>
        <v>0</v>
      </c>
    </row>
    <row r="238" spans="2:41" ht="12" customHeight="1" x14ac:dyDescent="0.2">
      <c r="B238" s="70">
        <f t="shared" si="16"/>
        <v>44228</v>
      </c>
      <c r="C238" s="361"/>
      <c r="G238" s="4"/>
      <c r="H238" s="4">
        <v>212</v>
      </c>
      <c r="I238" s="351">
        <v>47.21219324940374</v>
      </c>
      <c r="J238" s="352">
        <v>44.513897786527487</v>
      </c>
      <c r="K238" s="352">
        <v>42.656593320240319</v>
      </c>
      <c r="L238" s="352">
        <v>41.083847782913985</v>
      </c>
      <c r="M238" s="352">
        <v>40.474860570131213</v>
      </c>
      <c r="N238" s="352">
        <v>40.912062032984963</v>
      </c>
      <c r="O238" s="352">
        <v>42.001075692549648</v>
      </c>
      <c r="P238" s="352">
        <v>45.910828424241956</v>
      </c>
      <c r="Q238" s="352">
        <v>50.225531934913725</v>
      </c>
      <c r="R238" s="352">
        <v>54.942055681389377</v>
      </c>
      <c r="S238" s="352">
        <v>59.106360404820677</v>
      </c>
      <c r="T238" s="352">
        <v>63.014600016068499</v>
      </c>
      <c r="U238" s="352">
        <v>65.742934142210345</v>
      </c>
      <c r="V238" s="352">
        <v>68.161683516118742</v>
      </c>
      <c r="W238" s="352">
        <v>70.064499755240377</v>
      </c>
      <c r="X238" s="352">
        <v>70.900477419602836</v>
      </c>
      <c r="Y238" s="352">
        <v>70.031073105635699</v>
      </c>
      <c r="Z238" s="352">
        <v>67.966915515034742</v>
      </c>
      <c r="AA238" s="352">
        <v>65.875630492152254</v>
      </c>
      <c r="AB238" s="352">
        <v>63.122806221204669</v>
      </c>
      <c r="AC238" s="352">
        <v>63.358318676129429</v>
      </c>
      <c r="AD238" s="352">
        <v>59.905677738490056</v>
      </c>
      <c r="AE238" s="352">
        <v>55.430763109323024</v>
      </c>
      <c r="AF238" s="352">
        <v>50.558492427295661</v>
      </c>
      <c r="AG238">
        <f t="shared" si="20"/>
        <v>1343.1731790146232</v>
      </c>
      <c r="AM238" s="267">
        <f t="shared" si="17"/>
        <v>44228</v>
      </c>
      <c r="AN238" s="353">
        <f t="shared" si="18"/>
        <v>0</v>
      </c>
      <c r="AO238" s="190">
        <f t="shared" si="19"/>
        <v>0</v>
      </c>
    </row>
    <row r="239" spans="2:41" ht="12" customHeight="1" x14ac:dyDescent="0.2">
      <c r="B239" s="70">
        <f t="shared" si="16"/>
        <v>44256</v>
      </c>
      <c r="C239" s="361"/>
      <c r="G239" s="4"/>
      <c r="H239" s="4">
        <v>213</v>
      </c>
      <c r="I239" s="351">
        <v>44.748644707337782</v>
      </c>
      <c r="J239" s="352">
        <v>42.158484562748285</v>
      </c>
      <c r="K239" s="352">
        <v>40.45029448096799</v>
      </c>
      <c r="L239" s="352">
        <v>39.028861619592128</v>
      </c>
      <c r="M239" s="352">
        <v>38.486154904726327</v>
      </c>
      <c r="N239" s="352">
        <v>39.133128815095795</v>
      </c>
      <c r="O239" s="352">
        <v>40.593698666465073</v>
      </c>
      <c r="P239" s="352">
        <v>43.750160326848317</v>
      </c>
      <c r="Q239" s="352">
        <v>47.920124434211587</v>
      </c>
      <c r="R239" s="352">
        <v>51.960576929157725</v>
      </c>
      <c r="S239" s="352">
        <v>55.492041076077768</v>
      </c>
      <c r="T239" s="352">
        <v>59.073697452635386</v>
      </c>
      <c r="U239" s="352">
        <v>61.268884404108249</v>
      </c>
      <c r="V239" s="352">
        <v>63.747150742012067</v>
      </c>
      <c r="W239" s="352">
        <v>65.586970817350277</v>
      </c>
      <c r="X239" s="352">
        <v>66.137668783048241</v>
      </c>
      <c r="Y239" s="352">
        <v>65.318291142271832</v>
      </c>
      <c r="Z239" s="352">
        <v>63.034983430707513</v>
      </c>
      <c r="AA239" s="352">
        <v>60.922433165688503</v>
      </c>
      <c r="AB239" s="352">
        <v>58.450132547896743</v>
      </c>
      <c r="AC239" s="352">
        <v>59.07162451457733</v>
      </c>
      <c r="AD239" s="352">
        <v>55.978711053358936</v>
      </c>
      <c r="AE239" s="352">
        <v>52.039627039930387</v>
      </c>
      <c r="AF239" s="352">
        <v>47.494693295684193</v>
      </c>
      <c r="AG239">
        <f t="shared" si="20"/>
        <v>1261.8470389124982</v>
      </c>
      <c r="AM239" s="267">
        <f t="shared" si="17"/>
        <v>44256</v>
      </c>
      <c r="AN239" s="353">
        <f t="shared" si="18"/>
        <v>0</v>
      </c>
      <c r="AO239" s="190">
        <f t="shared" si="19"/>
        <v>0</v>
      </c>
    </row>
    <row r="240" spans="2:41" ht="12" customHeight="1" x14ac:dyDescent="0.2">
      <c r="B240" s="70">
        <f t="shared" si="16"/>
        <v>44287</v>
      </c>
      <c r="C240" s="361"/>
      <c r="G240" s="4"/>
      <c r="H240" s="4">
        <v>214</v>
      </c>
      <c r="I240" s="351">
        <v>42.139547289977273</v>
      </c>
      <c r="J240" s="352">
        <v>39.566637464475519</v>
      </c>
      <c r="K240" s="352">
        <v>37.851088500667295</v>
      </c>
      <c r="L240" s="352">
        <v>36.619708125915061</v>
      </c>
      <c r="M240" s="352">
        <v>36.100009429403016</v>
      </c>
      <c r="N240" s="352">
        <v>36.569005445890625</v>
      </c>
      <c r="O240" s="352">
        <v>37.998284359123438</v>
      </c>
      <c r="P240" s="352">
        <v>41.26532891968391</v>
      </c>
      <c r="Q240" s="352">
        <v>44.750643449696533</v>
      </c>
      <c r="R240" s="352">
        <v>48.848228458384582</v>
      </c>
      <c r="S240" s="352">
        <v>52.224412273062924</v>
      </c>
      <c r="T240" s="352">
        <v>55.479353083508364</v>
      </c>
      <c r="U240" s="352">
        <v>57.154914333108394</v>
      </c>
      <c r="V240" s="352">
        <v>59.629119436193335</v>
      </c>
      <c r="W240" s="352">
        <v>61.301702699256694</v>
      </c>
      <c r="X240" s="352">
        <v>61.767203452159606</v>
      </c>
      <c r="Y240" s="352">
        <v>60.862960639937704</v>
      </c>
      <c r="Z240" s="352">
        <v>58.657714490533152</v>
      </c>
      <c r="AA240" s="352">
        <v>56.897138476055297</v>
      </c>
      <c r="AB240" s="352">
        <v>54.150645522558392</v>
      </c>
      <c r="AC240" s="352">
        <v>54.79242936106391</v>
      </c>
      <c r="AD240" s="352">
        <v>52.269953398067202</v>
      </c>
      <c r="AE240" s="352">
        <v>49.022364231287014</v>
      </c>
      <c r="AF240" s="352">
        <v>45.299097753586956</v>
      </c>
      <c r="AG240">
        <f t="shared" si="20"/>
        <v>1181.217490593596</v>
      </c>
      <c r="AM240" s="267">
        <f t="shared" si="17"/>
        <v>44287</v>
      </c>
      <c r="AN240" s="353">
        <f t="shared" si="18"/>
        <v>0</v>
      </c>
      <c r="AO240" s="190">
        <f t="shared" si="19"/>
        <v>0</v>
      </c>
    </row>
    <row r="241" spans="2:41" ht="12" customHeight="1" x14ac:dyDescent="0.2">
      <c r="B241" s="70">
        <f t="shared" si="16"/>
        <v>44317</v>
      </c>
      <c r="C241" s="361"/>
      <c r="G241" s="4"/>
      <c r="H241" s="4">
        <v>215</v>
      </c>
      <c r="I241" s="351">
        <v>43.208866735923237</v>
      </c>
      <c r="J241" s="352">
        <v>40.564451241346916</v>
      </c>
      <c r="K241" s="352">
        <v>38.548957588920878</v>
      </c>
      <c r="L241" s="352">
        <v>37.222508793702161</v>
      </c>
      <c r="M241" s="352">
        <v>36.49263159721982</v>
      </c>
      <c r="N241" s="352">
        <v>36.151799792238414</v>
      </c>
      <c r="O241" s="352">
        <v>34.623601018201008</v>
      </c>
      <c r="P241" s="352">
        <v>35.365409781666031</v>
      </c>
      <c r="Q241" s="352">
        <v>39.399006306167173</v>
      </c>
      <c r="R241" s="352">
        <v>44.228876177842892</v>
      </c>
      <c r="S241" s="352">
        <v>48.342919593203959</v>
      </c>
      <c r="T241" s="352">
        <v>52.277914932297314</v>
      </c>
      <c r="U241" s="352">
        <v>54.48659272599366</v>
      </c>
      <c r="V241" s="352">
        <v>56.746675626142391</v>
      </c>
      <c r="W241" s="352">
        <v>58.154132412424801</v>
      </c>
      <c r="X241" s="352">
        <v>59.26765421937521</v>
      </c>
      <c r="Y241" s="352">
        <v>58.800982902683884</v>
      </c>
      <c r="Z241" s="352">
        <v>58.045632104217859</v>
      </c>
      <c r="AA241" s="352">
        <v>56.619811263818953</v>
      </c>
      <c r="AB241" s="352">
        <v>53.987876306684242</v>
      </c>
      <c r="AC241" s="352">
        <v>54.956909897332139</v>
      </c>
      <c r="AD241" s="352">
        <v>52.493807531062082</v>
      </c>
      <c r="AE241" s="352">
        <v>49.327483853629303</v>
      </c>
      <c r="AF241" s="352">
        <v>45.500845255268928</v>
      </c>
      <c r="AG241">
        <f t="shared" si="20"/>
        <v>1144.8153476573634</v>
      </c>
      <c r="AM241" s="267">
        <f t="shared" si="17"/>
        <v>44317</v>
      </c>
      <c r="AN241" s="353">
        <f t="shared" si="18"/>
        <v>0</v>
      </c>
      <c r="AO241" s="190">
        <f t="shared" si="19"/>
        <v>0</v>
      </c>
    </row>
    <row r="242" spans="2:41" ht="12" customHeight="1" x14ac:dyDescent="0.2">
      <c r="B242" s="70">
        <f t="shared" si="16"/>
        <v>44348</v>
      </c>
      <c r="C242" s="361"/>
      <c r="G242" s="4"/>
      <c r="H242" s="4">
        <v>216</v>
      </c>
      <c r="I242" s="351">
        <v>43.9202255732027</v>
      </c>
      <c r="J242" s="352">
        <v>41.336783263682292</v>
      </c>
      <c r="K242" s="352">
        <v>39.360028289976199</v>
      </c>
      <c r="L242" s="352">
        <v>37.855051773044416</v>
      </c>
      <c r="M242" s="352">
        <v>37.045110685585477</v>
      </c>
      <c r="N242" s="352">
        <v>36.22692200906647</v>
      </c>
      <c r="O242" s="352">
        <v>34.348732006867195</v>
      </c>
      <c r="P242" s="352">
        <v>35.203997007216316</v>
      </c>
      <c r="Q242" s="352">
        <v>38.985621704435118</v>
      </c>
      <c r="R242" s="352">
        <v>43.955888273905565</v>
      </c>
      <c r="S242" s="352">
        <v>48.101809865056808</v>
      </c>
      <c r="T242" s="352">
        <v>51.860756423259019</v>
      </c>
      <c r="U242" s="352">
        <v>54.855945358943778</v>
      </c>
      <c r="V242" s="352">
        <v>57.661485122031237</v>
      </c>
      <c r="W242" s="352">
        <v>59.537893500835018</v>
      </c>
      <c r="X242" s="352">
        <v>60.995787850250522</v>
      </c>
      <c r="Y242" s="352">
        <v>60.682916323764275</v>
      </c>
      <c r="Z242" s="352">
        <v>60.278729791253824</v>
      </c>
      <c r="AA242" s="352">
        <v>59.353224949403511</v>
      </c>
      <c r="AB242" s="352">
        <v>56.891054211443759</v>
      </c>
      <c r="AC242" s="352">
        <v>57.523268315003122</v>
      </c>
      <c r="AD242" s="352">
        <v>54.751101896021467</v>
      </c>
      <c r="AE242" s="352">
        <v>51.011804566180935</v>
      </c>
      <c r="AF242" s="352">
        <v>46.699087829353815</v>
      </c>
      <c r="AG242">
        <f t="shared" si="20"/>
        <v>1168.4432265897829</v>
      </c>
      <c r="AM242" s="267">
        <f t="shared" si="17"/>
        <v>44348</v>
      </c>
      <c r="AN242" s="353">
        <f t="shared" si="18"/>
        <v>0</v>
      </c>
      <c r="AO242" s="190">
        <f t="shared" si="19"/>
        <v>0</v>
      </c>
    </row>
    <row r="243" spans="2:41" ht="12" customHeight="1" x14ac:dyDescent="0.2">
      <c r="B243" s="70">
        <f t="shared" si="16"/>
        <v>44378</v>
      </c>
      <c r="C243" s="361"/>
      <c r="G243" s="4"/>
      <c r="H243" s="4">
        <v>217</v>
      </c>
      <c r="I243" s="351">
        <v>45.36700007625268</v>
      </c>
      <c r="J243" s="352">
        <v>42.599950326597309</v>
      </c>
      <c r="K243" s="352">
        <v>40.898741015349891</v>
      </c>
      <c r="L243" s="352">
        <v>39.48944729779906</v>
      </c>
      <c r="M243" s="352">
        <v>38.821863040630092</v>
      </c>
      <c r="N243" s="352">
        <v>39.131162820555808</v>
      </c>
      <c r="O243" s="352">
        <v>40.639118787840665</v>
      </c>
      <c r="P243" s="352">
        <v>45.24061561633944</v>
      </c>
      <c r="Q243" s="352">
        <v>49.74513099324318</v>
      </c>
      <c r="R243" s="352">
        <v>54.674244256548093</v>
      </c>
      <c r="S243" s="352">
        <v>59.283452037375824</v>
      </c>
      <c r="T243" s="352">
        <v>63.648673330087874</v>
      </c>
      <c r="U243" s="352">
        <v>66.145030208132624</v>
      </c>
      <c r="V243" s="352">
        <v>69.25105128402808</v>
      </c>
      <c r="W243" s="352">
        <v>70.84510297707584</v>
      </c>
      <c r="X243" s="352">
        <v>71.785316662749793</v>
      </c>
      <c r="Y243" s="352">
        <v>70.991452576300944</v>
      </c>
      <c r="Z243" s="352">
        <v>68.674887868546392</v>
      </c>
      <c r="AA243" s="352">
        <v>66.774907080701595</v>
      </c>
      <c r="AB243" s="352">
        <v>63.919232949736383</v>
      </c>
      <c r="AC243" s="352">
        <v>64.128792834670264</v>
      </c>
      <c r="AD243" s="352">
        <v>60.541372863121964</v>
      </c>
      <c r="AE243" s="352">
        <v>56.141144523414397</v>
      </c>
      <c r="AF243" s="352">
        <v>51.407572185802074</v>
      </c>
      <c r="AG243">
        <f t="shared" si="20"/>
        <v>1340.1452636129004</v>
      </c>
      <c r="AM243" s="267">
        <f t="shared" si="17"/>
        <v>44378</v>
      </c>
      <c r="AN243" s="353">
        <f t="shared" si="18"/>
        <v>0</v>
      </c>
      <c r="AO243" s="190">
        <f t="shared" si="19"/>
        <v>0</v>
      </c>
    </row>
    <row r="244" spans="2:41" ht="12" customHeight="1" x14ac:dyDescent="0.2">
      <c r="B244" s="70">
        <f t="shared" si="16"/>
        <v>44409</v>
      </c>
      <c r="C244" s="361"/>
      <c r="G244" s="4"/>
      <c r="H244" s="4">
        <v>218</v>
      </c>
      <c r="I244" s="351">
        <v>47.221203298969129</v>
      </c>
      <c r="J244" s="352">
        <v>44.396703517192627</v>
      </c>
      <c r="K244" s="352">
        <v>42.289123762536704</v>
      </c>
      <c r="L244" s="352">
        <v>40.771528747205572</v>
      </c>
      <c r="M244" s="352">
        <v>40.242626319232386</v>
      </c>
      <c r="N244" s="352">
        <v>40.309600052988706</v>
      </c>
      <c r="O244" s="352">
        <v>41.590937913790896</v>
      </c>
      <c r="P244" s="352">
        <v>45.391519781294761</v>
      </c>
      <c r="Q244" s="352">
        <v>49.567327473151508</v>
      </c>
      <c r="R244" s="352">
        <v>54.364639079310145</v>
      </c>
      <c r="S244" s="352">
        <v>58.651228157722691</v>
      </c>
      <c r="T244" s="352">
        <v>62.693934194535402</v>
      </c>
      <c r="U244" s="352">
        <v>65.179240729261323</v>
      </c>
      <c r="V244" s="352">
        <v>68.236526936574336</v>
      </c>
      <c r="W244" s="352">
        <v>69.862803065679032</v>
      </c>
      <c r="X244" s="352">
        <v>70.820604980693105</v>
      </c>
      <c r="Y244" s="352">
        <v>70.205249207097523</v>
      </c>
      <c r="Z244" s="352">
        <v>67.813620021969854</v>
      </c>
      <c r="AA244" s="352">
        <v>65.970331510893729</v>
      </c>
      <c r="AB244" s="352">
        <v>62.933084154443847</v>
      </c>
      <c r="AC244" s="352">
        <v>62.907505254885464</v>
      </c>
      <c r="AD244" s="352">
        <v>59.499876014193461</v>
      </c>
      <c r="AE244" s="352">
        <v>55.346072598524614</v>
      </c>
      <c r="AF244" s="352">
        <v>50.424347438270942</v>
      </c>
      <c r="AG244">
        <f t="shared" si="20"/>
        <v>1336.6896342104178</v>
      </c>
      <c r="AM244" s="267">
        <f t="shared" si="17"/>
        <v>44409</v>
      </c>
      <c r="AN244" s="353">
        <f t="shared" si="18"/>
        <v>0</v>
      </c>
      <c r="AO244" s="190">
        <f t="shared" si="19"/>
        <v>0</v>
      </c>
    </row>
    <row r="245" spans="2:41" ht="12" customHeight="1" x14ac:dyDescent="0.2">
      <c r="B245" s="70">
        <f t="shared" si="16"/>
        <v>44440</v>
      </c>
      <c r="C245" s="361"/>
      <c r="G245" s="4"/>
      <c r="H245" s="4">
        <v>219</v>
      </c>
      <c r="I245" s="351">
        <v>40.750678015791408</v>
      </c>
      <c r="J245" s="352">
        <v>38.466553337966978</v>
      </c>
      <c r="K245" s="352">
        <v>36.874579285745</v>
      </c>
      <c r="L245" s="352">
        <v>35.72666311145575</v>
      </c>
      <c r="M245" s="352">
        <v>35.361040950203147</v>
      </c>
      <c r="N245" s="352">
        <v>36.09876128493314</v>
      </c>
      <c r="O245" s="352">
        <v>37.644889184728967</v>
      </c>
      <c r="P245" s="352">
        <v>40.841042706783725</v>
      </c>
      <c r="Q245" s="352">
        <v>44.218366203689527</v>
      </c>
      <c r="R245" s="352">
        <v>47.810094169524774</v>
      </c>
      <c r="S245" s="352">
        <v>50.987051350494013</v>
      </c>
      <c r="T245" s="352">
        <v>53.916960628621453</v>
      </c>
      <c r="U245" s="352">
        <v>55.682379837620481</v>
      </c>
      <c r="V245" s="352">
        <v>57.292674601625592</v>
      </c>
      <c r="W245" s="352">
        <v>58.586272685125735</v>
      </c>
      <c r="X245" s="352">
        <v>59.670667503699576</v>
      </c>
      <c r="Y245" s="352">
        <v>58.770009026222979</v>
      </c>
      <c r="Z245" s="352">
        <v>56.900418895576607</v>
      </c>
      <c r="AA245" s="352">
        <v>55.111203148881998</v>
      </c>
      <c r="AB245" s="352">
        <v>53.071171322915731</v>
      </c>
      <c r="AC245" s="352">
        <v>53.89254456182654</v>
      </c>
      <c r="AD245" s="352">
        <v>50.714833208255747</v>
      </c>
      <c r="AE245" s="352">
        <v>46.999106709866062</v>
      </c>
      <c r="AF245" s="352">
        <v>42.775029440412283</v>
      </c>
      <c r="AG245">
        <f t="shared" si="20"/>
        <v>1148.1629911719672</v>
      </c>
      <c r="AM245" s="267">
        <f t="shared" si="17"/>
        <v>44440</v>
      </c>
      <c r="AN245" s="353">
        <f t="shared" si="18"/>
        <v>0</v>
      </c>
      <c r="AO245" s="190">
        <f t="shared" si="19"/>
        <v>0</v>
      </c>
    </row>
    <row r="246" spans="2:41" ht="12" customHeight="1" x14ac:dyDescent="0.2">
      <c r="B246" s="70">
        <f t="shared" si="16"/>
        <v>44470</v>
      </c>
      <c r="C246" s="361"/>
      <c r="G246" s="4"/>
      <c r="H246" s="4">
        <v>220</v>
      </c>
      <c r="I246" s="351">
        <v>38.412209858940791</v>
      </c>
      <c r="J246" s="352">
        <v>36.210967233550186</v>
      </c>
      <c r="K246" s="352">
        <v>34.946465352444683</v>
      </c>
      <c r="L246" s="352">
        <v>33.902811493732074</v>
      </c>
      <c r="M246" s="352">
        <v>33.663640871051911</v>
      </c>
      <c r="N246" s="352">
        <v>34.548742423008648</v>
      </c>
      <c r="O246" s="352">
        <v>36.506906856519414</v>
      </c>
      <c r="P246" s="352">
        <v>38.989396743687749</v>
      </c>
      <c r="Q246" s="352">
        <v>42.491610829818967</v>
      </c>
      <c r="R246" s="352">
        <v>45.399171177218726</v>
      </c>
      <c r="S246" s="352">
        <v>48.051276202291582</v>
      </c>
      <c r="T246" s="352">
        <v>51.021436289819931</v>
      </c>
      <c r="U246" s="352">
        <v>52.516288052670077</v>
      </c>
      <c r="V246" s="352">
        <v>54.464704364139678</v>
      </c>
      <c r="W246" s="352">
        <v>55.904684692684647</v>
      </c>
      <c r="X246" s="352">
        <v>56.553797986454583</v>
      </c>
      <c r="Y246" s="352">
        <v>55.968217369133228</v>
      </c>
      <c r="Z246" s="352">
        <v>53.976331361001229</v>
      </c>
      <c r="AA246" s="352">
        <v>52.06799578048286</v>
      </c>
      <c r="AB246" s="352">
        <v>50.288722950022063</v>
      </c>
      <c r="AC246" s="352">
        <v>51.330104866932245</v>
      </c>
      <c r="AD246" s="352">
        <v>48.568052653847765</v>
      </c>
      <c r="AE246" s="352">
        <v>45.150530412894597</v>
      </c>
      <c r="AF246" s="352">
        <v>41.20749140979877</v>
      </c>
      <c r="AG246">
        <f t="shared" si="20"/>
        <v>1092.1415572321466</v>
      </c>
      <c r="AM246" s="267">
        <f t="shared" si="17"/>
        <v>44470</v>
      </c>
      <c r="AN246" s="353">
        <f t="shared" si="18"/>
        <v>0</v>
      </c>
      <c r="AO246" s="190">
        <f t="shared" si="19"/>
        <v>0</v>
      </c>
    </row>
    <row r="247" spans="2:41" ht="12" customHeight="1" x14ac:dyDescent="0.2">
      <c r="B247" s="71">
        <f t="shared" si="16"/>
        <v>44501</v>
      </c>
      <c r="C247" s="361"/>
      <c r="G247" s="4"/>
      <c r="H247" s="4">
        <v>221</v>
      </c>
      <c r="I247" s="351">
        <v>40.828554111390069</v>
      </c>
      <c r="J247" s="352">
        <v>38.51763698862284</v>
      </c>
      <c r="K247" s="352">
        <v>37.112089949554843</v>
      </c>
      <c r="L247" s="352">
        <v>35.926786117859301</v>
      </c>
      <c r="M247" s="352">
        <v>35.536533833467715</v>
      </c>
      <c r="N247" s="352">
        <v>36.264921734746551</v>
      </c>
      <c r="O247" s="352">
        <v>37.942843192297431</v>
      </c>
      <c r="P247" s="352">
        <v>40.752070137816602</v>
      </c>
      <c r="Q247" s="352">
        <v>44.70337108028054</v>
      </c>
      <c r="R247" s="352">
        <v>48.296583759757752</v>
      </c>
      <c r="S247" s="352">
        <v>51.60860658774758</v>
      </c>
      <c r="T247" s="352">
        <v>54.729223227690468</v>
      </c>
      <c r="U247" s="352">
        <v>56.844916862242044</v>
      </c>
      <c r="V247" s="352">
        <v>59.122029807800786</v>
      </c>
      <c r="W247" s="352">
        <v>61.064069389784208</v>
      </c>
      <c r="X247" s="352">
        <v>61.243275211217359</v>
      </c>
      <c r="Y247" s="352">
        <v>60.620678744267096</v>
      </c>
      <c r="Z247" s="352">
        <v>58.475807887124851</v>
      </c>
      <c r="AA247" s="352">
        <v>56.470518015912248</v>
      </c>
      <c r="AB247" s="352">
        <v>54.39943867492353</v>
      </c>
      <c r="AC247" s="352">
        <v>54.869239895475026</v>
      </c>
      <c r="AD247" s="352">
        <v>52.399939025610593</v>
      </c>
      <c r="AE247" s="352">
        <v>48.842738424397069</v>
      </c>
      <c r="AF247" s="352">
        <v>45.214291320619189</v>
      </c>
      <c r="AG247">
        <f t="shared" si="20"/>
        <v>1171.7861639806058</v>
      </c>
      <c r="AM247" s="267">
        <f t="shared" si="17"/>
        <v>44501</v>
      </c>
      <c r="AN247" s="353">
        <f t="shared" si="18"/>
        <v>0</v>
      </c>
      <c r="AO247" s="190">
        <f t="shared" si="19"/>
        <v>0</v>
      </c>
    </row>
    <row r="248" spans="2:41" ht="12" customHeight="1" x14ac:dyDescent="0.2">
      <c r="B248" s="70">
        <f t="shared" si="16"/>
        <v>44531</v>
      </c>
      <c r="C248" s="361"/>
      <c r="G248" s="4"/>
      <c r="H248" s="4">
        <v>222</v>
      </c>
      <c r="I248" s="351">
        <v>41.128284354245764</v>
      </c>
      <c r="J248" s="352">
        <v>38.789254622253829</v>
      </c>
      <c r="K248" s="352">
        <v>36.984032183452094</v>
      </c>
      <c r="L248" s="352">
        <v>35.719783371996002</v>
      </c>
      <c r="M248" s="352">
        <v>35.074878423054052</v>
      </c>
      <c r="N248" s="352">
        <v>35.049742254967207</v>
      </c>
      <c r="O248" s="352">
        <v>33.793512043763187</v>
      </c>
      <c r="P248" s="352">
        <v>34.003163803886856</v>
      </c>
      <c r="Q248" s="352">
        <v>38.133078851020372</v>
      </c>
      <c r="R248" s="352">
        <v>42.296917508889067</v>
      </c>
      <c r="S248" s="352">
        <v>46.050051498327882</v>
      </c>
      <c r="T248" s="352">
        <v>49.347084241498337</v>
      </c>
      <c r="U248" s="352">
        <v>51.536111575462684</v>
      </c>
      <c r="V248" s="352">
        <v>53.051077381555793</v>
      </c>
      <c r="W248" s="352">
        <v>54.466858787997239</v>
      </c>
      <c r="X248" s="352">
        <v>55.309910756765376</v>
      </c>
      <c r="Y248" s="352">
        <v>54.976152242450311</v>
      </c>
      <c r="Z248" s="352">
        <v>54.241693308029113</v>
      </c>
      <c r="AA248" s="352">
        <v>52.651877859937052</v>
      </c>
      <c r="AB248" s="352">
        <v>50.938420892414385</v>
      </c>
      <c r="AC248" s="352">
        <v>51.900361270234967</v>
      </c>
      <c r="AD248" s="352">
        <v>49.596396664062112</v>
      </c>
      <c r="AE248" s="352">
        <v>46.48626317945704</v>
      </c>
      <c r="AF248" s="352">
        <v>42.908804321477959</v>
      </c>
      <c r="AG248">
        <f t="shared" si="20"/>
        <v>1084.4337113971985</v>
      </c>
      <c r="AM248" s="267">
        <f t="shared" si="17"/>
        <v>44531</v>
      </c>
      <c r="AN248" s="353">
        <f t="shared" si="18"/>
        <v>0</v>
      </c>
      <c r="AO248" s="190">
        <f t="shared" si="19"/>
        <v>0</v>
      </c>
    </row>
    <row r="249" spans="2:41" ht="12" customHeight="1" x14ac:dyDescent="0.2">
      <c r="B249" s="70">
        <f t="shared" si="16"/>
        <v>44562</v>
      </c>
      <c r="C249" s="361"/>
      <c r="G249" s="4"/>
      <c r="H249" s="4">
        <v>223</v>
      </c>
      <c r="I249" s="351">
        <v>40.082886935529118</v>
      </c>
      <c r="J249" s="352">
        <v>37.944523538671262</v>
      </c>
      <c r="K249" s="352">
        <v>36.297598032916198</v>
      </c>
      <c r="L249" s="352">
        <v>34.956974394760849</v>
      </c>
      <c r="M249" s="352">
        <v>34.29445114407747</v>
      </c>
      <c r="N249" s="352">
        <v>33.909677244175661</v>
      </c>
      <c r="O249" s="352">
        <v>32.393940899120942</v>
      </c>
      <c r="P249" s="352">
        <v>32.501986696615987</v>
      </c>
      <c r="Q249" s="352">
        <v>36.289174143719883</v>
      </c>
      <c r="R249" s="352">
        <v>40.249737722695578</v>
      </c>
      <c r="S249" s="352">
        <v>43.777115757660631</v>
      </c>
      <c r="T249" s="352">
        <v>46.694751003582972</v>
      </c>
      <c r="U249" s="352">
        <v>49.56449091664166</v>
      </c>
      <c r="V249" s="352">
        <v>51.455655393614592</v>
      </c>
      <c r="W249" s="352">
        <v>53.34599651514781</v>
      </c>
      <c r="X249" s="352">
        <v>54.514165238518885</v>
      </c>
      <c r="Y249" s="352">
        <v>54.421504278364992</v>
      </c>
      <c r="Z249" s="352">
        <v>54.084307487701253</v>
      </c>
      <c r="AA249" s="352">
        <v>53.035265805523181</v>
      </c>
      <c r="AB249" s="352">
        <v>51.643873921396235</v>
      </c>
      <c r="AC249" s="352">
        <v>52.398405586409879</v>
      </c>
      <c r="AD249" s="352">
        <v>49.932711984487547</v>
      </c>
      <c r="AE249" s="352">
        <v>46.317978484937981</v>
      </c>
      <c r="AF249" s="352">
        <v>42.415999035426843</v>
      </c>
      <c r="AG249">
        <f t="shared" si="20"/>
        <v>1062.5231721616974</v>
      </c>
      <c r="AM249" s="267">
        <f t="shared" si="17"/>
        <v>44562</v>
      </c>
      <c r="AN249" s="353">
        <f t="shared" si="18"/>
        <v>0</v>
      </c>
      <c r="AO249" s="190">
        <f t="shared" si="19"/>
        <v>0</v>
      </c>
    </row>
    <row r="250" spans="2:41" ht="12" customHeight="1" x14ac:dyDescent="0.2">
      <c r="B250" s="70">
        <f t="shared" si="16"/>
        <v>44593</v>
      </c>
      <c r="C250" s="361"/>
      <c r="G250" s="4"/>
      <c r="H250" s="4">
        <v>224</v>
      </c>
      <c r="I250" s="351">
        <v>41.912454046538905</v>
      </c>
      <c r="J250" s="352">
        <v>39.625125626141426</v>
      </c>
      <c r="K250" s="352">
        <v>38.220191176073278</v>
      </c>
      <c r="L250" s="352">
        <v>36.991686157485248</v>
      </c>
      <c r="M250" s="352">
        <v>36.423046303282391</v>
      </c>
      <c r="N250" s="352">
        <v>37.218085789036415</v>
      </c>
      <c r="O250" s="352">
        <v>39.026549986333748</v>
      </c>
      <c r="P250" s="352">
        <v>42.811437902465734</v>
      </c>
      <c r="Q250" s="352">
        <v>47.513849669466708</v>
      </c>
      <c r="R250" s="352">
        <v>51.511897003417104</v>
      </c>
      <c r="S250" s="352">
        <v>55.601529285694667</v>
      </c>
      <c r="T250" s="352">
        <v>59.227731640026136</v>
      </c>
      <c r="U250" s="352">
        <v>61.876972514876513</v>
      </c>
      <c r="V250" s="352">
        <v>64.293890888456872</v>
      </c>
      <c r="W250" s="352">
        <v>66.153089086661637</v>
      </c>
      <c r="X250" s="352">
        <v>66.787812114712892</v>
      </c>
      <c r="Y250" s="352">
        <v>66.202217939991684</v>
      </c>
      <c r="Z250" s="352">
        <v>63.866339801567435</v>
      </c>
      <c r="AA250" s="352">
        <v>61.849147521816391</v>
      </c>
      <c r="AB250" s="352">
        <v>59.958316034574665</v>
      </c>
      <c r="AC250" s="352">
        <v>60.188523764433057</v>
      </c>
      <c r="AD250" s="352">
        <v>56.865451162035185</v>
      </c>
      <c r="AE250" s="352">
        <v>52.365707636805197</v>
      </c>
      <c r="AF250" s="352">
        <v>47.982860242117766</v>
      </c>
      <c r="AG250">
        <f t="shared" si="20"/>
        <v>1254.473913294011</v>
      </c>
      <c r="AM250" s="267">
        <f t="shared" si="17"/>
        <v>44593</v>
      </c>
      <c r="AN250" s="353">
        <f t="shared" si="18"/>
        <v>0</v>
      </c>
      <c r="AO250" s="190">
        <f t="shared" si="19"/>
        <v>0</v>
      </c>
    </row>
    <row r="251" spans="2:41" ht="12" customHeight="1" x14ac:dyDescent="0.2">
      <c r="B251" s="70">
        <f t="shared" si="16"/>
        <v>44621</v>
      </c>
      <c r="C251" s="361"/>
      <c r="G251" s="4"/>
      <c r="H251" s="4">
        <v>225</v>
      </c>
      <c r="I251" s="351">
        <v>44.006505166099558</v>
      </c>
      <c r="J251" s="352">
        <v>41.612666481530724</v>
      </c>
      <c r="K251" s="352">
        <v>39.818723500789844</v>
      </c>
      <c r="L251" s="352">
        <v>38.464047884244884</v>
      </c>
      <c r="M251" s="352">
        <v>38.091592142935866</v>
      </c>
      <c r="N251" s="352">
        <v>38.584148860490899</v>
      </c>
      <c r="O251" s="352">
        <v>40.172133722884958</v>
      </c>
      <c r="P251" s="352">
        <v>43.272187442199964</v>
      </c>
      <c r="Q251" s="352">
        <v>47.600764569244198</v>
      </c>
      <c r="R251" s="352">
        <v>51.511296976057508</v>
      </c>
      <c r="S251" s="352">
        <v>55.372912038740424</v>
      </c>
      <c r="T251" s="352">
        <v>58.700455892254922</v>
      </c>
      <c r="U251" s="352">
        <v>61.259458798481432</v>
      </c>
      <c r="V251" s="352">
        <v>63.594574984054702</v>
      </c>
      <c r="W251" s="352">
        <v>65.254989521402152</v>
      </c>
      <c r="X251" s="352">
        <v>65.962166696465744</v>
      </c>
      <c r="Y251" s="352">
        <v>65.521725555079783</v>
      </c>
      <c r="Z251" s="352">
        <v>63.186615340149935</v>
      </c>
      <c r="AA251" s="352">
        <v>61.189485357104338</v>
      </c>
      <c r="AB251" s="352">
        <v>59.118140864793546</v>
      </c>
      <c r="AC251" s="352">
        <v>59.182077904004231</v>
      </c>
      <c r="AD251" s="352">
        <v>55.940971970558621</v>
      </c>
      <c r="AE251" s="352">
        <v>51.799567668836488</v>
      </c>
      <c r="AF251" s="352">
        <v>47.197100394316834</v>
      </c>
      <c r="AG251">
        <f t="shared" si="20"/>
        <v>1256.4143097327217</v>
      </c>
      <c r="AM251" s="267">
        <f t="shared" si="17"/>
        <v>44621</v>
      </c>
      <c r="AN251" s="353">
        <f t="shared" si="18"/>
        <v>0</v>
      </c>
      <c r="AO251" s="190">
        <f t="shared" si="19"/>
        <v>0</v>
      </c>
    </row>
    <row r="252" spans="2:41" ht="12" customHeight="1" x14ac:dyDescent="0.2">
      <c r="B252" s="70">
        <f t="shared" si="16"/>
        <v>44652</v>
      </c>
      <c r="C252" s="361"/>
      <c r="G252" s="4"/>
      <c r="H252" s="4">
        <v>226</v>
      </c>
      <c r="I252" s="351">
        <v>44.260423856036887</v>
      </c>
      <c r="J252" s="352">
        <v>41.789049231726608</v>
      </c>
      <c r="K252" s="352">
        <v>40.107333011405586</v>
      </c>
      <c r="L252" s="352">
        <v>38.762239582665885</v>
      </c>
      <c r="M252" s="352">
        <v>38.281602240915163</v>
      </c>
      <c r="N252" s="352">
        <v>38.88211074662663</v>
      </c>
      <c r="O252" s="352">
        <v>40.412608580796082</v>
      </c>
      <c r="P252" s="352">
        <v>43.719253849479131</v>
      </c>
      <c r="Q252" s="352">
        <v>47.690368802526002</v>
      </c>
      <c r="R252" s="352">
        <v>51.885461650452825</v>
      </c>
      <c r="S252" s="352">
        <v>55.655642620944334</v>
      </c>
      <c r="T252" s="352">
        <v>59.275542475833824</v>
      </c>
      <c r="U252" s="352">
        <v>61.779733688092165</v>
      </c>
      <c r="V252" s="352">
        <v>64.064832117180146</v>
      </c>
      <c r="W252" s="352">
        <v>65.853371950060648</v>
      </c>
      <c r="X252" s="352">
        <v>66.805149139176748</v>
      </c>
      <c r="Y252" s="352">
        <v>65.968719105848891</v>
      </c>
      <c r="Z252" s="352">
        <v>63.955125111225456</v>
      </c>
      <c r="AA252" s="352">
        <v>61.956129942185065</v>
      </c>
      <c r="AB252" s="352">
        <v>59.902968109163226</v>
      </c>
      <c r="AC252" s="352">
        <v>60.009185899848724</v>
      </c>
      <c r="AD252" s="352">
        <v>56.589425638671109</v>
      </c>
      <c r="AE252" s="352">
        <v>52.281926651440358</v>
      </c>
      <c r="AF252" s="352">
        <v>47.694487275777007</v>
      </c>
      <c r="AG252">
        <f t="shared" si="20"/>
        <v>1267.5826912780783</v>
      </c>
      <c r="AM252" s="267">
        <f t="shared" si="17"/>
        <v>44652</v>
      </c>
      <c r="AN252" s="353">
        <f t="shared" si="18"/>
        <v>0</v>
      </c>
      <c r="AO252" s="190">
        <f t="shared" si="19"/>
        <v>0</v>
      </c>
    </row>
    <row r="253" spans="2:41" ht="12" customHeight="1" x14ac:dyDescent="0.2">
      <c r="B253" s="70">
        <f t="shared" si="16"/>
        <v>44682</v>
      </c>
      <c r="C253" s="361"/>
      <c r="G253" s="4"/>
      <c r="H253" s="4">
        <v>227</v>
      </c>
      <c r="I253" s="351">
        <v>47.237136043751974</v>
      </c>
      <c r="J253" s="352">
        <v>44.516043239133367</v>
      </c>
      <c r="K253" s="352">
        <v>42.824065343352345</v>
      </c>
      <c r="L253" s="352">
        <v>41.273743822005628</v>
      </c>
      <c r="M253" s="352">
        <v>40.72688153120388</v>
      </c>
      <c r="N253" s="352">
        <v>41.238960974629677</v>
      </c>
      <c r="O253" s="352">
        <v>42.88829715823767</v>
      </c>
      <c r="P253" s="352">
        <v>46.001379276644982</v>
      </c>
      <c r="Q253" s="352">
        <v>50.630175134591354</v>
      </c>
      <c r="R253" s="352">
        <v>55.097841973995685</v>
      </c>
      <c r="S253" s="352">
        <v>59.175649617132024</v>
      </c>
      <c r="T253" s="352">
        <v>63.386037677520989</v>
      </c>
      <c r="U253" s="352">
        <v>66.210566088072852</v>
      </c>
      <c r="V253" s="352">
        <v>69.290102949091761</v>
      </c>
      <c r="W253" s="352">
        <v>71.384071974880086</v>
      </c>
      <c r="X253" s="352">
        <v>71.885441718059312</v>
      </c>
      <c r="Y253" s="352">
        <v>71.125526184069543</v>
      </c>
      <c r="Z253" s="352">
        <v>68.801631251382418</v>
      </c>
      <c r="AA253" s="352">
        <v>66.455470137574835</v>
      </c>
      <c r="AB253" s="352">
        <v>64.318296320682734</v>
      </c>
      <c r="AC253" s="352">
        <v>64.249697351584231</v>
      </c>
      <c r="AD253" s="352">
        <v>60.757140655757297</v>
      </c>
      <c r="AE253" s="352">
        <v>56.358723347746114</v>
      </c>
      <c r="AF253" s="352">
        <v>51.53886456972284</v>
      </c>
      <c r="AG253">
        <f t="shared" si="20"/>
        <v>1357.3717443408234</v>
      </c>
      <c r="AM253" s="267">
        <f t="shared" si="17"/>
        <v>44682</v>
      </c>
      <c r="AN253" s="353">
        <f t="shared" si="18"/>
        <v>0</v>
      </c>
      <c r="AO253" s="190">
        <f t="shared" si="19"/>
        <v>0</v>
      </c>
    </row>
    <row r="254" spans="2:41" ht="12" customHeight="1" x14ac:dyDescent="0.2">
      <c r="B254" s="70">
        <f t="shared" si="16"/>
        <v>44713</v>
      </c>
      <c r="C254" s="361"/>
      <c r="G254" s="4"/>
      <c r="H254" s="4">
        <v>228</v>
      </c>
      <c r="I254" s="351">
        <v>49.161666857663732</v>
      </c>
      <c r="J254" s="352">
        <v>46.323379914695835</v>
      </c>
      <c r="K254" s="352">
        <v>44.448628439785864</v>
      </c>
      <c r="L254" s="352">
        <v>42.747761041922345</v>
      </c>
      <c r="M254" s="352">
        <v>42.06221176783319</v>
      </c>
      <c r="N254" s="352">
        <v>42.391796769080706</v>
      </c>
      <c r="O254" s="352">
        <v>43.792480493750688</v>
      </c>
      <c r="P254" s="352">
        <v>47.301928986716007</v>
      </c>
      <c r="Q254" s="352">
        <v>52.080386448743326</v>
      </c>
      <c r="R254" s="352">
        <v>57.133932325048818</v>
      </c>
      <c r="S254" s="352">
        <v>61.711052919800267</v>
      </c>
      <c r="T254" s="352">
        <v>65.755318414347485</v>
      </c>
      <c r="U254" s="352">
        <v>68.792353516777126</v>
      </c>
      <c r="V254" s="352">
        <v>71.768415008802862</v>
      </c>
      <c r="W254" s="352">
        <v>74.007002477867886</v>
      </c>
      <c r="X254" s="352">
        <v>74.077577086904995</v>
      </c>
      <c r="Y254" s="352">
        <v>73.166409945717888</v>
      </c>
      <c r="Z254" s="352">
        <v>70.742517930312403</v>
      </c>
      <c r="AA254" s="352">
        <v>68.333270734925662</v>
      </c>
      <c r="AB254" s="352">
        <v>66.075829220077708</v>
      </c>
      <c r="AC254" s="352">
        <v>65.598315332940757</v>
      </c>
      <c r="AD254" s="352">
        <v>62.431045778093321</v>
      </c>
      <c r="AE254" s="352">
        <v>58.23708490401652</v>
      </c>
      <c r="AF254" s="352">
        <v>53.834544359522603</v>
      </c>
      <c r="AG254">
        <f t="shared" si="20"/>
        <v>1401.9749106753479</v>
      </c>
      <c r="AM254" s="267">
        <f t="shared" si="17"/>
        <v>44713</v>
      </c>
      <c r="AN254" s="353">
        <f t="shared" si="18"/>
        <v>0</v>
      </c>
      <c r="AO254" s="190">
        <f t="shared" si="19"/>
        <v>0</v>
      </c>
    </row>
    <row r="255" spans="2:41" ht="12" customHeight="1" x14ac:dyDescent="0.2">
      <c r="B255" s="70">
        <f t="shared" si="16"/>
        <v>44743</v>
      </c>
      <c r="C255" s="361"/>
      <c r="G255" s="4"/>
      <c r="H255" s="4">
        <v>229</v>
      </c>
      <c r="I255" s="351">
        <v>50.330041709327574</v>
      </c>
      <c r="J255" s="352">
        <v>47.397691683056365</v>
      </c>
      <c r="K255" s="352">
        <v>45.147659627449634</v>
      </c>
      <c r="L255" s="352">
        <v>43.295938897878436</v>
      </c>
      <c r="M255" s="352">
        <v>42.339361855990177</v>
      </c>
      <c r="N255" s="352">
        <v>41.882840739417574</v>
      </c>
      <c r="O255" s="352">
        <v>40.319858664977843</v>
      </c>
      <c r="P255" s="352">
        <v>41.282046783453367</v>
      </c>
      <c r="Q255" s="352">
        <v>46.430120565181767</v>
      </c>
      <c r="R255" s="352">
        <v>52.171656807354481</v>
      </c>
      <c r="S255" s="352">
        <v>57.296763413312547</v>
      </c>
      <c r="T255" s="352">
        <v>61.737924336669813</v>
      </c>
      <c r="U255" s="352">
        <v>65.031519361399347</v>
      </c>
      <c r="V255" s="352">
        <v>67.414565211061571</v>
      </c>
      <c r="W255" s="352">
        <v>69.318527370964915</v>
      </c>
      <c r="X255" s="352">
        <v>69.957486179213859</v>
      </c>
      <c r="Y255" s="352">
        <v>69.465008478664757</v>
      </c>
      <c r="Z255" s="352">
        <v>68.430878654144266</v>
      </c>
      <c r="AA255" s="352">
        <v>66.355154611996852</v>
      </c>
      <c r="AB255" s="352">
        <v>64.40877681732573</v>
      </c>
      <c r="AC255" s="352">
        <v>64.296704563529744</v>
      </c>
      <c r="AD255" s="352">
        <v>61.302575335870273</v>
      </c>
      <c r="AE255" s="352">
        <v>57.379541003810644</v>
      </c>
      <c r="AF255" s="352">
        <v>52.932095594035303</v>
      </c>
      <c r="AG255">
        <f t="shared" si="20"/>
        <v>1345.9247382660869</v>
      </c>
      <c r="AM255" s="267">
        <f t="shared" si="17"/>
        <v>44743</v>
      </c>
      <c r="AN255" s="353">
        <f t="shared" si="18"/>
        <v>0</v>
      </c>
      <c r="AO255" s="190">
        <f t="shared" si="19"/>
        <v>0</v>
      </c>
    </row>
    <row r="256" spans="2:41" ht="12" customHeight="1" x14ac:dyDescent="0.2">
      <c r="B256" s="70">
        <f t="shared" si="16"/>
        <v>44774</v>
      </c>
      <c r="C256" s="361"/>
      <c r="G256" s="4"/>
      <c r="H256" s="4">
        <v>230</v>
      </c>
      <c r="I256" s="351">
        <v>49.526633669401761</v>
      </c>
      <c r="J256" s="352">
        <v>46.778850848191979</v>
      </c>
      <c r="K256" s="352">
        <v>44.660825856545124</v>
      </c>
      <c r="L256" s="352">
        <v>42.705006536398002</v>
      </c>
      <c r="M256" s="352">
        <v>41.697546988459465</v>
      </c>
      <c r="N256" s="352">
        <v>40.867786847381907</v>
      </c>
      <c r="O256" s="352">
        <v>39.06817774222786</v>
      </c>
      <c r="P256" s="352">
        <v>39.928180265499421</v>
      </c>
      <c r="Q256" s="352">
        <v>44.733248221317901</v>
      </c>
      <c r="R256" s="352">
        <v>50.308832247098792</v>
      </c>
      <c r="S256" s="352">
        <v>55.201299562115778</v>
      </c>
      <c r="T256" s="352">
        <v>59.269137839455979</v>
      </c>
      <c r="U256" s="352">
        <v>63.242016627737826</v>
      </c>
      <c r="V256" s="352">
        <v>65.978822584853262</v>
      </c>
      <c r="W256" s="352">
        <v>68.40633699384216</v>
      </c>
      <c r="X256" s="352">
        <v>69.337552638435184</v>
      </c>
      <c r="Y256" s="352">
        <v>69.084587459715181</v>
      </c>
      <c r="Z256" s="352">
        <v>68.423232284619232</v>
      </c>
      <c r="AA256" s="352">
        <v>66.88519400440957</v>
      </c>
      <c r="AB256" s="352">
        <v>65.267425110168105</v>
      </c>
      <c r="AC256" s="352">
        <v>64.909374709639195</v>
      </c>
      <c r="AD256" s="352">
        <v>61.77309273398145</v>
      </c>
      <c r="AE256" s="352">
        <v>57.32600557539422</v>
      </c>
      <c r="AF256" s="352">
        <v>52.547658917964711</v>
      </c>
      <c r="AG256">
        <f t="shared" si="20"/>
        <v>1327.9268262648541</v>
      </c>
      <c r="AM256" s="267">
        <f t="shared" si="17"/>
        <v>44774</v>
      </c>
      <c r="AN256" s="353">
        <f t="shared" si="18"/>
        <v>0</v>
      </c>
      <c r="AO256" s="190">
        <f t="shared" si="19"/>
        <v>0</v>
      </c>
    </row>
    <row r="257" spans="2:41" ht="12" customHeight="1" x14ac:dyDescent="0.2">
      <c r="B257" s="70">
        <f t="shared" si="16"/>
        <v>44805</v>
      </c>
      <c r="C257" s="361"/>
      <c r="G257" s="4"/>
      <c r="H257" s="4">
        <v>231</v>
      </c>
      <c r="I257" s="351">
        <v>47.825953903980583</v>
      </c>
      <c r="J257" s="352">
        <v>45.141565012061548</v>
      </c>
      <c r="K257" s="352">
        <v>43.384650316228651</v>
      </c>
      <c r="L257" s="352">
        <v>41.742205154471485</v>
      </c>
      <c r="M257" s="352">
        <v>40.925218849826265</v>
      </c>
      <c r="N257" s="352">
        <v>41.422888391376588</v>
      </c>
      <c r="O257" s="352">
        <v>43.109745439238246</v>
      </c>
      <c r="P257" s="352">
        <v>47.346875003838107</v>
      </c>
      <c r="Q257" s="352">
        <v>52.520451946213363</v>
      </c>
      <c r="R257" s="352">
        <v>57.517922893731019</v>
      </c>
      <c r="S257" s="352">
        <v>62.3643323819812</v>
      </c>
      <c r="T257" s="352">
        <v>66.538839539794665</v>
      </c>
      <c r="U257" s="352">
        <v>69.669513460831936</v>
      </c>
      <c r="V257" s="352">
        <v>72.37207263103403</v>
      </c>
      <c r="W257" s="352">
        <v>74.441599742694422</v>
      </c>
      <c r="X257" s="352">
        <v>74.921252686879299</v>
      </c>
      <c r="Y257" s="352">
        <v>74.165090614114575</v>
      </c>
      <c r="Z257" s="352">
        <v>71.606939026710734</v>
      </c>
      <c r="AA257" s="352">
        <v>69.290583760538993</v>
      </c>
      <c r="AB257" s="352">
        <v>67.517553954363123</v>
      </c>
      <c r="AC257" s="352">
        <v>66.936023981855612</v>
      </c>
      <c r="AD257" s="352">
        <v>63.236532366341223</v>
      </c>
      <c r="AE257" s="352">
        <v>58.376550618037967</v>
      </c>
      <c r="AF257" s="352">
        <v>53.497005887148219</v>
      </c>
      <c r="AG257">
        <f t="shared" si="20"/>
        <v>1405.8713675632919</v>
      </c>
      <c r="AM257" s="267">
        <f t="shared" si="17"/>
        <v>44805</v>
      </c>
      <c r="AN257" s="353">
        <f t="shared" si="18"/>
        <v>0</v>
      </c>
      <c r="AO257" s="190">
        <f t="shared" si="19"/>
        <v>0</v>
      </c>
    </row>
    <row r="258" spans="2:41" ht="12" customHeight="1" x14ac:dyDescent="0.2">
      <c r="B258" s="70">
        <f t="shared" si="16"/>
        <v>44835</v>
      </c>
      <c r="C258" s="361"/>
      <c r="G258" s="4"/>
      <c r="H258" s="4">
        <v>232</v>
      </c>
      <c r="I258" s="351">
        <v>47.871817706366059</v>
      </c>
      <c r="J258" s="352">
        <v>45.23655435190561</v>
      </c>
      <c r="K258" s="352">
        <v>43.210373102772387</v>
      </c>
      <c r="L258" s="352">
        <v>41.593116814082208</v>
      </c>
      <c r="M258" s="352">
        <v>41.034171854335696</v>
      </c>
      <c r="N258" s="352">
        <v>41.351156389322156</v>
      </c>
      <c r="O258" s="352">
        <v>42.901397009687869</v>
      </c>
      <c r="P258" s="352">
        <v>46.199470821589074</v>
      </c>
      <c r="Q258" s="352">
        <v>50.874279258188039</v>
      </c>
      <c r="R258" s="352">
        <v>55.442619987292964</v>
      </c>
      <c r="S258" s="352">
        <v>59.787588448259228</v>
      </c>
      <c r="T258" s="352">
        <v>63.516229951919513</v>
      </c>
      <c r="U258" s="352">
        <v>66.474074553003106</v>
      </c>
      <c r="V258" s="352">
        <v>69.078142570156913</v>
      </c>
      <c r="W258" s="352">
        <v>71.006773851957007</v>
      </c>
      <c r="X258" s="352">
        <v>71.591716274277175</v>
      </c>
      <c r="Y258" s="352">
        <v>71.060414062783821</v>
      </c>
      <c r="Z258" s="352">
        <v>68.537705019181573</v>
      </c>
      <c r="AA258" s="352">
        <v>66.34856403383138</v>
      </c>
      <c r="AB258" s="352">
        <v>64.450265133304981</v>
      </c>
      <c r="AC258" s="352">
        <v>63.811799875722087</v>
      </c>
      <c r="AD258" s="352">
        <v>60.355434807732578</v>
      </c>
      <c r="AE258" s="352">
        <v>55.893103600370736</v>
      </c>
      <c r="AF258" s="352">
        <v>50.968504958907161</v>
      </c>
      <c r="AG258">
        <f t="shared" si="20"/>
        <v>1358.5952744369495</v>
      </c>
      <c r="AM258" s="267">
        <f t="shared" si="17"/>
        <v>44835</v>
      </c>
      <c r="AN258" s="353">
        <f t="shared" si="18"/>
        <v>0</v>
      </c>
      <c r="AO258" s="190">
        <f t="shared" si="19"/>
        <v>0</v>
      </c>
    </row>
    <row r="259" spans="2:41" ht="12" customHeight="1" x14ac:dyDescent="0.2">
      <c r="B259" s="70">
        <f t="shared" si="16"/>
        <v>44866</v>
      </c>
      <c r="C259" s="361"/>
      <c r="G259" s="4"/>
      <c r="H259" s="4">
        <v>233</v>
      </c>
      <c r="I259" s="351">
        <v>47.331023327193904</v>
      </c>
      <c r="J259" s="352">
        <v>44.717218109641109</v>
      </c>
      <c r="K259" s="352">
        <v>42.785577283035735</v>
      </c>
      <c r="L259" s="352">
        <v>41.285057005417244</v>
      </c>
      <c r="M259" s="352">
        <v>40.609972372004449</v>
      </c>
      <c r="N259" s="352">
        <v>41.126531199400063</v>
      </c>
      <c r="O259" s="352">
        <v>42.594214371813358</v>
      </c>
      <c r="P259" s="352">
        <v>45.9434549001449</v>
      </c>
      <c r="Q259" s="352">
        <v>50.222572607697913</v>
      </c>
      <c r="R259" s="352">
        <v>54.985616971797477</v>
      </c>
      <c r="S259" s="352">
        <v>59.169491033843869</v>
      </c>
      <c r="T259" s="352">
        <v>63.094002471793367</v>
      </c>
      <c r="U259" s="352">
        <v>66.049376826066378</v>
      </c>
      <c r="V259" s="352">
        <v>68.696385417535183</v>
      </c>
      <c r="W259" s="352">
        <v>70.827709307156653</v>
      </c>
      <c r="X259" s="352">
        <v>71.736770821527216</v>
      </c>
      <c r="Y259" s="352">
        <v>70.737713479031754</v>
      </c>
      <c r="Z259" s="352">
        <v>68.485160942203052</v>
      </c>
      <c r="AA259" s="352">
        <v>66.393962003819126</v>
      </c>
      <c r="AB259" s="352">
        <v>64.457039787053461</v>
      </c>
      <c r="AC259" s="352">
        <v>63.892366052201226</v>
      </c>
      <c r="AD259" s="352">
        <v>60.263304967721375</v>
      </c>
      <c r="AE259" s="352">
        <v>55.605856348022641</v>
      </c>
      <c r="AF259" s="352">
        <v>50.753015084724048</v>
      </c>
      <c r="AG259">
        <f t="shared" si="20"/>
        <v>1351.7633926908452</v>
      </c>
      <c r="AM259" s="267">
        <f t="shared" si="17"/>
        <v>44866</v>
      </c>
      <c r="AN259" s="353">
        <f t="shared" si="18"/>
        <v>0</v>
      </c>
      <c r="AO259" s="190">
        <f t="shared" si="19"/>
        <v>0</v>
      </c>
    </row>
    <row r="260" spans="2:41" ht="12" customHeight="1" x14ac:dyDescent="0.2">
      <c r="B260" s="70">
        <f t="shared" si="16"/>
        <v>44896</v>
      </c>
      <c r="C260" s="361"/>
      <c r="G260" s="4"/>
      <c r="H260" s="4">
        <v>234</v>
      </c>
      <c r="I260" s="351">
        <v>47.696072579774622</v>
      </c>
      <c r="J260" s="352">
        <v>44.964675252046263</v>
      </c>
      <c r="K260" s="352">
        <v>43.193751403021352</v>
      </c>
      <c r="L260" s="352">
        <v>41.639014909391037</v>
      </c>
      <c r="M260" s="352">
        <v>41.072942384702927</v>
      </c>
      <c r="N260" s="352">
        <v>41.56189389217964</v>
      </c>
      <c r="O260" s="352">
        <v>43.29466565022998</v>
      </c>
      <c r="P260" s="352">
        <v>46.336720042844313</v>
      </c>
      <c r="Q260" s="352">
        <v>50.886147802530274</v>
      </c>
      <c r="R260" s="352">
        <v>55.453348249145222</v>
      </c>
      <c r="S260" s="352">
        <v>59.61918373323504</v>
      </c>
      <c r="T260" s="352">
        <v>63.75949790483557</v>
      </c>
      <c r="U260" s="352">
        <v>66.560196753010402</v>
      </c>
      <c r="V260" s="352">
        <v>69.60423091986722</v>
      </c>
      <c r="W260" s="352">
        <v>71.557796446116882</v>
      </c>
      <c r="X260" s="352">
        <v>72.127507378772862</v>
      </c>
      <c r="Y260" s="352">
        <v>71.208726010633569</v>
      </c>
      <c r="Z260" s="352">
        <v>68.844138184566361</v>
      </c>
      <c r="AA260" s="352">
        <v>66.489167331159138</v>
      </c>
      <c r="AB260" s="352">
        <v>64.690252933464279</v>
      </c>
      <c r="AC260" s="352">
        <v>64.303703215719764</v>
      </c>
      <c r="AD260" s="352">
        <v>60.699106193255766</v>
      </c>
      <c r="AE260" s="352">
        <v>56.375341587716505</v>
      </c>
      <c r="AF260" s="352">
        <v>51.540273946955175</v>
      </c>
      <c r="AG260">
        <f t="shared" si="20"/>
        <v>1363.4783547051741</v>
      </c>
      <c r="AM260" s="267">
        <f t="shared" si="17"/>
        <v>44896</v>
      </c>
      <c r="AN260" s="353">
        <f t="shared" si="18"/>
        <v>0</v>
      </c>
      <c r="AO260" s="190">
        <f t="shared" si="19"/>
        <v>0</v>
      </c>
    </row>
    <row r="261" spans="2:41" ht="12" customHeight="1" x14ac:dyDescent="0.2">
      <c r="B261" s="70">
        <f t="shared" si="16"/>
        <v>44927</v>
      </c>
      <c r="C261" s="361"/>
      <c r="G261" s="4"/>
      <c r="H261" s="4">
        <v>235</v>
      </c>
      <c r="I261" s="351">
        <v>43.839479018391586</v>
      </c>
      <c r="J261" s="352">
        <v>41.299786650710303</v>
      </c>
      <c r="K261" s="352">
        <v>39.684535047787385</v>
      </c>
      <c r="L261" s="352">
        <v>38.276626367828257</v>
      </c>
      <c r="M261" s="352">
        <v>37.813392788034335</v>
      </c>
      <c r="N261" s="352">
        <v>38.345242748262905</v>
      </c>
      <c r="O261" s="352">
        <v>40.192687130534168</v>
      </c>
      <c r="P261" s="352">
        <v>43.11706233230597</v>
      </c>
      <c r="Q261" s="352">
        <v>46.984223914331317</v>
      </c>
      <c r="R261" s="352">
        <v>51.05650989404829</v>
      </c>
      <c r="S261" s="352">
        <v>54.724078282702472</v>
      </c>
      <c r="T261" s="352">
        <v>57.853078966862725</v>
      </c>
      <c r="U261" s="352">
        <v>59.868312654458322</v>
      </c>
      <c r="V261" s="352">
        <v>61.942569751772695</v>
      </c>
      <c r="W261" s="352">
        <v>63.518056564807381</v>
      </c>
      <c r="X261" s="352">
        <v>63.696750130908129</v>
      </c>
      <c r="Y261" s="352">
        <v>62.831160433392526</v>
      </c>
      <c r="Z261" s="352">
        <v>60.615286145568</v>
      </c>
      <c r="AA261" s="352">
        <v>58.414710973168106</v>
      </c>
      <c r="AB261" s="352">
        <v>57.057727032502427</v>
      </c>
      <c r="AC261" s="352">
        <v>56.834281640012065</v>
      </c>
      <c r="AD261" s="352">
        <v>54.07843848307192</v>
      </c>
      <c r="AE261" s="352">
        <v>50.702019623193763</v>
      </c>
      <c r="AF261" s="352">
        <v>46.88451135262779</v>
      </c>
      <c r="AG261">
        <f t="shared" si="20"/>
        <v>1229.6305279272831</v>
      </c>
      <c r="AM261" s="267">
        <f t="shared" si="17"/>
        <v>44927</v>
      </c>
      <c r="AN261" s="353">
        <f t="shared" si="18"/>
        <v>0</v>
      </c>
      <c r="AO261" s="190">
        <f t="shared" si="19"/>
        <v>0</v>
      </c>
    </row>
    <row r="262" spans="2:41" ht="12" customHeight="1" x14ac:dyDescent="0.2">
      <c r="B262" s="70">
        <f t="shared" si="16"/>
        <v>44958</v>
      </c>
      <c r="C262" s="361"/>
      <c r="G262" s="4"/>
      <c r="H262" s="4">
        <v>236</v>
      </c>
      <c r="I262" s="351">
        <v>43.362566348901851</v>
      </c>
      <c r="J262" s="352">
        <v>40.860363468544733</v>
      </c>
      <c r="K262" s="352">
        <v>39.028341569304764</v>
      </c>
      <c r="L262" s="352">
        <v>37.575102693697147</v>
      </c>
      <c r="M262" s="352">
        <v>36.87264035141586</v>
      </c>
      <c r="N262" s="352">
        <v>36.723325411632885</v>
      </c>
      <c r="O262" s="352">
        <v>35.6963921130221</v>
      </c>
      <c r="P262" s="352">
        <v>35.808745073813164</v>
      </c>
      <c r="Q262" s="352">
        <v>40.134476559148183</v>
      </c>
      <c r="R262" s="352">
        <v>44.615068107021784</v>
      </c>
      <c r="S262" s="352">
        <v>48.610763991279597</v>
      </c>
      <c r="T262" s="352">
        <v>52.24211096032198</v>
      </c>
      <c r="U262" s="352">
        <v>54.668215762570192</v>
      </c>
      <c r="V262" s="352">
        <v>56.344274981086478</v>
      </c>
      <c r="W262" s="352">
        <v>57.946971844930104</v>
      </c>
      <c r="X262" s="352">
        <v>58.635325323218623</v>
      </c>
      <c r="Y262" s="352">
        <v>58.413447464716576</v>
      </c>
      <c r="Z262" s="352">
        <v>57.594149477172309</v>
      </c>
      <c r="AA262" s="352">
        <v>55.773197935149526</v>
      </c>
      <c r="AB262" s="352">
        <v>54.761418203492532</v>
      </c>
      <c r="AC262" s="352">
        <v>54.809737204766293</v>
      </c>
      <c r="AD262" s="352">
        <v>52.454678042989961</v>
      </c>
      <c r="AE262" s="352">
        <v>49.1417910955495</v>
      </c>
      <c r="AF262" s="352">
        <v>45.396411693836967</v>
      </c>
      <c r="AG262">
        <f t="shared" si="20"/>
        <v>1147.4695156775833</v>
      </c>
      <c r="AM262" s="267">
        <f t="shared" si="17"/>
        <v>44958</v>
      </c>
      <c r="AN262" s="353">
        <f t="shared" si="18"/>
        <v>0</v>
      </c>
      <c r="AO262" s="190">
        <f t="shared" si="19"/>
        <v>0</v>
      </c>
    </row>
    <row r="263" spans="2:41" ht="12" customHeight="1" x14ac:dyDescent="0.2">
      <c r="B263" s="70">
        <f t="shared" ref="B263:B289" si="21">EOMONTH(B262, 0)+1</f>
        <v>44986</v>
      </c>
      <c r="C263" s="361"/>
      <c r="G263" s="4"/>
      <c r="H263" s="4">
        <v>237</v>
      </c>
      <c r="I263" s="351">
        <v>44.518553603296866</v>
      </c>
      <c r="J263" s="352">
        <v>42.100525201903594</v>
      </c>
      <c r="K263" s="352">
        <v>40.304113859246506</v>
      </c>
      <c r="L263" s="352">
        <v>38.657888624087278</v>
      </c>
      <c r="M263" s="352">
        <v>37.840166959697356</v>
      </c>
      <c r="N263" s="352">
        <v>37.251105970059157</v>
      </c>
      <c r="O263" s="352">
        <v>35.86755140824171</v>
      </c>
      <c r="P263" s="352">
        <v>36.032333181494337</v>
      </c>
      <c r="Q263" s="352">
        <v>40.310827951976613</v>
      </c>
      <c r="R263" s="352">
        <v>44.985634368451976</v>
      </c>
      <c r="S263" s="352">
        <v>49.106684441583738</v>
      </c>
      <c r="T263" s="352">
        <v>52.665492970336857</v>
      </c>
      <c r="U263" s="352">
        <v>56.134555307096434</v>
      </c>
      <c r="V263" s="352">
        <v>58.50242957611303</v>
      </c>
      <c r="W263" s="352">
        <v>60.799217877653611</v>
      </c>
      <c r="X263" s="352">
        <v>61.769410404866221</v>
      </c>
      <c r="Y263" s="352">
        <v>61.731359986391141</v>
      </c>
      <c r="Z263" s="352">
        <v>61.205915208000789</v>
      </c>
      <c r="AA263" s="352">
        <v>59.846950166933929</v>
      </c>
      <c r="AB263" s="352">
        <v>58.96182661762451</v>
      </c>
      <c r="AC263" s="352">
        <v>58.582362164978818</v>
      </c>
      <c r="AD263" s="352">
        <v>55.887849055802818</v>
      </c>
      <c r="AE263" s="352">
        <v>51.790121758485427</v>
      </c>
      <c r="AF263" s="352">
        <v>47.501847939804065</v>
      </c>
      <c r="AG263">
        <f t="shared" si="20"/>
        <v>1192.3547246041269</v>
      </c>
      <c r="AM263" s="267">
        <f t="shared" ref="AM263:AM289" si="22">EOMONTH(AM262, 0)+1</f>
        <v>44986</v>
      </c>
      <c r="AN263" s="353">
        <f t="shared" ref="AN263:AN289" si="23">VLOOKUP(AM263,$B$6:$C$289,2)</f>
        <v>0</v>
      </c>
      <c r="AO263" s="190">
        <f t="shared" ref="AO263:AO289" si="24">VLOOKUP(YEAR(AM263),$E$6:$F$25,2)/100</f>
        <v>0</v>
      </c>
    </row>
    <row r="264" spans="2:41" ht="12" customHeight="1" x14ac:dyDescent="0.2">
      <c r="B264" s="70">
        <f t="shared" si="21"/>
        <v>45017</v>
      </c>
      <c r="C264" s="361"/>
      <c r="G264" s="4"/>
      <c r="H264" s="4">
        <v>238</v>
      </c>
      <c r="I264" s="351">
        <v>47.480295094646024</v>
      </c>
      <c r="J264" s="352">
        <v>44.845225956378144</v>
      </c>
      <c r="K264" s="352">
        <v>43.187376772105125</v>
      </c>
      <c r="L264" s="352">
        <v>41.590132535483228</v>
      </c>
      <c r="M264" s="352">
        <v>40.819319428777504</v>
      </c>
      <c r="N264" s="352">
        <v>41.337680088433899</v>
      </c>
      <c r="O264" s="352">
        <v>43.187675163850813</v>
      </c>
      <c r="P264" s="352">
        <v>47.212725383634194</v>
      </c>
      <c r="Q264" s="352">
        <v>52.497479471779101</v>
      </c>
      <c r="R264" s="352">
        <v>57.438156326470093</v>
      </c>
      <c r="S264" s="352">
        <v>62.330723649095624</v>
      </c>
      <c r="T264" s="352">
        <v>66.684552905966683</v>
      </c>
      <c r="U264" s="352">
        <v>70.028741187674655</v>
      </c>
      <c r="V264" s="352">
        <v>72.976421325208321</v>
      </c>
      <c r="W264" s="352">
        <v>75.19083653878711</v>
      </c>
      <c r="X264" s="352">
        <v>75.667447633860718</v>
      </c>
      <c r="Y264" s="352">
        <v>75.001491642221652</v>
      </c>
      <c r="Z264" s="352">
        <v>72.453300434400774</v>
      </c>
      <c r="AA264" s="352">
        <v>70.096671221280047</v>
      </c>
      <c r="AB264" s="352">
        <v>68.616146233037796</v>
      </c>
      <c r="AC264" s="352">
        <v>67.651197383051567</v>
      </c>
      <c r="AD264" s="352">
        <v>63.952810836859385</v>
      </c>
      <c r="AE264" s="352">
        <v>58.92769603704707</v>
      </c>
      <c r="AF264" s="352">
        <v>54.05365313030623</v>
      </c>
      <c r="AG264">
        <f t="shared" si="20"/>
        <v>1413.2277563803561</v>
      </c>
      <c r="AM264" s="267">
        <f t="shared" si="22"/>
        <v>45017</v>
      </c>
      <c r="AN264" s="353">
        <f t="shared" si="23"/>
        <v>0</v>
      </c>
      <c r="AO264" s="190">
        <f t="shared" si="24"/>
        <v>0</v>
      </c>
    </row>
    <row r="265" spans="2:41" ht="12" customHeight="1" x14ac:dyDescent="0.2">
      <c r="B265" s="70">
        <f t="shared" si="21"/>
        <v>45047</v>
      </c>
      <c r="C265" s="361"/>
      <c r="G265" s="4"/>
      <c r="H265" s="4">
        <v>239</v>
      </c>
      <c r="I265" s="351">
        <v>46.126289543207989</v>
      </c>
      <c r="J265" s="352">
        <v>43.61567366423192</v>
      </c>
      <c r="K265" s="352">
        <v>41.617229345419894</v>
      </c>
      <c r="L265" s="352">
        <v>40.122062964308995</v>
      </c>
      <c r="M265" s="352">
        <v>39.602677831761838</v>
      </c>
      <c r="N265" s="352">
        <v>40.015841653684284</v>
      </c>
      <c r="O265" s="352">
        <v>41.74099038557587</v>
      </c>
      <c r="P265" s="352">
        <v>44.722604445619289</v>
      </c>
      <c r="Q265" s="352">
        <v>49.058153810573899</v>
      </c>
      <c r="R265" s="352">
        <v>53.329473085517861</v>
      </c>
      <c r="S265" s="352">
        <v>57.367988083712504</v>
      </c>
      <c r="T265" s="352">
        <v>60.734564669342866</v>
      </c>
      <c r="U265" s="352">
        <v>63.380339142527212</v>
      </c>
      <c r="V265" s="352">
        <v>65.708372769973053</v>
      </c>
      <c r="W265" s="352">
        <v>67.450887063066659</v>
      </c>
      <c r="X265" s="352">
        <v>68.114622273483718</v>
      </c>
      <c r="Y265" s="352">
        <v>67.516169012698228</v>
      </c>
      <c r="Z265" s="352">
        <v>64.992255320462831</v>
      </c>
      <c r="AA265" s="352">
        <v>62.893949318148827</v>
      </c>
      <c r="AB265" s="352">
        <v>61.509970792009781</v>
      </c>
      <c r="AC265" s="352">
        <v>60.711807898435403</v>
      </c>
      <c r="AD265" s="352">
        <v>57.375943775362046</v>
      </c>
      <c r="AE265" s="352">
        <v>53.179069177902136</v>
      </c>
      <c r="AF265" s="352">
        <v>48.458641945109207</v>
      </c>
      <c r="AG265">
        <f t="shared" si="20"/>
        <v>1299.3455779721367</v>
      </c>
      <c r="AM265" s="267">
        <f t="shared" si="22"/>
        <v>45047</v>
      </c>
      <c r="AN265" s="353">
        <f t="shared" si="23"/>
        <v>0</v>
      </c>
      <c r="AO265" s="190">
        <f t="shared" si="24"/>
        <v>0</v>
      </c>
    </row>
    <row r="266" spans="2:41" ht="12" customHeight="1" x14ac:dyDescent="0.2">
      <c r="B266" s="70">
        <f t="shared" si="21"/>
        <v>45078</v>
      </c>
      <c r="C266" s="361"/>
      <c r="G266" s="4"/>
      <c r="H266" s="4">
        <v>240</v>
      </c>
      <c r="I266" s="351">
        <v>41.694786173913968</v>
      </c>
      <c r="J266" s="352">
        <v>39.42003802347309</v>
      </c>
      <c r="K266" s="352">
        <v>37.774714493797532</v>
      </c>
      <c r="L266" s="352">
        <v>36.603943175642499</v>
      </c>
      <c r="M266" s="352">
        <v>36.152424487243408</v>
      </c>
      <c r="N266" s="352">
        <v>36.896421157606746</v>
      </c>
      <c r="O266" s="352">
        <v>38.801780087528243</v>
      </c>
      <c r="P266" s="352">
        <v>41.504928578895701</v>
      </c>
      <c r="Q266" s="352">
        <v>44.992221621897073</v>
      </c>
      <c r="R266" s="352">
        <v>48.756793883132971</v>
      </c>
      <c r="S266" s="352">
        <v>52.05747105453527</v>
      </c>
      <c r="T266" s="352">
        <v>55.194882954717848</v>
      </c>
      <c r="U266" s="352">
        <v>57.310485627407736</v>
      </c>
      <c r="V266" s="352">
        <v>59.240475840845633</v>
      </c>
      <c r="W266" s="352">
        <v>60.87947526458543</v>
      </c>
      <c r="X266" s="352">
        <v>61.924279429970497</v>
      </c>
      <c r="Y266" s="352">
        <v>61.005477382923495</v>
      </c>
      <c r="Z266" s="352">
        <v>58.948067897879831</v>
      </c>
      <c r="AA266" s="352">
        <v>57.065431640386436</v>
      </c>
      <c r="AB266" s="352">
        <v>55.997101416768714</v>
      </c>
      <c r="AC266" s="352">
        <v>55.581642161624188</v>
      </c>
      <c r="AD266" s="352">
        <v>52.378343970817028</v>
      </c>
      <c r="AE266" s="352">
        <v>48.38287238044596</v>
      </c>
      <c r="AF266" s="352">
        <v>44.108576729861056</v>
      </c>
      <c r="AG266">
        <f t="shared" si="20"/>
        <v>1182.6726354359002</v>
      </c>
      <c r="AM266" s="267">
        <f t="shared" si="22"/>
        <v>45078</v>
      </c>
      <c r="AN266" s="353">
        <f t="shared" si="23"/>
        <v>0</v>
      </c>
      <c r="AO266" s="190">
        <f t="shared" si="24"/>
        <v>0</v>
      </c>
    </row>
    <row r="267" spans="2:41" ht="12" customHeight="1" x14ac:dyDescent="0.2">
      <c r="B267" s="70">
        <f t="shared" si="21"/>
        <v>45108</v>
      </c>
      <c r="C267" s="361"/>
      <c r="G267" s="4"/>
      <c r="H267" s="4">
        <v>241</v>
      </c>
      <c r="I267" s="351">
        <v>36.363523920212629</v>
      </c>
      <c r="J267" s="352">
        <v>34.424617055325093</v>
      </c>
      <c r="K267" s="352">
        <v>33.033431008632554</v>
      </c>
      <c r="L267" s="352">
        <v>32.228189549593964</v>
      </c>
      <c r="M267" s="352">
        <v>31.902443417638587</v>
      </c>
      <c r="N267" s="352">
        <v>32.996066235208261</v>
      </c>
      <c r="O267" s="352">
        <v>35.322046601701388</v>
      </c>
      <c r="P267" s="352">
        <v>36.987714203691233</v>
      </c>
      <c r="Q267" s="352">
        <v>40.075832364467203</v>
      </c>
      <c r="R267" s="352">
        <v>42.729746357983068</v>
      </c>
      <c r="S267" s="352">
        <v>45.037825706982005</v>
      </c>
      <c r="T267" s="352">
        <v>47.52951229946764</v>
      </c>
      <c r="U267" s="352">
        <v>48.913862823959633</v>
      </c>
      <c r="V267" s="352">
        <v>50.786848083885964</v>
      </c>
      <c r="W267" s="352">
        <v>52.307320230661816</v>
      </c>
      <c r="X267" s="352">
        <v>53.143010291484885</v>
      </c>
      <c r="Y267" s="352">
        <v>52.249808467162502</v>
      </c>
      <c r="Z267" s="352">
        <v>50.024527210107465</v>
      </c>
      <c r="AA267" s="352">
        <v>48.324562098434555</v>
      </c>
      <c r="AB267" s="352">
        <v>47.64121771752464</v>
      </c>
      <c r="AC267" s="352">
        <v>47.746982586256806</v>
      </c>
      <c r="AD267" s="352">
        <v>45.085229361146503</v>
      </c>
      <c r="AE267" s="352">
        <v>41.787419857526068</v>
      </c>
      <c r="AF267" s="352">
        <v>38.112989082055407</v>
      </c>
      <c r="AG267">
        <f t="shared" si="20"/>
        <v>1024.7547265311098</v>
      </c>
      <c r="AM267" s="267">
        <f t="shared" si="22"/>
        <v>45108</v>
      </c>
      <c r="AN267" s="353">
        <f t="shared" si="23"/>
        <v>0</v>
      </c>
      <c r="AO267" s="190">
        <f t="shared" si="24"/>
        <v>0</v>
      </c>
    </row>
    <row r="268" spans="2:41" ht="12" customHeight="1" x14ac:dyDescent="0.2">
      <c r="B268" s="70">
        <f t="shared" si="21"/>
        <v>45139</v>
      </c>
      <c r="C268" s="361"/>
      <c r="G268" s="4"/>
      <c r="H268" s="4">
        <v>242</v>
      </c>
      <c r="I268" s="351">
        <v>36.856321286984375</v>
      </c>
      <c r="J268" s="352">
        <v>34.918327585895355</v>
      </c>
      <c r="K268" s="352">
        <v>33.583836749337102</v>
      </c>
      <c r="L268" s="352">
        <v>32.781151434253111</v>
      </c>
      <c r="M268" s="352">
        <v>32.498945758815729</v>
      </c>
      <c r="N268" s="352">
        <v>33.468259630611243</v>
      </c>
      <c r="O268" s="352">
        <v>35.57512575497654</v>
      </c>
      <c r="P268" s="352">
        <v>37.547782163058798</v>
      </c>
      <c r="Q268" s="352">
        <v>40.975812740823898</v>
      </c>
      <c r="R268" s="352">
        <v>43.994860891885743</v>
      </c>
      <c r="S268" s="352">
        <v>46.892043789002813</v>
      </c>
      <c r="T268" s="352">
        <v>49.459402698591546</v>
      </c>
      <c r="U268" s="352">
        <v>51.33062775829751</v>
      </c>
      <c r="V268" s="352">
        <v>53.490814727683535</v>
      </c>
      <c r="W268" s="352">
        <v>55.168516147296856</v>
      </c>
      <c r="X268" s="352">
        <v>55.669270269562176</v>
      </c>
      <c r="Y268" s="352">
        <v>54.767002841887134</v>
      </c>
      <c r="Z268" s="352">
        <v>52.598052294116854</v>
      </c>
      <c r="AA268" s="352">
        <v>50.832929530851494</v>
      </c>
      <c r="AB268" s="352">
        <v>49.897948399252385</v>
      </c>
      <c r="AC268" s="352">
        <v>49.686774641215621</v>
      </c>
      <c r="AD268" s="352">
        <v>47.284199658336668</v>
      </c>
      <c r="AE268" s="352">
        <v>44.027985278559754</v>
      </c>
      <c r="AF268" s="352">
        <v>40.794171885876722</v>
      </c>
      <c r="AG268">
        <f t="shared" si="20"/>
        <v>1064.1001639171729</v>
      </c>
      <c r="AM268" s="267">
        <f t="shared" si="22"/>
        <v>45139</v>
      </c>
      <c r="AN268" s="353">
        <f t="shared" si="23"/>
        <v>0</v>
      </c>
      <c r="AO268" s="190">
        <f t="shared" si="24"/>
        <v>0</v>
      </c>
    </row>
    <row r="269" spans="2:41" ht="12" customHeight="1" x14ac:dyDescent="0.2">
      <c r="B269" s="70">
        <f t="shared" si="21"/>
        <v>45170</v>
      </c>
      <c r="C269" s="361"/>
      <c r="G269" s="4"/>
      <c r="H269" s="4">
        <v>243</v>
      </c>
      <c r="I269" s="351">
        <v>42.11555778763416</v>
      </c>
      <c r="J269" s="352">
        <v>39.774205475447026</v>
      </c>
      <c r="K269" s="352">
        <v>38.055218012853764</v>
      </c>
      <c r="L269" s="352">
        <v>36.817216969577302</v>
      </c>
      <c r="M269" s="352">
        <v>36.277869513168632</v>
      </c>
      <c r="N269" s="352">
        <v>36.184806787568029</v>
      </c>
      <c r="O269" s="352">
        <v>35.242620176999282</v>
      </c>
      <c r="P269" s="352">
        <v>35.181690694535334</v>
      </c>
      <c r="Q269" s="352">
        <v>39.594926299082445</v>
      </c>
      <c r="R269" s="352">
        <v>43.968233634584514</v>
      </c>
      <c r="S269" s="352">
        <v>48.20407506361115</v>
      </c>
      <c r="T269" s="352">
        <v>51.954837881172793</v>
      </c>
      <c r="U269" s="352">
        <v>54.677911897990789</v>
      </c>
      <c r="V269" s="352">
        <v>56.772314445366007</v>
      </c>
      <c r="W269" s="352">
        <v>58.171661287578885</v>
      </c>
      <c r="X269" s="352">
        <v>59.141434919889505</v>
      </c>
      <c r="Y269" s="352">
        <v>58.747819408788686</v>
      </c>
      <c r="Z269" s="352">
        <v>58.035810712054655</v>
      </c>
      <c r="AA269" s="352">
        <v>56.269383865376355</v>
      </c>
      <c r="AB269" s="352">
        <v>55.380834883400595</v>
      </c>
      <c r="AC269" s="352">
        <v>55.248545032668915</v>
      </c>
      <c r="AD269" s="352">
        <v>52.612156051558017</v>
      </c>
      <c r="AE269" s="352">
        <v>49.221687945690249</v>
      </c>
      <c r="AF269" s="352">
        <v>45.493921763785174</v>
      </c>
      <c r="AG269">
        <f t="shared" si="20"/>
        <v>1143.1447405103822</v>
      </c>
      <c r="AM269" s="267">
        <f t="shared" si="22"/>
        <v>45170</v>
      </c>
      <c r="AN269" s="353">
        <f t="shared" si="23"/>
        <v>0</v>
      </c>
      <c r="AO269" s="190">
        <f t="shared" si="24"/>
        <v>0</v>
      </c>
    </row>
    <row r="270" spans="2:41" ht="12" customHeight="1" x14ac:dyDescent="0.2">
      <c r="B270" s="70">
        <f t="shared" si="21"/>
        <v>45200</v>
      </c>
      <c r="C270" s="361"/>
      <c r="G270" s="4"/>
      <c r="H270" s="4">
        <v>244</v>
      </c>
      <c r="I270" s="351">
        <v>33.471585188093194</v>
      </c>
      <c r="J270" s="352">
        <v>31.575983107750904</v>
      </c>
      <c r="K270" s="352">
        <v>30.278473629810186</v>
      </c>
      <c r="L270" s="352">
        <v>29.221957106468608</v>
      </c>
      <c r="M270" s="352">
        <v>28.610918235010814</v>
      </c>
      <c r="N270" s="352">
        <v>28.198858758799879</v>
      </c>
      <c r="O270" s="352">
        <v>27.914386050867357</v>
      </c>
      <c r="P270" s="352">
        <v>28.166432523522452</v>
      </c>
      <c r="Q270" s="352">
        <v>30.212752499949843</v>
      </c>
      <c r="R270" s="352">
        <v>33.367011431783666</v>
      </c>
      <c r="S270" s="352">
        <v>35.228868128765143</v>
      </c>
      <c r="T270" s="352">
        <v>36.227794529531749</v>
      </c>
      <c r="U270" s="352">
        <v>38.163705821400612</v>
      </c>
      <c r="V270" s="352">
        <v>39.043584278230639</v>
      </c>
      <c r="W270" s="352">
        <v>40.393041188690802</v>
      </c>
      <c r="X270" s="352">
        <v>41.298484670394778</v>
      </c>
      <c r="Y270" s="352">
        <v>41.441073171024748</v>
      </c>
      <c r="Z270" s="352">
        <v>41.286976143417903</v>
      </c>
      <c r="AA270" s="352">
        <v>40.350802531496853</v>
      </c>
      <c r="AB270" s="352">
        <v>41.420527802041775</v>
      </c>
      <c r="AC270" s="352">
        <v>42.1650833021707</v>
      </c>
      <c r="AD270" s="352">
        <v>40.285009939223677</v>
      </c>
      <c r="AE270" s="352">
        <v>37.490027428667958</v>
      </c>
      <c r="AF270" s="352">
        <v>33.915613445616323</v>
      </c>
      <c r="AG270">
        <f t="shared" si="20"/>
        <v>849.72895091273062</v>
      </c>
      <c r="AM270" s="267">
        <f t="shared" si="22"/>
        <v>45200</v>
      </c>
      <c r="AN270" s="353">
        <f t="shared" si="23"/>
        <v>0</v>
      </c>
      <c r="AO270" s="190">
        <f t="shared" si="24"/>
        <v>0</v>
      </c>
    </row>
    <row r="271" spans="2:41" ht="12" customHeight="1" x14ac:dyDescent="0.2">
      <c r="B271" s="70">
        <f t="shared" si="21"/>
        <v>45231</v>
      </c>
      <c r="C271" s="361"/>
      <c r="G271" s="4"/>
      <c r="H271" s="4">
        <v>245</v>
      </c>
      <c r="I271" s="351">
        <v>29.927813734619704</v>
      </c>
      <c r="J271" s="352">
        <v>27.011014712895708</v>
      </c>
      <c r="K271" s="352">
        <v>27.689464002451967</v>
      </c>
      <c r="L271" s="352">
        <v>26.466038549582422</v>
      </c>
      <c r="M271" s="352">
        <v>26.5019582995862</v>
      </c>
      <c r="N271" s="352">
        <v>26.047207541215705</v>
      </c>
      <c r="O271" s="352">
        <v>26.185416423539664</v>
      </c>
      <c r="P271" s="352">
        <v>26.213207893394824</v>
      </c>
      <c r="Q271" s="352">
        <v>27.774279781112959</v>
      </c>
      <c r="R271" s="352">
        <v>30.145405341002188</v>
      </c>
      <c r="S271" s="352">
        <v>33.014614651262889</v>
      </c>
      <c r="T271" s="352">
        <v>37.223771885982671</v>
      </c>
      <c r="U271" s="352">
        <v>38.355859676377406</v>
      </c>
      <c r="V271" s="352">
        <v>40.771266077229733</v>
      </c>
      <c r="W271" s="352">
        <v>41.64475243594346</v>
      </c>
      <c r="X271" s="352">
        <v>40.856792615610935</v>
      </c>
      <c r="Y271" s="352">
        <v>40.479762759764235</v>
      </c>
      <c r="Z271" s="352">
        <v>40.985820628758425</v>
      </c>
      <c r="AA271" s="352">
        <v>40.382535504147413</v>
      </c>
      <c r="AB271" s="352">
        <v>40.281638945418003</v>
      </c>
      <c r="AC271" s="352">
        <v>40.186785223084641</v>
      </c>
      <c r="AD271" s="352">
        <v>39.398432985817273</v>
      </c>
      <c r="AE271" s="352">
        <v>35.963379890097002</v>
      </c>
      <c r="AF271" s="352">
        <v>34.672604526675919</v>
      </c>
      <c r="AG271">
        <f t="shared" si="20"/>
        <v>818.17982408557134</v>
      </c>
      <c r="AM271" s="267">
        <f t="shared" si="22"/>
        <v>45231</v>
      </c>
      <c r="AN271" s="353">
        <f t="shared" si="23"/>
        <v>0</v>
      </c>
      <c r="AO271" s="190">
        <f t="shared" si="24"/>
        <v>0</v>
      </c>
    </row>
    <row r="272" spans="2:41" ht="12" customHeight="1" x14ac:dyDescent="0.2">
      <c r="B272" s="70">
        <f t="shared" si="21"/>
        <v>45261</v>
      </c>
      <c r="C272" s="361"/>
      <c r="G272" s="4"/>
      <c r="H272" s="4">
        <v>246</v>
      </c>
      <c r="I272" s="351">
        <v>34.14115766630681</v>
      </c>
      <c r="J272" s="352">
        <v>32.076235589801584</v>
      </c>
      <c r="K272" s="352">
        <v>30.979331426878638</v>
      </c>
      <c r="L272" s="352">
        <v>30.198593348677676</v>
      </c>
      <c r="M272" s="352">
        <v>30.147947545366449</v>
      </c>
      <c r="N272" s="352">
        <v>30.697205664267756</v>
      </c>
      <c r="O272" s="352">
        <v>34.027820533912589</v>
      </c>
      <c r="P272" s="352">
        <v>37.323091999453737</v>
      </c>
      <c r="Q272" s="352">
        <v>39.643948875273963</v>
      </c>
      <c r="R272" s="352">
        <v>42.296192821013435</v>
      </c>
      <c r="S272" s="352">
        <v>44.183848439540142</v>
      </c>
      <c r="T272" s="352">
        <v>45.95672907725325</v>
      </c>
      <c r="U272" s="352">
        <v>47.351879210026866</v>
      </c>
      <c r="V272" s="352">
        <v>49.280299518915811</v>
      </c>
      <c r="W272" s="352">
        <v>50.364715497765758</v>
      </c>
      <c r="X272" s="352">
        <v>50.966759659285145</v>
      </c>
      <c r="Y272" s="352">
        <v>51.054465879135179</v>
      </c>
      <c r="Z272" s="352">
        <v>48.948380412393988</v>
      </c>
      <c r="AA272" s="352">
        <v>47.205026031660992</v>
      </c>
      <c r="AB272" s="352">
        <v>47.296854213363865</v>
      </c>
      <c r="AC272" s="352">
        <v>47.396430823935702</v>
      </c>
      <c r="AD272" s="352">
        <v>44.942280653664227</v>
      </c>
      <c r="AE272" s="352">
        <v>41.642603919243875</v>
      </c>
      <c r="AF272" s="352">
        <v>37.53745018573062</v>
      </c>
      <c r="AG272">
        <f t="shared" si="20"/>
        <v>995.65924899286802</v>
      </c>
      <c r="AM272" s="267">
        <f t="shared" si="22"/>
        <v>45261</v>
      </c>
      <c r="AN272" s="353">
        <f t="shared" si="23"/>
        <v>0</v>
      </c>
      <c r="AO272" s="190">
        <f t="shared" si="24"/>
        <v>0</v>
      </c>
    </row>
    <row r="273" spans="2:41" ht="12" customHeight="1" x14ac:dyDescent="0.2">
      <c r="B273" s="70">
        <f t="shared" si="21"/>
        <v>45292</v>
      </c>
      <c r="C273" s="361"/>
      <c r="G273" s="4"/>
      <c r="H273" s="4">
        <v>247</v>
      </c>
      <c r="I273" s="351">
        <v>36.121453575163763</v>
      </c>
      <c r="J273" s="352">
        <v>33.74483090415373</v>
      </c>
      <c r="K273" s="352">
        <v>32.770061371406555</v>
      </c>
      <c r="L273" s="352">
        <v>31.842025961695171</v>
      </c>
      <c r="M273" s="352">
        <v>31.706230232589974</v>
      </c>
      <c r="N273" s="352">
        <v>32.127363104006498</v>
      </c>
      <c r="O273" s="352">
        <v>35.415583797675765</v>
      </c>
      <c r="P273" s="352">
        <v>39.264273405899388</v>
      </c>
      <c r="Q273" s="352">
        <v>41.413274151764099</v>
      </c>
      <c r="R273" s="352">
        <v>44.759138652926715</v>
      </c>
      <c r="S273" s="352">
        <v>46.931520169866701</v>
      </c>
      <c r="T273" s="352">
        <v>49.618418448378904</v>
      </c>
      <c r="U273" s="352">
        <v>51.173802641303652</v>
      </c>
      <c r="V273" s="352">
        <v>53.390886868405374</v>
      </c>
      <c r="W273" s="352">
        <v>54.599209246609782</v>
      </c>
      <c r="X273" s="352">
        <v>55.545892711711168</v>
      </c>
      <c r="Y273" s="352">
        <v>55.285463696144184</v>
      </c>
      <c r="Z273" s="352">
        <v>53.624855694414798</v>
      </c>
      <c r="AA273" s="352">
        <v>51.681449700118947</v>
      </c>
      <c r="AB273" s="352">
        <v>51.661823742965183</v>
      </c>
      <c r="AC273" s="352">
        <v>51.552843905075306</v>
      </c>
      <c r="AD273" s="352">
        <v>48.748336000877757</v>
      </c>
      <c r="AE273" s="352">
        <v>45.10596623957867</v>
      </c>
      <c r="AF273" s="352">
        <v>40.791870073085654</v>
      </c>
      <c r="AG273">
        <f t="shared" si="20"/>
        <v>1068.8765742958178</v>
      </c>
      <c r="AM273" s="267">
        <f t="shared" si="22"/>
        <v>45292</v>
      </c>
      <c r="AN273" s="353">
        <f t="shared" si="23"/>
        <v>0</v>
      </c>
      <c r="AO273" s="190">
        <f t="shared" si="24"/>
        <v>0</v>
      </c>
    </row>
    <row r="274" spans="2:41" ht="12" customHeight="1" x14ac:dyDescent="0.2">
      <c r="B274" s="70">
        <f t="shared" si="21"/>
        <v>45323</v>
      </c>
      <c r="C274" s="361"/>
      <c r="G274" s="4"/>
      <c r="H274" s="4">
        <v>248</v>
      </c>
      <c r="I274" s="351">
        <v>38.376825204801939</v>
      </c>
      <c r="J274" s="352">
        <v>35.75407692136077</v>
      </c>
      <c r="K274" s="352">
        <v>34.710292926263193</v>
      </c>
      <c r="L274" s="352">
        <v>33.570239334161712</v>
      </c>
      <c r="M274" s="352">
        <v>33.313003588792085</v>
      </c>
      <c r="N274" s="352">
        <v>33.703544105268008</v>
      </c>
      <c r="O274" s="352">
        <v>37.16929630586673</v>
      </c>
      <c r="P274" s="352">
        <v>40.657870121376114</v>
      </c>
      <c r="Q274" s="352">
        <v>43.122459134675431</v>
      </c>
      <c r="R274" s="352">
        <v>46.553330982108164</v>
      </c>
      <c r="S274" s="352">
        <v>48.646177320117737</v>
      </c>
      <c r="T274" s="352">
        <v>51.518326822762432</v>
      </c>
      <c r="U274" s="352">
        <v>52.921602670637441</v>
      </c>
      <c r="V274" s="352">
        <v>55.499977494414125</v>
      </c>
      <c r="W274" s="352">
        <v>56.911016194380394</v>
      </c>
      <c r="X274" s="352">
        <v>57.32512658118722</v>
      </c>
      <c r="Y274" s="352">
        <v>57.140577616127146</v>
      </c>
      <c r="Z274" s="352">
        <v>55.083222032022618</v>
      </c>
      <c r="AA274" s="352">
        <v>52.846027832931753</v>
      </c>
      <c r="AB274" s="352">
        <v>53.002374382842213</v>
      </c>
      <c r="AC274" s="352">
        <v>52.822676651208923</v>
      </c>
      <c r="AD274" s="352">
        <v>50.180294766847297</v>
      </c>
      <c r="AE274" s="352">
        <v>46.782199375718932</v>
      </c>
      <c r="AF274" s="352">
        <v>42.391771613330448</v>
      </c>
      <c r="AG274">
        <f t="shared" si="20"/>
        <v>1110.0023099792029</v>
      </c>
      <c r="AM274" s="267">
        <f t="shared" si="22"/>
        <v>45323</v>
      </c>
      <c r="AN274" s="353">
        <f t="shared" si="23"/>
        <v>0</v>
      </c>
      <c r="AO274" s="190">
        <f t="shared" si="24"/>
        <v>0</v>
      </c>
    </row>
    <row r="275" spans="2:41" ht="12" customHeight="1" x14ac:dyDescent="0.2">
      <c r="B275" s="70">
        <f t="shared" si="21"/>
        <v>45352</v>
      </c>
      <c r="C275" s="361"/>
      <c r="G275" s="4"/>
      <c r="H275" s="4">
        <v>249</v>
      </c>
      <c r="I275" s="351">
        <v>40.353541191682147</v>
      </c>
      <c r="J275" s="352">
        <v>37.639689428627406</v>
      </c>
      <c r="K275" s="352">
        <v>36.359115817713558</v>
      </c>
      <c r="L275" s="352">
        <v>35.094824795224511</v>
      </c>
      <c r="M275" s="352">
        <v>34.623323076052401</v>
      </c>
      <c r="N275" s="352">
        <v>34.873982173675884</v>
      </c>
      <c r="O275" s="352">
        <v>38.044331479857505</v>
      </c>
      <c r="P275" s="352">
        <v>41.826528788162797</v>
      </c>
      <c r="Q275" s="352">
        <v>44.480444105780784</v>
      </c>
      <c r="R275" s="352">
        <v>48.559947403464442</v>
      </c>
      <c r="S275" s="352">
        <v>51.130213975843624</v>
      </c>
      <c r="T275" s="352">
        <v>53.848092572508605</v>
      </c>
      <c r="U275" s="352">
        <v>55.597029790783793</v>
      </c>
      <c r="V275" s="352">
        <v>58.225991537433991</v>
      </c>
      <c r="W275" s="352">
        <v>60.059531080626911</v>
      </c>
      <c r="X275" s="352">
        <v>59.982884655675633</v>
      </c>
      <c r="Y275" s="352">
        <v>59.652751954886661</v>
      </c>
      <c r="Z275" s="352">
        <v>57.387095925618326</v>
      </c>
      <c r="AA275" s="352">
        <v>55.14792016280991</v>
      </c>
      <c r="AB275" s="352">
        <v>55.091072769038611</v>
      </c>
      <c r="AC275" s="352">
        <v>54.368035544108082</v>
      </c>
      <c r="AD275" s="352">
        <v>52.158886132802635</v>
      </c>
      <c r="AE275" s="352">
        <v>48.85522595633951</v>
      </c>
      <c r="AF275" s="352">
        <v>44.934635723039356</v>
      </c>
      <c r="AG275">
        <f t="shared" si="20"/>
        <v>1158.2950960417572</v>
      </c>
      <c r="AM275" s="267">
        <f t="shared" si="22"/>
        <v>45352</v>
      </c>
      <c r="AN275" s="353">
        <f t="shared" si="23"/>
        <v>0</v>
      </c>
      <c r="AO275" s="190">
        <f t="shared" si="24"/>
        <v>0</v>
      </c>
    </row>
    <row r="276" spans="2:41" ht="12" customHeight="1" x14ac:dyDescent="0.2">
      <c r="B276" s="70">
        <f t="shared" si="21"/>
        <v>45383</v>
      </c>
      <c r="C276" s="361"/>
      <c r="G276" s="4"/>
      <c r="H276" s="4">
        <v>250</v>
      </c>
      <c r="I276" s="351">
        <v>41.625559080476613</v>
      </c>
      <c r="J276" s="352">
        <v>39.046506814280676</v>
      </c>
      <c r="K276" s="352">
        <v>37.496180700152578</v>
      </c>
      <c r="L276" s="352">
        <v>36.067219340318914</v>
      </c>
      <c r="M276" s="352">
        <v>35.3592117080902</v>
      </c>
      <c r="N276" s="352">
        <v>34.986127690515417</v>
      </c>
      <c r="O276" s="352">
        <v>34.866967134777497</v>
      </c>
      <c r="P276" s="352">
        <v>35.697960653636848</v>
      </c>
      <c r="Q276" s="352">
        <v>39.471314696284466</v>
      </c>
      <c r="R276" s="352">
        <v>44.073589656870823</v>
      </c>
      <c r="S276" s="352">
        <v>47.506826215569916</v>
      </c>
      <c r="T276" s="352">
        <v>50.565282154825411</v>
      </c>
      <c r="U276" s="352">
        <v>53.305020774926696</v>
      </c>
      <c r="V276" s="352">
        <v>55.150070399994718</v>
      </c>
      <c r="W276" s="352">
        <v>56.862850650297922</v>
      </c>
      <c r="X276" s="352">
        <v>57.229317559033305</v>
      </c>
      <c r="Y276" s="352">
        <v>57.385950173599994</v>
      </c>
      <c r="Z276" s="352">
        <v>56.646595185068065</v>
      </c>
      <c r="AA276" s="352">
        <v>54.506098178031941</v>
      </c>
      <c r="AB276" s="352">
        <v>55.070653445741215</v>
      </c>
      <c r="AC276" s="352">
        <v>54.78045524220456</v>
      </c>
      <c r="AD276" s="352">
        <v>52.545819909798695</v>
      </c>
      <c r="AE276" s="352">
        <v>49.095710481131974</v>
      </c>
      <c r="AF276" s="352">
        <v>45.065966986993459</v>
      </c>
      <c r="AG276">
        <f t="shared" si="20"/>
        <v>1124.4072548326221</v>
      </c>
      <c r="AM276" s="267">
        <f t="shared" si="22"/>
        <v>45383</v>
      </c>
      <c r="AN276" s="353">
        <f t="shared" si="23"/>
        <v>0</v>
      </c>
      <c r="AO276" s="190">
        <f t="shared" si="24"/>
        <v>0</v>
      </c>
    </row>
    <row r="277" spans="2:41" ht="12" customHeight="1" x14ac:dyDescent="0.2">
      <c r="B277" s="70">
        <f t="shared" si="21"/>
        <v>45413</v>
      </c>
      <c r="C277" s="361"/>
      <c r="G277" s="4"/>
      <c r="H277" s="4">
        <v>251</v>
      </c>
      <c r="I277" s="351">
        <v>40.7865656692465</v>
      </c>
      <c r="J277" s="352">
        <v>38.435355793603648</v>
      </c>
      <c r="K277" s="352">
        <v>36.908975482007676</v>
      </c>
      <c r="L277" s="352">
        <v>35.397331005116371</v>
      </c>
      <c r="M277" s="352">
        <v>34.564172446334901</v>
      </c>
      <c r="N277" s="352">
        <v>33.834101885937201</v>
      </c>
      <c r="O277" s="352">
        <v>33.363122218981502</v>
      </c>
      <c r="P277" s="352">
        <v>34.033057505263095</v>
      </c>
      <c r="Q277" s="352">
        <v>37.320999207204103</v>
      </c>
      <c r="R277" s="352">
        <v>41.770744339778446</v>
      </c>
      <c r="S277" s="352">
        <v>44.881529527801192</v>
      </c>
      <c r="T277" s="352">
        <v>47.331133730099239</v>
      </c>
      <c r="U277" s="352">
        <v>50.734272097432026</v>
      </c>
      <c r="V277" s="352">
        <v>52.884933605145285</v>
      </c>
      <c r="W277" s="352">
        <v>55.166126271397481</v>
      </c>
      <c r="X277" s="352">
        <v>55.901634437913067</v>
      </c>
      <c r="Y277" s="352">
        <v>56.179267945327197</v>
      </c>
      <c r="Z277" s="352">
        <v>55.750137568531869</v>
      </c>
      <c r="AA277" s="352">
        <v>54.283482143915563</v>
      </c>
      <c r="AB277" s="352">
        <v>55.200674619626753</v>
      </c>
      <c r="AC277" s="352">
        <v>54.657530035577679</v>
      </c>
      <c r="AD277" s="352">
        <v>52.262784863813337</v>
      </c>
      <c r="AE277" s="352">
        <v>48.316265720405205</v>
      </c>
      <c r="AF277" s="352">
        <v>43.942955728226579</v>
      </c>
      <c r="AG277">
        <f t="shared" si="20"/>
        <v>1093.9071538486858</v>
      </c>
      <c r="AM277" s="267">
        <f t="shared" si="22"/>
        <v>45413</v>
      </c>
      <c r="AN277" s="353">
        <f t="shared" si="23"/>
        <v>0</v>
      </c>
      <c r="AO277" s="190">
        <f t="shared" si="24"/>
        <v>0</v>
      </c>
    </row>
    <row r="278" spans="2:41" ht="12" customHeight="1" x14ac:dyDescent="0.2">
      <c r="B278" s="70">
        <f t="shared" si="21"/>
        <v>45444</v>
      </c>
      <c r="C278" s="361"/>
      <c r="G278" s="4"/>
      <c r="H278" s="4">
        <v>252</v>
      </c>
      <c r="I278" s="351">
        <v>41.496405904330906</v>
      </c>
      <c r="J278" s="352">
        <v>39.036133847593476</v>
      </c>
      <c r="K278" s="352">
        <v>37.880663794925439</v>
      </c>
      <c r="L278" s="352">
        <v>36.553334004258147</v>
      </c>
      <c r="M278" s="352">
        <v>35.930670767337247</v>
      </c>
      <c r="N278" s="352">
        <v>36.513294374097427</v>
      </c>
      <c r="O278" s="352">
        <v>39.794742732739955</v>
      </c>
      <c r="P278" s="352">
        <v>44.456736796012017</v>
      </c>
      <c r="Q278" s="352">
        <v>48.517445711920907</v>
      </c>
      <c r="R278" s="352">
        <v>52.754239107078924</v>
      </c>
      <c r="S278" s="352">
        <v>56.305147899718605</v>
      </c>
      <c r="T278" s="352">
        <v>59.316878606737653</v>
      </c>
      <c r="U278" s="352">
        <v>62.166210559978794</v>
      </c>
      <c r="V278" s="352">
        <v>64.631337338796683</v>
      </c>
      <c r="W278" s="352">
        <v>66.568571817014927</v>
      </c>
      <c r="X278" s="352">
        <v>66.746200415234696</v>
      </c>
      <c r="Y278" s="352">
        <v>66.501629192820374</v>
      </c>
      <c r="Z278" s="352">
        <v>64.003168775318414</v>
      </c>
      <c r="AA278" s="352">
        <v>61.509131219918366</v>
      </c>
      <c r="AB278" s="352">
        <v>62.029382130511621</v>
      </c>
      <c r="AC278" s="352">
        <v>61.11287533215225</v>
      </c>
      <c r="AD278" s="352">
        <v>57.830644301585977</v>
      </c>
      <c r="AE278" s="352">
        <v>53.18226599449163</v>
      </c>
      <c r="AF278" s="352">
        <v>48.417402133648409</v>
      </c>
      <c r="AG278">
        <f t="shared" si="20"/>
        <v>1263.254512758223</v>
      </c>
      <c r="AM278" s="267">
        <f t="shared" si="22"/>
        <v>45444</v>
      </c>
      <c r="AN278" s="353">
        <f t="shared" si="23"/>
        <v>0</v>
      </c>
      <c r="AO278" s="190">
        <f t="shared" si="24"/>
        <v>0</v>
      </c>
    </row>
    <row r="279" spans="2:41" ht="12" customHeight="1" x14ac:dyDescent="0.2">
      <c r="B279" s="70">
        <f t="shared" si="21"/>
        <v>45474</v>
      </c>
      <c r="C279" s="361"/>
      <c r="G279" s="4"/>
      <c r="H279" s="4">
        <v>253</v>
      </c>
      <c r="I279" s="351">
        <v>42.13283042653088</v>
      </c>
      <c r="J279" s="352">
        <v>39.655232383335139</v>
      </c>
      <c r="K279" s="352">
        <v>38.175717393858399</v>
      </c>
      <c r="L279" s="352">
        <v>36.800002151544462</v>
      </c>
      <c r="M279" s="352">
        <v>36.439822051879318</v>
      </c>
      <c r="N279" s="352">
        <v>36.783321821184984</v>
      </c>
      <c r="O279" s="352">
        <v>39.930283796665449</v>
      </c>
      <c r="P279" s="352">
        <v>43.636986221904799</v>
      </c>
      <c r="Q279" s="352">
        <v>47.041356136334066</v>
      </c>
      <c r="R279" s="352">
        <v>50.853450835487621</v>
      </c>
      <c r="S279" s="352">
        <v>53.817599513029378</v>
      </c>
      <c r="T279" s="352">
        <v>56.232646135837484</v>
      </c>
      <c r="U279" s="352">
        <v>58.689965389060355</v>
      </c>
      <c r="V279" s="352">
        <v>60.828087846138331</v>
      </c>
      <c r="W279" s="352">
        <v>62.470367232509894</v>
      </c>
      <c r="X279" s="352">
        <v>62.693197403955871</v>
      </c>
      <c r="Y279" s="352">
        <v>62.692227301729289</v>
      </c>
      <c r="Z279" s="352">
        <v>60.233900816429937</v>
      </c>
      <c r="AA279" s="352">
        <v>57.841858954992773</v>
      </c>
      <c r="AB279" s="352">
        <v>58.380743360351943</v>
      </c>
      <c r="AC279" s="352">
        <v>57.387542626605395</v>
      </c>
      <c r="AD279" s="352">
        <v>54.395098312909255</v>
      </c>
      <c r="AE279" s="352">
        <v>50.330008506393554</v>
      </c>
      <c r="AF279" s="352">
        <v>45.513528576872204</v>
      </c>
      <c r="AG279">
        <f t="shared" si="20"/>
        <v>1212.955775195541</v>
      </c>
      <c r="AM279" s="267">
        <f t="shared" si="22"/>
        <v>45474</v>
      </c>
      <c r="AN279" s="353">
        <f t="shared" si="23"/>
        <v>0</v>
      </c>
      <c r="AO279" s="190">
        <f t="shared" si="24"/>
        <v>0</v>
      </c>
    </row>
    <row r="280" spans="2:41" ht="12" customHeight="1" x14ac:dyDescent="0.2">
      <c r="B280" s="70">
        <f t="shared" si="21"/>
        <v>45505</v>
      </c>
      <c r="C280" s="361"/>
      <c r="G280" s="4"/>
      <c r="H280" s="4">
        <v>254</v>
      </c>
      <c r="I280" s="351">
        <v>34.682203300568389</v>
      </c>
      <c r="J280" s="352">
        <v>32.581382578294914</v>
      </c>
      <c r="K280" s="352">
        <v>31.579445803395302</v>
      </c>
      <c r="L280" s="352">
        <v>30.638530984277189</v>
      </c>
      <c r="M280" s="352">
        <v>30.407958917071348</v>
      </c>
      <c r="N280" s="352">
        <v>31.162958138620066</v>
      </c>
      <c r="O280" s="352">
        <v>34.634418411565548</v>
      </c>
      <c r="P280" s="352">
        <v>37.969891859196792</v>
      </c>
      <c r="Q280" s="352">
        <v>39.898676837189043</v>
      </c>
      <c r="R280" s="352">
        <v>42.643436927493227</v>
      </c>
      <c r="S280" s="352">
        <v>44.212221503454991</v>
      </c>
      <c r="T280" s="352">
        <v>45.773001982036284</v>
      </c>
      <c r="U280" s="352">
        <v>46.891185092499988</v>
      </c>
      <c r="V280" s="352">
        <v>47.84637275432884</v>
      </c>
      <c r="W280" s="352">
        <v>48.973710499916365</v>
      </c>
      <c r="X280" s="352">
        <v>49.559165747767551</v>
      </c>
      <c r="Y280" s="352">
        <v>49.219493055563937</v>
      </c>
      <c r="Z280" s="352">
        <v>47.410126066072557</v>
      </c>
      <c r="AA280" s="352">
        <v>45.415384481703299</v>
      </c>
      <c r="AB280" s="352">
        <v>46.594620681354897</v>
      </c>
      <c r="AC280" s="352">
        <v>46.37586777239305</v>
      </c>
      <c r="AD280" s="352">
        <v>43.855526239786442</v>
      </c>
      <c r="AE280" s="352">
        <v>40.549419045292723</v>
      </c>
      <c r="AF280" s="352">
        <v>36.566925240551932</v>
      </c>
      <c r="AG280">
        <f t="shared" si="20"/>
        <v>985.4419239203944</v>
      </c>
      <c r="AM280" s="267">
        <f t="shared" si="22"/>
        <v>45505</v>
      </c>
      <c r="AN280" s="353">
        <f t="shared" si="23"/>
        <v>0</v>
      </c>
      <c r="AO280" s="190">
        <f t="shared" si="24"/>
        <v>0</v>
      </c>
    </row>
    <row r="281" spans="2:41" ht="12" customHeight="1" x14ac:dyDescent="0.2">
      <c r="B281" s="70">
        <f t="shared" si="21"/>
        <v>45536</v>
      </c>
      <c r="C281" s="361"/>
      <c r="G281" s="4"/>
      <c r="H281" s="4">
        <v>255</v>
      </c>
      <c r="I281" s="351">
        <v>32.363463852288561</v>
      </c>
      <c r="J281" s="352">
        <v>30.376943212976709</v>
      </c>
      <c r="K281" s="352">
        <v>29.664252378102283</v>
      </c>
      <c r="L281" s="352">
        <v>28.870522926378083</v>
      </c>
      <c r="M281" s="352">
        <v>28.73347879498268</v>
      </c>
      <c r="N281" s="352">
        <v>29.706834750329314</v>
      </c>
      <c r="O281" s="352">
        <v>33.578995158844208</v>
      </c>
      <c r="P281" s="352">
        <v>36.039576174457096</v>
      </c>
      <c r="Q281" s="352">
        <v>38.069774622439212</v>
      </c>
      <c r="R281" s="352">
        <v>40.111409111463402</v>
      </c>
      <c r="S281" s="352">
        <v>41.103812572686536</v>
      </c>
      <c r="T281" s="352">
        <v>42.601831422201393</v>
      </c>
      <c r="U281" s="352">
        <v>43.445329379897728</v>
      </c>
      <c r="V281" s="352">
        <v>44.820604017082729</v>
      </c>
      <c r="W281" s="352">
        <v>46.154609464224819</v>
      </c>
      <c r="X281" s="352">
        <v>46.277083518645959</v>
      </c>
      <c r="Y281" s="352">
        <v>46.208747945002287</v>
      </c>
      <c r="Z281" s="352">
        <v>44.171164959006305</v>
      </c>
      <c r="AA281" s="352">
        <v>42.108152233649285</v>
      </c>
      <c r="AB281" s="352">
        <v>43.581589991540014</v>
      </c>
      <c r="AC281" s="352">
        <v>43.556637466004283</v>
      </c>
      <c r="AD281" s="352">
        <v>41.464090665677297</v>
      </c>
      <c r="AE281" s="352">
        <v>38.480358017091433</v>
      </c>
      <c r="AF281" s="352">
        <v>34.79522519821974</v>
      </c>
      <c r="AG281">
        <f t="shared" si="20"/>
        <v>926.28448783319152</v>
      </c>
      <c r="AM281" s="267">
        <f t="shared" si="22"/>
        <v>45536</v>
      </c>
      <c r="AN281" s="353">
        <f t="shared" si="23"/>
        <v>0</v>
      </c>
      <c r="AO281" s="190">
        <f t="shared" si="24"/>
        <v>0</v>
      </c>
    </row>
    <row r="282" spans="2:41" ht="12" customHeight="1" x14ac:dyDescent="0.2">
      <c r="B282" s="70">
        <f t="shared" si="21"/>
        <v>45566</v>
      </c>
      <c r="C282" s="361"/>
      <c r="G282" s="4"/>
      <c r="H282" s="4">
        <v>256</v>
      </c>
      <c r="I282" s="351">
        <v>34.856297965912489</v>
      </c>
      <c r="J282" s="352">
        <v>32.788499157457302</v>
      </c>
      <c r="K282" s="352">
        <v>31.909693901253224</v>
      </c>
      <c r="L282" s="352">
        <v>31.028469102764561</v>
      </c>
      <c r="M282" s="352">
        <v>30.749704448133471</v>
      </c>
      <c r="N282" s="352">
        <v>31.584068665492815</v>
      </c>
      <c r="O282" s="352">
        <v>35.095927344744041</v>
      </c>
      <c r="P282" s="352">
        <v>37.854340717271214</v>
      </c>
      <c r="Q282" s="352">
        <v>40.574565184074984</v>
      </c>
      <c r="R282" s="352">
        <v>43.44068937946507</v>
      </c>
      <c r="S282" s="352">
        <v>45.338992536070528</v>
      </c>
      <c r="T282" s="352">
        <v>47.226809143169341</v>
      </c>
      <c r="U282" s="352">
        <v>49.103316080770838</v>
      </c>
      <c r="V282" s="352">
        <v>51.189485591104514</v>
      </c>
      <c r="W282" s="352">
        <v>53.228459698293307</v>
      </c>
      <c r="X282" s="352">
        <v>53.003269993362338</v>
      </c>
      <c r="Y282" s="352">
        <v>52.847558339406682</v>
      </c>
      <c r="Z282" s="352">
        <v>50.6182891121788</v>
      </c>
      <c r="AA282" s="352">
        <v>48.411124758534626</v>
      </c>
      <c r="AB282" s="352">
        <v>49.408326727490596</v>
      </c>
      <c r="AC282" s="352">
        <v>48.680809986600636</v>
      </c>
      <c r="AD282" s="352">
        <v>46.775744118938945</v>
      </c>
      <c r="AE282" s="352">
        <v>43.42035818122136</v>
      </c>
      <c r="AF282" s="352">
        <v>40.003712727006409</v>
      </c>
      <c r="AG282">
        <f t="shared" si="20"/>
        <v>1029.138512860718</v>
      </c>
      <c r="AM282" s="267">
        <f t="shared" si="22"/>
        <v>45566</v>
      </c>
      <c r="AN282" s="353">
        <f t="shared" si="23"/>
        <v>0</v>
      </c>
      <c r="AO282" s="190">
        <f t="shared" si="24"/>
        <v>0</v>
      </c>
    </row>
    <row r="283" spans="2:41" ht="12" customHeight="1" x14ac:dyDescent="0.2">
      <c r="B283" s="70">
        <f t="shared" si="21"/>
        <v>45597</v>
      </c>
      <c r="C283" s="361"/>
      <c r="G283" s="4"/>
      <c r="H283" s="4">
        <v>257</v>
      </c>
      <c r="I283" s="351">
        <v>40.41649775301363</v>
      </c>
      <c r="J283" s="352">
        <v>37.92231758337639</v>
      </c>
      <c r="K283" s="352">
        <v>36.554099279912812</v>
      </c>
      <c r="L283" s="352">
        <v>35.223152709549886</v>
      </c>
      <c r="M283" s="352">
        <v>34.663466533026018</v>
      </c>
      <c r="N283" s="352">
        <v>34.306207892163229</v>
      </c>
      <c r="O283" s="352">
        <v>34.415317966321979</v>
      </c>
      <c r="P283" s="352">
        <v>35.0398359868122</v>
      </c>
      <c r="Q283" s="352">
        <v>38.779422917424412</v>
      </c>
      <c r="R283" s="352">
        <v>43.166046133067617</v>
      </c>
      <c r="S283" s="352">
        <v>46.591421620685139</v>
      </c>
      <c r="T283" s="352">
        <v>49.70882975581371</v>
      </c>
      <c r="U283" s="352">
        <v>52.472670832875664</v>
      </c>
      <c r="V283" s="352">
        <v>54.411167779598621</v>
      </c>
      <c r="W283" s="352">
        <v>55.96499402714268</v>
      </c>
      <c r="X283" s="352">
        <v>56.397619229249273</v>
      </c>
      <c r="Y283" s="352">
        <v>56.62296559175774</v>
      </c>
      <c r="Z283" s="352">
        <v>56.009885952222938</v>
      </c>
      <c r="AA283" s="352">
        <v>53.833914483072753</v>
      </c>
      <c r="AB283" s="352">
        <v>54.848894691420156</v>
      </c>
      <c r="AC283" s="352">
        <v>54.268594137449398</v>
      </c>
      <c r="AD283" s="352">
        <v>52.008860988305116</v>
      </c>
      <c r="AE283" s="352">
        <v>48.595590164087128</v>
      </c>
      <c r="AF283" s="352">
        <v>44.650490011187806</v>
      </c>
      <c r="AG283">
        <f t="shared" si="20"/>
        <v>1106.8722640195363</v>
      </c>
      <c r="AM283" s="267">
        <f t="shared" si="22"/>
        <v>45597</v>
      </c>
      <c r="AN283" s="353">
        <f t="shared" si="23"/>
        <v>0</v>
      </c>
      <c r="AO283" s="190">
        <f t="shared" si="24"/>
        <v>0</v>
      </c>
    </row>
    <row r="284" spans="2:41" ht="12" customHeight="1" x14ac:dyDescent="0.2">
      <c r="B284" s="70">
        <f t="shared" si="21"/>
        <v>45627</v>
      </c>
      <c r="C284" s="361"/>
      <c r="G284" s="4"/>
      <c r="H284" s="4">
        <v>258</v>
      </c>
      <c r="I284" s="351">
        <v>41.596388995634115</v>
      </c>
      <c r="J284" s="352">
        <v>39.164418576631043</v>
      </c>
      <c r="K284" s="352">
        <v>37.702777850754323</v>
      </c>
      <c r="L284" s="352">
        <v>36.106799388857297</v>
      </c>
      <c r="M284" s="352">
        <v>35.320424847354758</v>
      </c>
      <c r="N284" s="352">
        <v>34.50248042875215</v>
      </c>
      <c r="O284" s="352">
        <v>34.212274463470898</v>
      </c>
      <c r="P284" s="352">
        <v>34.847048063920617</v>
      </c>
      <c r="Q284" s="352">
        <v>38.204611606978574</v>
      </c>
      <c r="R284" s="352">
        <v>42.742437446409653</v>
      </c>
      <c r="S284" s="352">
        <v>45.991621746060503</v>
      </c>
      <c r="T284" s="352">
        <v>48.624666032856254</v>
      </c>
      <c r="U284" s="352">
        <v>52.088290566026259</v>
      </c>
      <c r="V284" s="352">
        <v>54.281055216323679</v>
      </c>
      <c r="W284" s="352">
        <v>56.491708696396742</v>
      </c>
      <c r="X284" s="352">
        <v>57.170943305744004</v>
      </c>
      <c r="Y284" s="352">
        <v>57.534251538006771</v>
      </c>
      <c r="Z284" s="352">
        <v>57.148909664047849</v>
      </c>
      <c r="AA284" s="352">
        <v>55.52614834193988</v>
      </c>
      <c r="AB284" s="352">
        <v>56.959574075810707</v>
      </c>
      <c r="AC284" s="352">
        <v>55.912722356273669</v>
      </c>
      <c r="AD284" s="352">
        <v>53.466341998287234</v>
      </c>
      <c r="AE284" s="352">
        <v>49.495519684643611</v>
      </c>
      <c r="AF284" s="352">
        <v>45.060648820328851</v>
      </c>
      <c r="AG284">
        <f t="shared" ref="AG284:AG347" si="25">SUM(I284:AF284)</f>
        <v>1120.1520637115093</v>
      </c>
      <c r="AM284" s="267">
        <f t="shared" si="22"/>
        <v>45627</v>
      </c>
      <c r="AN284" s="353">
        <f t="shared" si="23"/>
        <v>0</v>
      </c>
      <c r="AO284" s="190">
        <f t="shared" si="24"/>
        <v>0</v>
      </c>
    </row>
    <row r="285" spans="2:41" ht="12" customHeight="1" x14ac:dyDescent="0.2">
      <c r="B285" s="70">
        <f t="shared" si="21"/>
        <v>45658</v>
      </c>
      <c r="C285" s="361"/>
      <c r="G285" s="4"/>
      <c r="H285" s="4">
        <v>259</v>
      </c>
      <c r="I285" s="351">
        <v>43.082436530133741</v>
      </c>
      <c r="J285" s="352">
        <v>40.508638225783905</v>
      </c>
      <c r="K285" s="352">
        <v>39.315746004460216</v>
      </c>
      <c r="L285" s="352">
        <v>37.850075817284605</v>
      </c>
      <c r="M285" s="352">
        <v>37.163913665846529</v>
      </c>
      <c r="N285" s="352">
        <v>37.660529602490897</v>
      </c>
      <c r="O285" s="352">
        <v>41.069773860776664</v>
      </c>
      <c r="P285" s="352">
        <v>45.684073337279287</v>
      </c>
      <c r="Q285" s="352">
        <v>49.893579286868942</v>
      </c>
      <c r="R285" s="352">
        <v>54.361890504603906</v>
      </c>
      <c r="S285" s="352">
        <v>58.065518717587523</v>
      </c>
      <c r="T285" s="352">
        <v>61.30891203595116</v>
      </c>
      <c r="U285" s="352">
        <v>64.328416654231049</v>
      </c>
      <c r="V285" s="352">
        <v>66.898040347316908</v>
      </c>
      <c r="W285" s="352">
        <v>69.011355629123329</v>
      </c>
      <c r="X285" s="352">
        <v>69.071903972012123</v>
      </c>
      <c r="Y285" s="352">
        <v>68.899765708342272</v>
      </c>
      <c r="Z285" s="352">
        <v>66.323357271254935</v>
      </c>
      <c r="AA285" s="352">
        <v>63.676358574419652</v>
      </c>
      <c r="AB285" s="352">
        <v>64.668975528014954</v>
      </c>
      <c r="AC285" s="352">
        <v>63.099343881177155</v>
      </c>
      <c r="AD285" s="352">
        <v>59.806637553242588</v>
      </c>
      <c r="AE285" s="352">
        <v>54.997290741268415</v>
      </c>
      <c r="AF285" s="352">
        <v>50.118254431018627</v>
      </c>
      <c r="AG285">
        <f t="shared" si="25"/>
        <v>1306.8647878804895</v>
      </c>
      <c r="AM285" s="267">
        <f t="shared" si="22"/>
        <v>45658</v>
      </c>
      <c r="AN285" s="353">
        <f t="shared" si="23"/>
        <v>0</v>
      </c>
      <c r="AO285" s="190">
        <f t="shared" si="24"/>
        <v>0</v>
      </c>
    </row>
    <row r="286" spans="2:41" ht="12" customHeight="1" x14ac:dyDescent="0.2">
      <c r="B286" s="70">
        <f t="shared" si="21"/>
        <v>45689</v>
      </c>
      <c r="C286" s="361"/>
      <c r="G286" s="4"/>
      <c r="H286" s="4">
        <v>260</v>
      </c>
      <c r="I286" s="351">
        <v>44.356988971509757</v>
      </c>
      <c r="J286" s="352">
        <v>41.759696742891116</v>
      </c>
      <c r="K286" s="352">
        <v>40.149289340651301</v>
      </c>
      <c r="L286" s="352">
        <v>38.633242917346081</v>
      </c>
      <c r="M286" s="352">
        <v>38.148686361922486</v>
      </c>
      <c r="N286" s="352">
        <v>38.40932913059909</v>
      </c>
      <c r="O286" s="352">
        <v>41.600071189401412</v>
      </c>
      <c r="P286" s="352">
        <v>45.290191207826702</v>
      </c>
      <c r="Q286" s="352">
        <v>48.935664164223844</v>
      </c>
      <c r="R286" s="352">
        <v>53.132415374759468</v>
      </c>
      <c r="S286" s="352">
        <v>56.376083277502268</v>
      </c>
      <c r="T286" s="352">
        <v>59.079559196974174</v>
      </c>
      <c r="U286" s="352">
        <v>61.868817147551525</v>
      </c>
      <c r="V286" s="352">
        <v>64.262511482562985</v>
      </c>
      <c r="W286" s="352">
        <v>66.186125371029078</v>
      </c>
      <c r="X286" s="352">
        <v>66.330090996341823</v>
      </c>
      <c r="Y286" s="352">
        <v>66.296477203850912</v>
      </c>
      <c r="Z286" s="352">
        <v>63.683596917211986</v>
      </c>
      <c r="AA286" s="352">
        <v>61.167390495397825</v>
      </c>
      <c r="AB286" s="352">
        <v>62.011273695317314</v>
      </c>
      <c r="AC286" s="352">
        <v>60.334087450607711</v>
      </c>
      <c r="AD286" s="352">
        <v>57.239647099646376</v>
      </c>
      <c r="AE286" s="352">
        <v>52.899079625585102</v>
      </c>
      <c r="AF286" s="352">
        <v>47.89807638392324</v>
      </c>
      <c r="AG286">
        <f t="shared" si="25"/>
        <v>1276.0483917446336</v>
      </c>
      <c r="AM286" s="267">
        <f t="shared" si="22"/>
        <v>45689</v>
      </c>
      <c r="AN286" s="353">
        <f t="shared" si="23"/>
        <v>0</v>
      </c>
      <c r="AO286" s="190">
        <f t="shared" si="24"/>
        <v>0</v>
      </c>
    </row>
    <row r="287" spans="2:41" ht="12" customHeight="1" x14ac:dyDescent="0.2">
      <c r="B287" s="70">
        <f t="shared" si="21"/>
        <v>45717</v>
      </c>
      <c r="C287" s="361"/>
      <c r="G287" s="4"/>
      <c r="H287" s="4">
        <v>261</v>
      </c>
      <c r="I287" s="351">
        <v>42.998806364951093</v>
      </c>
      <c r="J287" s="352">
        <v>40.443549297115553</v>
      </c>
      <c r="K287" s="352">
        <v>39.033924846247594</v>
      </c>
      <c r="L287" s="352">
        <v>37.656316950519077</v>
      </c>
      <c r="M287" s="352">
        <v>37.118120729041166</v>
      </c>
      <c r="N287" s="352">
        <v>37.560687055065159</v>
      </c>
      <c r="O287" s="352">
        <v>40.717845099319035</v>
      </c>
      <c r="P287" s="352">
        <v>44.516137324659788</v>
      </c>
      <c r="Q287" s="352">
        <v>47.73775707243999</v>
      </c>
      <c r="R287" s="352">
        <v>52.023237734948893</v>
      </c>
      <c r="S287" s="352">
        <v>55.056973852829579</v>
      </c>
      <c r="T287" s="352">
        <v>58.040459359380037</v>
      </c>
      <c r="U287" s="352">
        <v>60.78880676379508</v>
      </c>
      <c r="V287" s="352">
        <v>63.178371645825678</v>
      </c>
      <c r="W287" s="352">
        <v>65.236259700984263</v>
      </c>
      <c r="X287" s="352">
        <v>65.760921692646008</v>
      </c>
      <c r="Y287" s="352">
        <v>65.285211276988804</v>
      </c>
      <c r="Z287" s="352">
        <v>63.082566439716821</v>
      </c>
      <c r="AA287" s="352">
        <v>60.632207161335629</v>
      </c>
      <c r="AB287" s="352">
        <v>61.521862024767088</v>
      </c>
      <c r="AC287" s="352">
        <v>59.921315482961901</v>
      </c>
      <c r="AD287" s="352">
        <v>56.679221681026505</v>
      </c>
      <c r="AE287" s="352">
        <v>52.155823374257523</v>
      </c>
      <c r="AF287" s="352">
        <v>47.281348253988263</v>
      </c>
      <c r="AG287">
        <f t="shared" si="25"/>
        <v>1254.4277311848107</v>
      </c>
      <c r="AM287" s="267">
        <f t="shared" si="22"/>
        <v>45717</v>
      </c>
      <c r="AN287" s="353">
        <f t="shared" si="23"/>
        <v>0</v>
      </c>
      <c r="AO287" s="190">
        <f t="shared" si="24"/>
        <v>0</v>
      </c>
    </row>
    <row r="288" spans="2:41" ht="12" customHeight="1" x14ac:dyDescent="0.2">
      <c r="B288" s="70">
        <f t="shared" si="21"/>
        <v>45748</v>
      </c>
      <c r="C288" s="361"/>
      <c r="G288" s="4"/>
      <c r="H288" s="4">
        <v>262</v>
      </c>
      <c r="I288" s="351">
        <v>42.686468155796874</v>
      </c>
      <c r="J288" s="352">
        <v>40.071021537282824</v>
      </c>
      <c r="K288" s="352">
        <v>38.787468253232859</v>
      </c>
      <c r="L288" s="352">
        <v>37.411186444814163</v>
      </c>
      <c r="M288" s="352">
        <v>36.939812975107657</v>
      </c>
      <c r="N288" s="352">
        <v>37.452441100025105</v>
      </c>
      <c r="O288" s="352">
        <v>40.914751222495099</v>
      </c>
      <c r="P288" s="352">
        <v>44.164383771014613</v>
      </c>
      <c r="Q288" s="352">
        <v>47.515472804857275</v>
      </c>
      <c r="R288" s="352">
        <v>51.467123159723663</v>
      </c>
      <c r="S288" s="352">
        <v>54.256901447725852</v>
      </c>
      <c r="T288" s="352">
        <v>57.238402658378021</v>
      </c>
      <c r="U288" s="352">
        <v>59.687769615368531</v>
      </c>
      <c r="V288" s="352">
        <v>62.394743762092887</v>
      </c>
      <c r="W288" s="352">
        <v>64.349719239619702</v>
      </c>
      <c r="X288" s="352">
        <v>64.502395896229672</v>
      </c>
      <c r="Y288" s="352">
        <v>64.095311851906729</v>
      </c>
      <c r="Z288" s="352">
        <v>61.6707827930191</v>
      </c>
      <c r="AA288" s="352">
        <v>59.026320706831044</v>
      </c>
      <c r="AB288" s="352">
        <v>60.143780085786119</v>
      </c>
      <c r="AC288" s="352">
        <v>58.764920424359467</v>
      </c>
      <c r="AD288" s="352">
        <v>55.678184076984394</v>
      </c>
      <c r="AE288" s="352">
        <v>51.590634286097242</v>
      </c>
      <c r="AF288" s="352">
        <v>46.830422636165849</v>
      </c>
      <c r="AG288">
        <f t="shared" si="25"/>
        <v>1237.6404189049147</v>
      </c>
      <c r="AM288" s="267">
        <f t="shared" si="22"/>
        <v>45748</v>
      </c>
      <c r="AN288" s="353">
        <f t="shared" si="23"/>
        <v>0</v>
      </c>
      <c r="AO288" s="190">
        <f t="shared" si="24"/>
        <v>0</v>
      </c>
    </row>
    <row r="289" spans="2:61" ht="12" customHeight="1" x14ac:dyDescent="0.2">
      <c r="B289" s="70">
        <f t="shared" si="21"/>
        <v>45778</v>
      </c>
      <c r="C289" s="361"/>
      <c r="G289" s="4"/>
      <c r="H289" s="4">
        <v>263</v>
      </c>
      <c r="I289" s="351">
        <v>42.576828483793086</v>
      </c>
      <c r="J289" s="352">
        <v>39.996579813647841</v>
      </c>
      <c r="K289" s="352">
        <v>38.639979255961777</v>
      </c>
      <c r="L289" s="352">
        <v>37.260301691689435</v>
      </c>
      <c r="M289" s="352">
        <v>36.707725158052178</v>
      </c>
      <c r="N289" s="352">
        <v>37.157145471155872</v>
      </c>
      <c r="O289" s="352">
        <v>40.443719276224428</v>
      </c>
      <c r="P289" s="352">
        <v>43.840728781230176</v>
      </c>
      <c r="Q289" s="352">
        <v>47.164768112598296</v>
      </c>
      <c r="R289" s="352">
        <v>51.369566584281579</v>
      </c>
      <c r="S289" s="352">
        <v>54.374449793089731</v>
      </c>
      <c r="T289" s="352">
        <v>56.950722205271461</v>
      </c>
      <c r="U289" s="352">
        <v>59.471489009851268</v>
      </c>
      <c r="V289" s="352">
        <v>61.976262713962619</v>
      </c>
      <c r="W289" s="352">
        <v>64.099474014650298</v>
      </c>
      <c r="X289" s="352">
        <v>63.800032774580167</v>
      </c>
      <c r="Y289" s="352">
        <v>63.309762917591755</v>
      </c>
      <c r="Z289" s="352">
        <v>60.815469543421841</v>
      </c>
      <c r="AA289" s="352">
        <v>58.21767140848101</v>
      </c>
      <c r="AB289" s="352">
        <v>59.342960772880488</v>
      </c>
      <c r="AC289" s="352">
        <v>57.615595315585843</v>
      </c>
      <c r="AD289" s="352">
        <v>55.072963500059288</v>
      </c>
      <c r="AE289" s="352">
        <v>51.318029260668979</v>
      </c>
      <c r="AF289" s="352">
        <v>47.222082980364917</v>
      </c>
      <c r="AG289">
        <f t="shared" si="25"/>
        <v>1228.7443088390942</v>
      </c>
      <c r="AM289" s="267">
        <f t="shared" si="22"/>
        <v>45778</v>
      </c>
      <c r="AN289" s="353">
        <f t="shared" si="23"/>
        <v>0</v>
      </c>
      <c r="AO289" s="190">
        <f t="shared" si="24"/>
        <v>0</v>
      </c>
    </row>
    <row r="290" spans="2:61" ht="12" customHeight="1" x14ac:dyDescent="0.2">
      <c r="B290" s="70"/>
      <c r="C290" s="361"/>
      <c r="G290" s="4"/>
      <c r="H290" s="4">
        <v>264</v>
      </c>
      <c r="I290" s="351">
        <v>39.952541271826227</v>
      </c>
      <c r="J290" s="352">
        <v>37.487847672743605</v>
      </c>
      <c r="K290" s="352">
        <v>35.984121457119883</v>
      </c>
      <c r="L290" s="352">
        <v>34.653940110561948</v>
      </c>
      <c r="M290" s="352">
        <v>34.003068172090437</v>
      </c>
      <c r="N290" s="352">
        <v>33.690708534718141</v>
      </c>
      <c r="O290" s="352">
        <v>33.924532704230558</v>
      </c>
      <c r="P290" s="352">
        <v>34.307027874528487</v>
      </c>
      <c r="Q290" s="352">
        <v>37.662600857127686</v>
      </c>
      <c r="R290" s="352">
        <v>41.955823068335569</v>
      </c>
      <c r="S290" s="352">
        <v>45.073825958558452</v>
      </c>
      <c r="T290" s="352">
        <v>47.74779416538405</v>
      </c>
      <c r="U290" s="352">
        <v>50.104118637099091</v>
      </c>
      <c r="V290" s="352">
        <v>51.587738770500287</v>
      </c>
      <c r="W290" s="352">
        <v>53.011258588160331</v>
      </c>
      <c r="X290" s="352">
        <v>53.443391477220445</v>
      </c>
      <c r="Y290" s="352">
        <v>53.520953236701772</v>
      </c>
      <c r="Z290" s="352">
        <v>52.786870557094417</v>
      </c>
      <c r="AA290" s="352">
        <v>50.750227793933135</v>
      </c>
      <c r="AB290" s="352">
        <v>52.358930305648684</v>
      </c>
      <c r="AC290" s="352">
        <v>51.412808885799095</v>
      </c>
      <c r="AD290" s="352">
        <v>49.300225679552</v>
      </c>
      <c r="AE290" s="352">
        <v>46.190115305440649</v>
      </c>
      <c r="AF290" s="352">
        <v>42.397637931088184</v>
      </c>
      <c r="AG290">
        <f t="shared" si="25"/>
        <v>1063.3081090154631</v>
      </c>
      <c r="AM290" s="267"/>
      <c r="AN290" s="268"/>
    </row>
    <row r="291" spans="2:61" ht="12" customHeight="1" x14ac:dyDescent="0.2">
      <c r="B291" s="70"/>
      <c r="C291" s="361"/>
      <c r="G291" s="4"/>
      <c r="H291" s="4">
        <v>265</v>
      </c>
      <c r="I291" s="351">
        <v>32.406926613684206</v>
      </c>
      <c r="J291" s="352">
        <v>30.556452444283654</v>
      </c>
      <c r="K291" s="352">
        <v>29.4527395659421</v>
      </c>
      <c r="L291" s="352">
        <v>28.388648382415049</v>
      </c>
      <c r="M291" s="352">
        <v>27.852131066169314</v>
      </c>
      <c r="N291" s="352">
        <v>27.442636932097273</v>
      </c>
      <c r="O291" s="352">
        <v>27.758863281266088</v>
      </c>
      <c r="P291" s="352">
        <v>27.4150483241309</v>
      </c>
      <c r="Q291" s="352">
        <v>29.203619203569133</v>
      </c>
      <c r="R291" s="352">
        <v>32.049953935296273</v>
      </c>
      <c r="S291" s="352">
        <v>33.596143955611595</v>
      </c>
      <c r="T291" s="352">
        <v>34.507128622040483</v>
      </c>
      <c r="U291" s="352">
        <v>36.201416284735444</v>
      </c>
      <c r="V291" s="352">
        <v>36.840939941628164</v>
      </c>
      <c r="W291" s="352">
        <v>38.153734377968647</v>
      </c>
      <c r="X291" s="352">
        <v>38.902004087441384</v>
      </c>
      <c r="Y291" s="352">
        <v>39.273782663036911</v>
      </c>
      <c r="Z291" s="352">
        <v>39.140375189134474</v>
      </c>
      <c r="AA291" s="352">
        <v>38.218037833047305</v>
      </c>
      <c r="AB291" s="352">
        <v>40.731862139939253</v>
      </c>
      <c r="AC291" s="352">
        <v>40.283039570380403</v>
      </c>
      <c r="AD291" s="352">
        <v>38.657294987751158</v>
      </c>
      <c r="AE291" s="352">
        <v>36.010811021181077</v>
      </c>
      <c r="AF291" s="352">
        <v>32.64088210932259</v>
      </c>
      <c r="AG291">
        <f t="shared" si="25"/>
        <v>815.68447253207296</v>
      </c>
      <c r="AM291" s="267"/>
      <c r="AN291" s="268"/>
    </row>
    <row r="292" spans="2:61" ht="12" customHeight="1" x14ac:dyDescent="0.2">
      <c r="B292" s="70"/>
      <c r="C292" s="361"/>
      <c r="G292" s="4"/>
      <c r="H292" s="4">
        <v>266</v>
      </c>
      <c r="I292" s="351">
        <v>29.494850097038373</v>
      </c>
      <c r="J292" s="352">
        <v>27.770825754817555</v>
      </c>
      <c r="K292" s="352">
        <v>27.360484484761251</v>
      </c>
      <c r="L292" s="352">
        <v>26.694302968276649</v>
      </c>
      <c r="M292" s="352">
        <v>26.522786190139851</v>
      </c>
      <c r="N292" s="352">
        <v>27.602170055758069</v>
      </c>
      <c r="O292" s="352">
        <v>31.900518441089314</v>
      </c>
      <c r="P292" s="352">
        <v>35.129826093057211</v>
      </c>
      <c r="Q292" s="352">
        <v>37.481762218747335</v>
      </c>
      <c r="R292" s="352">
        <v>39.435741228424263</v>
      </c>
      <c r="S292" s="352">
        <v>40.877380880304209</v>
      </c>
      <c r="T292" s="352">
        <v>42.15811252511461</v>
      </c>
      <c r="U292" s="352">
        <v>43.073367477174266</v>
      </c>
      <c r="V292" s="352">
        <v>43.919791795413843</v>
      </c>
      <c r="W292" s="352">
        <v>44.977711284657175</v>
      </c>
      <c r="X292" s="352">
        <v>45.102030446874544</v>
      </c>
      <c r="Y292" s="352">
        <v>45.271299813660569</v>
      </c>
      <c r="Z292" s="352">
        <v>43.204931721503009</v>
      </c>
      <c r="AA292" s="352">
        <v>41.526181594250886</v>
      </c>
      <c r="AB292" s="352">
        <v>43.684748143571028</v>
      </c>
      <c r="AC292" s="352">
        <v>43.075824946319109</v>
      </c>
      <c r="AD292" s="352">
        <v>40.926694900313706</v>
      </c>
      <c r="AE292" s="352">
        <v>37.670085798845129</v>
      </c>
      <c r="AF292" s="352">
        <v>34.233864152523303</v>
      </c>
      <c r="AG292">
        <f t="shared" si="25"/>
        <v>899.09529301263524</v>
      </c>
      <c r="AM292" s="267"/>
      <c r="AN292" s="268"/>
    </row>
    <row r="293" spans="2:61" ht="12" customHeight="1" x14ac:dyDescent="0.2">
      <c r="B293" s="70"/>
      <c r="C293" s="361"/>
      <c r="G293" s="4"/>
      <c r="H293" s="4">
        <v>267</v>
      </c>
      <c r="I293" s="351">
        <v>29.732864367453161</v>
      </c>
      <c r="J293" s="352">
        <v>28.256865854843852</v>
      </c>
      <c r="K293" s="352">
        <v>27.248871690050432</v>
      </c>
      <c r="L293" s="352">
        <v>26.723328670286659</v>
      </c>
      <c r="M293" s="352">
        <v>26.554045309064094</v>
      </c>
      <c r="N293" s="352">
        <v>27.70117017474135</v>
      </c>
      <c r="O293" s="352">
        <v>31.671240391291796</v>
      </c>
      <c r="P293" s="352">
        <v>33.943015875258652</v>
      </c>
      <c r="Q293" s="352">
        <v>35.44834095350889</v>
      </c>
      <c r="R293" s="352">
        <v>36.700754260142133</v>
      </c>
      <c r="S293" s="352">
        <v>37.007197760684896</v>
      </c>
      <c r="T293" s="352">
        <v>36.77590055854607</v>
      </c>
      <c r="U293" s="352">
        <v>36.975170305132359</v>
      </c>
      <c r="V293" s="352">
        <v>37.120314173063278</v>
      </c>
      <c r="W293" s="352">
        <v>37.862487508018773</v>
      </c>
      <c r="X293" s="352">
        <v>37.999821795038343</v>
      </c>
      <c r="Y293" s="352">
        <v>37.983803497604811</v>
      </c>
      <c r="Z293" s="352">
        <v>35.915792412744594</v>
      </c>
      <c r="AA293" s="352">
        <v>35.013954862923349</v>
      </c>
      <c r="AB293" s="352">
        <v>37.194609023443853</v>
      </c>
      <c r="AC293" s="352">
        <v>36.613306285609923</v>
      </c>
      <c r="AD293" s="352">
        <v>34.999822714164488</v>
      </c>
      <c r="AE293" s="352">
        <v>32.497812637937074</v>
      </c>
      <c r="AF293" s="352">
        <v>29.185179079729615</v>
      </c>
      <c r="AG293">
        <f t="shared" si="25"/>
        <v>807.12567016128241</v>
      </c>
      <c r="AM293" s="267"/>
      <c r="AN293" s="268"/>
    </row>
    <row r="294" spans="2:61" ht="12" customHeight="1" x14ac:dyDescent="0.2">
      <c r="B294" s="70"/>
      <c r="C294" s="361"/>
      <c r="G294" s="4"/>
      <c r="H294" s="4">
        <v>268</v>
      </c>
      <c r="I294" s="351">
        <v>28.21084259450231</v>
      </c>
      <c r="J294" s="352">
        <v>26.828631509712185</v>
      </c>
      <c r="K294" s="352">
        <v>26.173749050064252</v>
      </c>
      <c r="L294" s="352">
        <v>25.915394398899956</v>
      </c>
      <c r="M294" s="352">
        <v>25.869779868177474</v>
      </c>
      <c r="N294" s="352">
        <v>27.295125143513616</v>
      </c>
      <c r="O294" s="352">
        <v>31.299785445278623</v>
      </c>
      <c r="P294" s="352">
        <v>33.502439201273759</v>
      </c>
      <c r="Q294" s="352">
        <v>34.497443676582144</v>
      </c>
      <c r="R294" s="352">
        <v>35.718862804097526</v>
      </c>
      <c r="S294" s="352">
        <v>35.919724254343819</v>
      </c>
      <c r="T294" s="352">
        <v>35.855001720813085</v>
      </c>
      <c r="U294" s="352">
        <v>35.987770200822801</v>
      </c>
      <c r="V294" s="352">
        <v>36.310729632065417</v>
      </c>
      <c r="W294" s="352">
        <v>36.861821219792077</v>
      </c>
      <c r="X294" s="352">
        <v>37.406268661743773</v>
      </c>
      <c r="Y294" s="352">
        <v>36.982138257353547</v>
      </c>
      <c r="Z294" s="352">
        <v>35.398629624661538</v>
      </c>
      <c r="AA294" s="352">
        <v>34.76396667673653</v>
      </c>
      <c r="AB294" s="352">
        <v>36.763531630209229</v>
      </c>
      <c r="AC294" s="352">
        <v>36.572182388382728</v>
      </c>
      <c r="AD294" s="352">
        <v>34.58860045461627</v>
      </c>
      <c r="AE294" s="352">
        <v>32.055167439744814</v>
      </c>
      <c r="AF294" s="352">
        <v>28.855520624005337</v>
      </c>
      <c r="AG294">
        <f t="shared" si="25"/>
        <v>789.63310647739297</v>
      </c>
      <c r="AM294" s="4"/>
      <c r="AN294" s="267"/>
      <c r="AO294" s="272"/>
      <c r="BI294" s="4"/>
    </row>
    <row r="295" spans="2:61" ht="12" customHeight="1" x14ac:dyDescent="0.2">
      <c r="B295" s="70"/>
      <c r="C295" s="361"/>
      <c r="G295" s="4"/>
      <c r="H295" s="4">
        <v>269</v>
      </c>
      <c r="I295" s="351">
        <v>28.258284276924975</v>
      </c>
      <c r="J295" s="352">
        <v>26.752544450625805</v>
      </c>
      <c r="K295" s="352">
        <v>26.246672845906666</v>
      </c>
      <c r="L295" s="352">
        <v>25.974101358530447</v>
      </c>
      <c r="M295" s="352">
        <v>26.015081079144707</v>
      </c>
      <c r="N295" s="352">
        <v>27.4086952985352</v>
      </c>
      <c r="O295" s="352">
        <v>31.657148843794918</v>
      </c>
      <c r="P295" s="352">
        <v>33.141275511275964</v>
      </c>
      <c r="Q295" s="352">
        <v>34.242824774968248</v>
      </c>
      <c r="R295" s="352">
        <v>35.411682984540775</v>
      </c>
      <c r="S295" s="352">
        <v>35.70558582391655</v>
      </c>
      <c r="T295" s="352">
        <v>35.98990274662664</v>
      </c>
      <c r="U295" s="352">
        <v>36.055450202888487</v>
      </c>
      <c r="V295" s="352">
        <v>37.097115325700287</v>
      </c>
      <c r="W295" s="352">
        <v>37.782267910691907</v>
      </c>
      <c r="X295" s="352">
        <v>37.895272423149308</v>
      </c>
      <c r="Y295" s="352">
        <v>37.586397352720034</v>
      </c>
      <c r="Z295" s="352">
        <v>35.527776350156088</v>
      </c>
      <c r="AA295" s="352">
        <v>34.662401806267908</v>
      </c>
      <c r="AB295" s="352">
        <v>36.388131869924877</v>
      </c>
      <c r="AC295" s="352">
        <v>36.451498664288728</v>
      </c>
      <c r="AD295" s="352">
        <v>34.407755263108207</v>
      </c>
      <c r="AE295" s="352">
        <v>32.156878465354829</v>
      </c>
      <c r="AF295" s="352">
        <v>29.031898258687605</v>
      </c>
      <c r="AG295">
        <f t="shared" si="25"/>
        <v>791.8466438877291</v>
      </c>
      <c r="AM295" s="4"/>
      <c r="AN295" s="267"/>
      <c r="AO295" s="272"/>
      <c r="BI295" s="4"/>
    </row>
    <row r="296" spans="2:61" ht="12" customHeight="1" x14ac:dyDescent="0.2">
      <c r="B296" s="70"/>
      <c r="C296" s="361"/>
      <c r="G296" s="4"/>
      <c r="H296" s="4">
        <v>270</v>
      </c>
      <c r="I296" s="351">
        <v>28.584725680280314</v>
      </c>
      <c r="J296" s="352">
        <v>27.051251793397324</v>
      </c>
      <c r="K296" s="352">
        <v>26.424362429556083</v>
      </c>
      <c r="L296" s="352">
        <v>26.091318160132438</v>
      </c>
      <c r="M296" s="352">
        <v>26.046551866703162</v>
      </c>
      <c r="N296" s="352">
        <v>27.284197063509268</v>
      </c>
      <c r="O296" s="352">
        <v>31.274590920667386</v>
      </c>
      <c r="P296" s="352">
        <v>33.078460029515036</v>
      </c>
      <c r="Q296" s="352">
        <v>34.483730457551218</v>
      </c>
      <c r="R296" s="352">
        <v>36.123187800842928</v>
      </c>
      <c r="S296" s="352">
        <v>36.920795365853238</v>
      </c>
      <c r="T296" s="352">
        <v>37.239608555034557</v>
      </c>
      <c r="U296" s="352">
        <v>37.785752138848338</v>
      </c>
      <c r="V296" s="352">
        <v>38.913899948906845</v>
      </c>
      <c r="W296" s="352">
        <v>39.95692500214399</v>
      </c>
      <c r="X296" s="352">
        <v>39.802594197630519</v>
      </c>
      <c r="Y296" s="352">
        <v>39.390175515855638</v>
      </c>
      <c r="Z296" s="352">
        <v>37.282060471262334</v>
      </c>
      <c r="AA296" s="352">
        <v>36.364747975059977</v>
      </c>
      <c r="AB296" s="352">
        <v>37.826595007030043</v>
      </c>
      <c r="AC296" s="352">
        <v>37.419924197924615</v>
      </c>
      <c r="AD296" s="352">
        <v>35.784580465198921</v>
      </c>
      <c r="AE296" s="352">
        <v>33.570585196912432</v>
      </c>
      <c r="AF296" s="352">
        <v>30.956365813355447</v>
      </c>
      <c r="AG296">
        <f t="shared" si="25"/>
        <v>815.65698605317198</v>
      </c>
      <c r="AM296" s="4"/>
      <c r="AN296" s="267"/>
      <c r="AO296" s="272"/>
      <c r="BI296" s="4"/>
    </row>
    <row r="297" spans="2:61" ht="12" customHeight="1" x14ac:dyDescent="0.2">
      <c r="B297" s="70"/>
      <c r="C297" s="361"/>
      <c r="G297" s="4"/>
      <c r="H297" s="4">
        <v>271</v>
      </c>
      <c r="I297" s="351">
        <v>29.564420112478402</v>
      </c>
      <c r="J297" s="352">
        <v>27.905018659163048</v>
      </c>
      <c r="K297" s="352">
        <v>26.955185546573624</v>
      </c>
      <c r="L297" s="352">
        <v>26.436694010339664</v>
      </c>
      <c r="M297" s="352">
        <v>26.175579404082548</v>
      </c>
      <c r="N297" s="352">
        <v>26.453393459431922</v>
      </c>
      <c r="O297" s="352">
        <v>27.237111324825094</v>
      </c>
      <c r="P297" s="352">
        <v>26.364994004781074</v>
      </c>
      <c r="Q297" s="352">
        <v>28.445999881087872</v>
      </c>
      <c r="R297" s="352">
        <v>30.887876671436956</v>
      </c>
      <c r="S297" s="352">
        <v>32.50241989778344</v>
      </c>
      <c r="T297" s="352">
        <v>33.685325700260627</v>
      </c>
      <c r="U297" s="352">
        <v>34.831848948097296</v>
      </c>
      <c r="V297" s="352">
        <v>35.553180629329908</v>
      </c>
      <c r="W297" s="352">
        <v>36.297920004773587</v>
      </c>
      <c r="X297" s="352">
        <v>36.911874421878437</v>
      </c>
      <c r="Y297" s="352">
        <v>37.030218089505809</v>
      </c>
      <c r="Z297" s="352">
        <v>36.569059733292988</v>
      </c>
      <c r="AA297" s="352">
        <v>36.00349563430246</v>
      </c>
      <c r="AB297" s="352">
        <v>37.581398846368643</v>
      </c>
      <c r="AC297" s="352">
        <v>37.495219470359849</v>
      </c>
      <c r="AD297" s="352">
        <v>35.948684968776362</v>
      </c>
      <c r="AE297" s="352">
        <v>33.805870305947408</v>
      </c>
      <c r="AF297" s="352">
        <v>31.06713377095069</v>
      </c>
      <c r="AG297">
        <f t="shared" si="25"/>
        <v>771.70992349582775</v>
      </c>
      <c r="AM297" s="4"/>
      <c r="AN297" s="267"/>
      <c r="AO297" s="272"/>
      <c r="BI297" s="4"/>
    </row>
    <row r="298" spans="2:61" ht="12" customHeight="1" x14ac:dyDescent="0.2">
      <c r="B298" s="70"/>
      <c r="C298" s="361"/>
      <c r="G298" s="4"/>
      <c r="H298" s="4">
        <v>272</v>
      </c>
      <c r="I298" s="351">
        <v>28.810358243855223</v>
      </c>
      <c r="J298" s="352">
        <v>27.290709486736532</v>
      </c>
      <c r="K298" s="352">
        <v>26.47430894892743</v>
      </c>
      <c r="L298" s="352">
        <v>25.774543295753393</v>
      </c>
      <c r="M298" s="352">
        <v>25.461568343066233</v>
      </c>
      <c r="N298" s="352">
        <v>25.291038426477829</v>
      </c>
      <c r="O298" s="352">
        <v>25.874150923126606</v>
      </c>
      <c r="P298" s="352">
        <v>24.942163593464034</v>
      </c>
      <c r="Q298" s="352">
        <v>26.42020476638946</v>
      </c>
      <c r="R298" s="352">
        <v>28.625573791858777</v>
      </c>
      <c r="S298" s="352">
        <v>29.836487966150585</v>
      </c>
      <c r="T298" s="352">
        <v>30.389813195235309</v>
      </c>
      <c r="U298" s="352">
        <v>31.921409887613258</v>
      </c>
      <c r="V298" s="352">
        <v>32.64846034189182</v>
      </c>
      <c r="W298" s="352">
        <v>33.720180681522066</v>
      </c>
      <c r="X298" s="352">
        <v>34.584664483792963</v>
      </c>
      <c r="Y298" s="352">
        <v>34.980717903674439</v>
      </c>
      <c r="Z298" s="352">
        <v>34.964894981301853</v>
      </c>
      <c r="AA298" s="352">
        <v>35.03840347831072</v>
      </c>
      <c r="AB298" s="352">
        <v>37.073389716763856</v>
      </c>
      <c r="AC298" s="352">
        <v>36.848258082411611</v>
      </c>
      <c r="AD298" s="352">
        <v>35.209581454607303</v>
      </c>
      <c r="AE298" s="352">
        <v>32.770214930758868</v>
      </c>
      <c r="AF298" s="352">
        <v>29.72021570615648</v>
      </c>
      <c r="AG298">
        <f t="shared" si="25"/>
        <v>734.6713126298464</v>
      </c>
      <c r="AM298" s="4"/>
      <c r="AN298" s="267"/>
      <c r="AO298" s="272"/>
      <c r="BI298" s="4"/>
    </row>
    <row r="299" spans="2:61" ht="12" customHeight="1" x14ac:dyDescent="0.2">
      <c r="B299" s="70"/>
      <c r="C299" s="361"/>
      <c r="G299" s="4"/>
      <c r="H299" s="4">
        <v>273</v>
      </c>
      <c r="I299" s="351">
        <v>29.118716132861728</v>
      </c>
      <c r="J299" s="352">
        <v>27.485949408306816</v>
      </c>
      <c r="K299" s="352">
        <v>27.125605941030091</v>
      </c>
      <c r="L299" s="352">
        <v>26.581264778821797</v>
      </c>
      <c r="M299" s="352">
        <v>26.478361290722301</v>
      </c>
      <c r="N299" s="352">
        <v>27.609641032944296</v>
      </c>
      <c r="O299" s="352">
        <v>31.969995397579922</v>
      </c>
      <c r="P299" s="352">
        <v>34.978600092691501</v>
      </c>
      <c r="Q299" s="352">
        <v>37.524567929400149</v>
      </c>
      <c r="R299" s="352">
        <v>39.499485719500953</v>
      </c>
      <c r="S299" s="352">
        <v>41.160506070275389</v>
      </c>
      <c r="T299" s="352">
        <v>42.672452573564705</v>
      </c>
      <c r="U299" s="352">
        <v>43.993750948378405</v>
      </c>
      <c r="V299" s="352">
        <v>45.304927848351319</v>
      </c>
      <c r="W299" s="352">
        <v>46.468145738289564</v>
      </c>
      <c r="X299" s="352">
        <v>46.766832988243578</v>
      </c>
      <c r="Y299" s="352">
        <v>46.87549649375805</v>
      </c>
      <c r="Z299" s="352">
        <v>44.793926675714246</v>
      </c>
      <c r="AA299" s="352">
        <v>43.779623398229845</v>
      </c>
      <c r="AB299" s="352">
        <v>45.290497289283763</v>
      </c>
      <c r="AC299" s="352">
        <v>44.507099840444504</v>
      </c>
      <c r="AD299" s="352">
        <v>42.106987204953661</v>
      </c>
      <c r="AE299" s="352">
        <v>38.618370783495948</v>
      </c>
      <c r="AF299" s="352">
        <v>35.133564908019018</v>
      </c>
      <c r="AG299">
        <f t="shared" si="25"/>
        <v>915.84437048486166</v>
      </c>
      <c r="AM299" s="4"/>
      <c r="AN299" s="267"/>
      <c r="AO299" s="272"/>
      <c r="BI299" s="4"/>
    </row>
    <row r="300" spans="2:61" ht="12" customHeight="1" x14ac:dyDescent="0.2">
      <c r="B300" s="70"/>
      <c r="C300" s="361"/>
      <c r="G300" s="4"/>
      <c r="H300" s="4">
        <v>274</v>
      </c>
      <c r="I300" s="351">
        <v>28.241014188797728</v>
      </c>
      <c r="J300" s="352">
        <v>26.731173353232165</v>
      </c>
      <c r="K300" s="352">
        <v>25.828906504383422</v>
      </c>
      <c r="L300" s="352">
        <v>25.240375824888034</v>
      </c>
      <c r="M300" s="352">
        <v>25.148841401373865</v>
      </c>
      <c r="N300" s="352">
        <v>26.004770136587439</v>
      </c>
      <c r="O300" s="352">
        <v>29.745920840918672</v>
      </c>
      <c r="P300" s="352">
        <v>31.669759573659846</v>
      </c>
      <c r="Q300" s="352">
        <v>32.92614045190286</v>
      </c>
      <c r="R300" s="352">
        <v>34.411837739189863</v>
      </c>
      <c r="S300" s="352">
        <v>35.085527995580485</v>
      </c>
      <c r="T300" s="352">
        <v>35.195534519167893</v>
      </c>
      <c r="U300" s="352">
        <v>35.441698890258706</v>
      </c>
      <c r="V300" s="352">
        <v>35.745298964414978</v>
      </c>
      <c r="W300" s="352">
        <v>36.356438973615987</v>
      </c>
      <c r="X300" s="352">
        <v>36.445738006840983</v>
      </c>
      <c r="Y300" s="352">
        <v>36.462103403908714</v>
      </c>
      <c r="Z300" s="352">
        <v>34.383311773127794</v>
      </c>
      <c r="AA300" s="352">
        <v>33.996635285618424</v>
      </c>
      <c r="AB300" s="352">
        <v>35.301054065846614</v>
      </c>
      <c r="AC300" s="352">
        <v>34.664782360592028</v>
      </c>
      <c r="AD300" s="352">
        <v>32.851287759459481</v>
      </c>
      <c r="AE300" s="352">
        <v>30.602975346148664</v>
      </c>
      <c r="AF300" s="352">
        <v>27.503127454087988</v>
      </c>
      <c r="AG300">
        <f t="shared" si="25"/>
        <v>765.98425481360277</v>
      </c>
      <c r="AM300" s="4"/>
      <c r="AN300" s="267"/>
      <c r="AO300" s="272"/>
      <c r="BI300" s="4"/>
    </row>
    <row r="301" spans="2:61" ht="12" customHeight="1" x14ac:dyDescent="0.2">
      <c r="B301" s="70"/>
      <c r="C301" s="361"/>
      <c r="G301" s="4"/>
      <c r="H301" s="4">
        <v>275</v>
      </c>
      <c r="I301" s="351">
        <v>26.363346788363916</v>
      </c>
      <c r="J301" s="352">
        <v>25.017581518922157</v>
      </c>
      <c r="K301" s="352">
        <v>24.438787923908862</v>
      </c>
      <c r="L301" s="352">
        <v>24.07500241916869</v>
      </c>
      <c r="M301" s="352">
        <v>24.040679738197625</v>
      </c>
      <c r="N301" s="352">
        <v>25.270286168914559</v>
      </c>
      <c r="O301" s="352">
        <v>29.16023369615673</v>
      </c>
      <c r="P301" s="352">
        <v>31.315099732157229</v>
      </c>
      <c r="Q301" s="352">
        <v>32.126574082751759</v>
      </c>
      <c r="R301" s="352">
        <v>33.143522268085938</v>
      </c>
      <c r="S301" s="352">
        <v>33.150728120255607</v>
      </c>
      <c r="T301" s="352">
        <v>32.910615839949571</v>
      </c>
      <c r="U301" s="352">
        <v>32.688204910182698</v>
      </c>
      <c r="V301" s="352">
        <v>32.490133266199614</v>
      </c>
      <c r="W301" s="352">
        <v>32.649756478318878</v>
      </c>
      <c r="X301" s="352">
        <v>33.071487417037389</v>
      </c>
      <c r="Y301" s="352">
        <v>32.723326282009097</v>
      </c>
      <c r="Z301" s="352">
        <v>31.468158417994921</v>
      </c>
      <c r="AA301" s="352">
        <v>31.430879056627468</v>
      </c>
      <c r="AB301" s="352">
        <v>33.226685021191614</v>
      </c>
      <c r="AC301" s="352">
        <v>32.933617851705129</v>
      </c>
      <c r="AD301" s="352">
        <v>31.192740787718556</v>
      </c>
      <c r="AE301" s="352">
        <v>29.131376261055209</v>
      </c>
      <c r="AF301" s="352">
        <v>26.228560049890241</v>
      </c>
      <c r="AG301">
        <f t="shared" si="25"/>
        <v>720.24738409676331</v>
      </c>
      <c r="AM301" s="4"/>
      <c r="AN301" s="267"/>
      <c r="AO301" s="272"/>
      <c r="BI301" s="4"/>
    </row>
    <row r="302" spans="2:61" ht="12" customHeight="1" x14ac:dyDescent="0.2">
      <c r="B302" s="70"/>
      <c r="C302" s="361"/>
      <c r="G302" s="4"/>
      <c r="H302" s="4">
        <v>276</v>
      </c>
      <c r="I302" s="351">
        <v>25.472099086156469</v>
      </c>
      <c r="J302" s="352">
        <v>24.207030977840169</v>
      </c>
      <c r="K302" s="352">
        <v>23.803228395623126</v>
      </c>
      <c r="L302" s="352">
        <v>23.587066449253054</v>
      </c>
      <c r="M302" s="352">
        <v>23.589315071057413</v>
      </c>
      <c r="N302" s="352">
        <v>25.028698241725849</v>
      </c>
      <c r="O302" s="352">
        <v>29.150975922184642</v>
      </c>
      <c r="P302" s="352">
        <v>30.44419146531623</v>
      </c>
      <c r="Q302" s="352">
        <v>31.571337105126119</v>
      </c>
      <c r="R302" s="352">
        <v>32.253391683637453</v>
      </c>
      <c r="S302" s="352">
        <v>32.075775458060242</v>
      </c>
      <c r="T302" s="352">
        <v>32.038943099791894</v>
      </c>
      <c r="U302" s="352">
        <v>31.992176977733571</v>
      </c>
      <c r="V302" s="352">
        <v>32.671634056993021</v>
      </c>
      <c r="W302" s="352">
        <v>33.285308047071489</v>
      </c>
      <c r="X302" s="352">
        <v>33.325146316082936</v>
      </c>
      <c r="Y302" s="352">
        <v>33.14017021904921</v>
      </c>
      <c r="Z302" s="352">
        <v>31.49943015688438</v>
      </c>
      <c r="AA302" s="352">
        <v>31.458385274057626</v>
      </c>
      <c r="AB302" s="352">
        <v>33.077499139093334</v>
      </c>
      <c r="AC302" s="352">
        <v>32.905783713990189</v>
      </c>
      <c r="AD302" s="352">
        <v>31.314093287464619</v>
      </c>
      <c r="AE302" s="352">
        <v>29.260967379316156</v>
      </c>
      <c r="AF302" s="352">
        <v>26.468141987459809</v>
      </c>
      <c r="AG302">
        <f t="shared" si="25"/>
        <v>713.62078951096908</v>
      </c>
      <c r="AM302" s="4"/>
      <c r="AN302" s="267"/>
      <c r="AO302" s="272"/>
      <c r="BI302" s="4"/>
    </row>
    <row r="303" spans="2:61" ht="12" customHeight="1" x14ac:dyDescent="0.2">
      <c r="B303" s="70"/>
      <c r="C303" s="361"/>
      <c r="G303" s="4"/>
      <c r="H303" s="4">
        <v>277</v>
      </c>
      <c r="I303" s="351">
        <v>25.454915166580392</v>
      </c>
      <c r="J303" s="352">
        <v>24.203158964985658</v>
      </c>
      <c r="K303" s="352">
        <v>23.68286789609844</v>
      </c>
      <c r="L303" s="352">
        <v>23.502599573281195</v>
      </c>
      <c r="M303" s="352">
        <v>23.464165665606803</v>
      </c>
      <c r="N303" s="352">
        <v>24.790896305775661</v>
      </c>
      <c r="O303" s="352">
        <v>28.632254324503393</v>
      </c>
      <c r="P303" s="352">
        <v>30.009837269286827</v>
      </c>
      <c r="Q303" s="352">
        <v>31.047795249050473</v>
      </c>
      <c r="R303" s="352">
        <v>32.169920558118562</v>
      </c>
      <c r="S303" s="352">
        <v>32.479630652132983</v>
      </c>
      <c r="T303" s="352">
        <v>32.198465565570856</v>
      </c>
      <c r="U303" s="352">
        <v>32.336969387370146</v>
      </c>
      <c r="V303" s="352">
        <v>33.063402809706254</v>
      </c>
      <c r="W303" s="352">
        <v>33.782231075164887</v>
      </c>
      <c r="X303" s="352">
        <v>33.533302881714008</v>
      </c>
      <c r="Y303" s="352">
        <v>33.128524358507484</v>
      </c>
      <c r="Z303" s="352">
        <v>31.277575738909221</v>
      </c>
      <c r="AA303" s="352">
        <v>31.378913871617705</v>
      </c>
      <c r="AB303" s="352">
        <v>32.541418523866902</v>
      </c>
      <c r="AC303" s="352">
        <v>32.187653263236378</v>
      </c>
      <c r="AD303" s="352">
        <v>30.817068433903671</v>
      </c>
      <c r="AE303" s="352">
        <v>29.06695155350544</v>
      </c>
      <c r="AF303" s="352">
        <v>26.844657528160841</v>
      </c>
      <c r="AG303">
        <f t="shared" si="25"/>
        <v>711.59517661665427</v>
      </c>
      <c r="AM303" s="4"/>
      <c r="AN303" s="267"/>
      <c r="AO303" s="272"/>
      <c r="BI303" s="4"/>
    </row>
    <row r="304" spans="2:61" ht="12" customHeight="1" x14ac:dyDescent="0.2">
      <c r="B304" s="70"/>
      <c r="C304" s="361"/>
      <c r="G304" s="4"/>
      <c r="H304" s="4">
        <v>278</v>
      </c>
      <c r="I304" s="351">
        <v>26.09281759870127</v>
      </c>
      <c r="J304" s="352">
        <v>24.751881526297971</v>
      </c>
      <c r="K304" s="352">
        <v>23.857546379350786</v>
      </c>
      <c r="L304" s="352">
        <v>23.556593186499818</v>
      </c>
      <c r="M304" s="352">
        <v>23.282880568948244</v>
      </c>
      <c r="N304" s="352">
        <v>23.743686700070882</v>
      </c>
      <c r="O304" s="352">
        <v>24.598092526825809</v>
      </c>
      <c r="P304" s="352">
        <v>23.374905620675946</v>
      </c>
      <c r="Q304" s="352">
        <v>24.726070664208947</v>
      </c>
      <c r="R304" s="352">
        <v>26.633057073322497</v>
      </c>
      <c r="S304" s="352">
        <v>27.670570365214935</v>
      </c>
      <c r="T304" s="352">
        <v>27.953341973969728</v>
      </c>
      <c r="U304" s="352">
        <v>28.439315661779869</v>
      </c>
      <c r="V304" s="352">
        <v>28.713753525178376</v>
      </c>
      <c r="W304" s="352">
        <v>29.093059625592367</v>
      </c>
      <c r="X304" s="352">
        <v>29.51920330038498</v>
      </c>
      <c r="Y304" s="352">
        <v>29.454796166902142</v>
      </c>
      <c r="Z304" s="352">
        <v>28.928628544751664</v>
      </c>
      <c r="AA304" s="352">
        <v>29.385404063668226</v>
      </c>
      <c r="AB304" s="352">
        <v>30.561645377813328</v>
      </c>
      <c r="AC304" s="352">
        <v>30.656080645708236</v>
      </c>
      <c r="AD304" s="352">
        <v>29.305520323929791</v>
      </c>
      <c r="AE304" s="352">
        <v>27.800879247214702</v>
      </c>
      <c r="AF304" s="352">
        <v>25.557497434584</v>
      </c>
      <c r="AG304">
        <f t="shared" si="25"/>
        <v>647.65722810159457</v>
      </c>
      <c r="AM304" s="4"/>
      <c r="AN304" s="267"/>
      <c r="AO304" s="272"/>
      <c r="BI304" s="4"/>
    </row>
    <row r="305" spans="2:61" ht="12" customHeight="1" x14ac:dyDescent="0.2">
      <c r="B305" s="70"/>
      <c r="C305" s="361"/>
      <c r="G305" s="4"/>
      <c r="H305" s="4">
        <v>279</v>
      </c>
      <c r="I305" s="351">
        <v>25.246507869205921</v>
      </c>
      <c r="J305" s="352">
        <v>24.064329080909232</v>
      </c>
      <c r="K305" s="352">
        <v>23.235498019301911</v>
      </c>
      <c r="L305" s="352">
        <v>22.829646610575917</v>
      </c>
      <c r="M305" s="352">
        <v>22.481516271070795</v>
      </c>
      <c r="N305" s="352">
        <v>22.534792980557746</v>
      </c>
      <c r="O305" s="352">
        <v>23.128273258552213</v>
      </c>
      <c r="P305" s="352">
        <v>21.795600847812949</v>
      </c>
      <c r="Q305" s="352">
        <v>22.761754013698159</v>
      </c>
      <c r="R305" s="352">
        <v>24.590551419544564</v>
      </c>
      <c r="S305" s="352">
        <v>25.432679173038295</v>
      </c>
      <c r="T305" s="352">
        <v>25.409221013688033</v>
      </c>
      <c r="U305" s="352">
        <v>26.598312441422042</v>
      </c>
      <c r="V305" s="352">
        <v>27.283870746565739</v>
      </c>
      <c r="W305" s="352">
        <v>28.220002818450411</v>
      </c>
      <c r="X305" s="352">
        <v>29.042712504148458</v>
      </c>
      <c r="Y305" s="352">
        <v>29.158132039571313</v>
      </c>
      <c r="Z305" s="352">
        <v>28.957158025689587</v>
      </c>
      <c r="AA305" s="352">
        <v>30.00489300827028</v>
      </c>
      <c r="AB305" s="352">
        <v>31.360906676648334</v>
      </c>
      <c r="AC305" s="352">
        <v>31.194516664152196</v>
      </c>
      <c r="AD305" s="352">
        <v>29.66356041385184</v>
      </c>
      <c r="AE305" s="352">
        <v>27.626373661687111</v>
      </c>
      <c r="AF305" s="352">
        <v>25.03348546888656</v>
      </c>
      <c r="AG305">
        <f t="shared" si="25"/>
        <v>627.65429502729955</v>
      </c>
      <c r="AM305" s="4"/>
      <c r="AN305" s="267"/>
      <c r="AO305" s="272"/>
      <c r="BI305" s="4"/>
    </row>
    <row r="306" spans="2:61" ht="12" customHeight="1" x14ac:dyDescent="0.2">
      <c r="B306" s="70"/>
      <c r="C306" s="361"/>
      <c r="G306" s="4"/>
      <c r="H306" s="4">
        <v>280</v>
      </c>
      <c r="I306" s="351">
        <v>24.621066422040514</v>
      </c>
      <c r="J306" s="352">
        <v>23.401077910753852</v>
      </c>
      <c r="K306" s="352">
        <v>23.017518657661853</v>
      </c>
      <c r="L306" s="352">
        <v>22.817949017196145</v>
      </c>
      <c r="M306" s="352">
        <v>22.731180293303467</v>
      </c>
      <c r="N306" s="352">
        <v>23.990048505992029</v>
      </c>
      <c r="O306" s="352">
        <v>28.038075558814377</v>
      </c>
      <c r="P306" s="352">
        <v>30.3345088121904</v>
      </c>
      <c r="Q306" s="352">
        <v>32.214698884810808</v>
      </c>
      <c r="R306" s="352">
        <v>33.705676051592881</v>
      </c>
      <c r="S306" s="352">
        <v>34.952807340437332</v>
      </c>
      <c r="T306" s="352">
        <v>35.686890185469579</v>
      </c>
      <c r="U306" s="352">
        <v>36.610141529683837</v>
      </c>
      <c r="V306" s="352">
        <v>37.69783605842504</v>
      </c>
      <c r="W306" s="352">
        <v>38.481780878674691</v>
      </c>
      <c r="X306" s="352">
        <v>38.914161633570103</v>
      </c>
      <c r="Y306" s="352">
        <v>38.662815796510131</v>
      </c>
      <c r="Z306" s="352">
        <v>36.65823741915851</v>
      </c>
      <c r="AA306" s="352">
        <v>36.782505366253915</v>
      </c>
      <c r="AB306" s="352">
        <v>37.659257909367554</v>
      </c>
      <c r="AC306" s="352">
        <v>37.109648757440105</v>
      </c>
      <c r="AD306" s="352">
        <v>34.808809087991357</v>
      </c>
      <c r="AE306" s="352">
        <v>31.936529636389778</v>
      </c>
      <c r="AF306" s="352">
        <v>29.008198528706881</v>
      </c>
      <c r="AG306">
        <f t="shared" si="25"/>
        <v>769.84142024243499</v>
      </c>
      <c r="AM306" s="4"/>
      <c r="AN306" s="267"/>
      <c r="AO306" s="272"/>
      <c r="BI306" s="4"/>
    </row>
    <row r="307" spans="2:61" ht="12" customHeight="1" x14ac:dyDescent="0.2">
      <c r="B307" s="70"/>
      <c r="C307" s="361"/>
      <c r="G307" s="4"/>
      <c r="H307" s="4">
        <v>281</v>
      </c>
      <c r="I307" s="351">
        <v>28.784094448385183</v>
      </c>
      <c r="J307" s="352">
        <v>27.284373228987576</v>
      </c>
      <c r="K307" s="352">
        <v>26.530775002014181</v>
      </c>
      <c r="L307" s="352">
        <v>26.033022255647772</v>
      </c>
      <c r="M307" s="352">
        <v>26.13128199422124</v>
      </c>
      <c r="N307" s="352">
        <v>26.939821379210656</v>
      </c>
      <c r="O307" s="352">
        <v>30.723976628816015</v>
      </c>
      <c r="P307" s="352">
        <v>32.546254276896718</v>
      </c>
      <c r="Q307" s="352">
        <v>34.630155157491785</v>
      </c>
      <c r="R307" s="352">
        <v>36.433765775547066</v>
      </c>
      <c r="S307" s="352">
        <v>37.929124436419585</v>
      </c>
      <c r="T307" s="352">
        <v>39.109553324393701</v>
      </c>
      <c r="U307" s="352">
        <v>40.587303087535304</v>
      </c>
      <c r="V307" s="352">
        <v>42.138383618993416</v>
      </c>
      <c r="W307" s="352">
        <v>43.122829095322921</v>
      </c>
      <c r="X307" s="352">
        <v>43.611480436438228</v>
      </c>
      <c r="Y307" s="352">
        <v>43.691189348632221</v>
      </c>
      <c r="Z307" s="352">
        <v>41.689580481684729</v>
      </c>
      <c r="AA307" s="352">
        <v>41.61138609944669</v>
      </c>
      <c r="AB307" s="352">
        <v>42.027925314897999</v>
      </c>
      <c r="AC307" s="352">
        <v>40.994264640036015</v>
      </c>
      <c r="AD307" s="352">
        <v>38.613489201393122</v>
      </c>
      <c r="AE307" s="352">
        <v>35.579584236775531</v>
      </c>
      <c r="AF307" s="352">
        <v>32.129299653480928</v>
      </c>
      <c r="AG307">
        <f t="shared" si="25"/>
        <v>858.87291312266848</v>
      </c>
      <c r="AM307" s="4"/>
      <c r="AN307" s="267"/>
      <c r="AO307" s="272"/>
      <c r="BI307" s="4"/>
    </row>
    <row r="308" spans="2:61" ht="12" customHeight="1" x14ac:dyDescent="0.2">
      <c r="B308" s="70"/>
      <c r="C308" s="361"/>
      <c r="G308" s="4"/>
      <c r="H308" s="4">
        <v>282</v>
      </c>
      <c r="I308" s="351">
        <v>30.167391972033592</v>
      </c>
      <c r="J308" s="352">
        <v>28.518263822363103</v>
      </c>
      <c r="K308" s="352">
        <v>27.720948178794437</v>
      </c>
      <c r="L308" s="352">
        <v>27.137951092888855</v>
      </c>
      <c r="M308" s="352">
        <v>27.003746175873019</v>
      </c>
      <c r="N308" s="352">
        <v>27.856562775800946</v>
      </c>
      <c r="O308" s="352">
        <v>31.487109575045221</v>
      </c>
      <c r="P308" s="352">
        <v>33.68468753788585</v>
      </c>
      <c r="Q308" s="352">
        <v>35.550958932810786</v>
      </c>
      <c r="R308" s="352">
        <v>37.891108561810483</v>
      </c>
      <c r="S308" s="352">
        <v>39.445365850705471</v>
      </c>
      <c r="T308" s="352">
        <v>41.099341996758845</v>
      </c>
      <c r="U308" s="352">
        <v>42.736439885807101</v>
      </c>
      <c r="V308" s="352">
        <v>44.338853833206215</v>
      </c>
      <c r="W308" s="352">
        <v>45.686963057222052</v>
      </c>
      <c r="X308" s="352">
        <v>46.445720530761527</v>
      </c>
      <c r="Y308" s="352">
        <v>46.04272072718134</v>
      </c>
      <c r="Z308" s="352">
        <v>44.255765283831806</v>
      </c>
      <c r="AA308" s="352">
        <v>44.183477998710892</v>
      </c>
      <c r="AB308" s="352">
        <v>44.443365034912091</v>
      </c>
      <c r="AC308" s="352">
        <v>43.266447630236343</v>
      </c>
      <c r="AD308" s="352">
        <v>40.656073826057479</v>
      </c>
      <c r="AE308" s="352">
        <v>37.258585049982074</v>
      </c>
      <c r="AF308" s="352">
        <v>33.710040767618715</v>
      </c>
      <c r="AG308">
        <f t="shared" si="25"/>
        <v>900.58789009829809</v>
      </c>
      <c r="AM308" s="4"/>
      <c r="AN308" s="267"/>
      <c r="AO308" s="272"/>
      <c r="BI308" s="4"/>
    </row>
    <row r="309" spans="2:61" ht="12" customHeight="1" x14ac:dyDescent="0.2">
      <c r="B309" s="70"/>
      <c r="C309" s="361"/>
      <c r="G309" s="4"/>
      <c r="H309" s="4">
        <v>283</v>
      </c>
      <c r="I309" s="351">
        <v>31.7943144428002</v>
      </c>
      <c r="J309" s="352">
        <v>29.972789274477442</v>
      </c>
      <c r="K309" s="352">
        <v>29.143943890378651</v>
      </c>
      <c r="L309" s="352">
        <v>28.438048004956805</v>
      </c>
      <c r="M309" s="352">
        <v>28.253845642831017</v>
      </c>
      <c r="N309" s="352">
        <v>29.097916104034795</v>
      </c>
      <c r="O309" s="352">
        <v>32.864648498883184</v>
      </c>
      <c r="P309" s="352">
        <v>34.77912352976368</v>
      </c>
      <c r="Q309" s="352">
        <v>36.939704752239621</v>
      </c>
      <c r="R309" s="352">
        <v>39.305568946565039</v>
      </c>
      <c r="S309" s="352">
        <v>40.876840037008705</v>
      </c>
      <c r="T309" s="352">
        <v>42.72462504991023</v>
      </c>
      <c r="U309" s="352">
        <v>44.310610659176824</v>
      </c>
      <c r="V309" s="352">
        <v>46.355006031560983</v>
      </c>
      <c r="W309" s="352">
        <v>47.786225736226001</v>
      </c>
      <c r="X309" s="352">
        <v>48.167210579695634</v>
      </c>
      <c r="Y309" s="352">
        <v>47.760424515002882</v>
      </c>
      <c r="Z309" s="352">
        <v>45.656169060817334</v>
      </c>
      <c r="AA309" s="352">
        <v>45.466999369842455</v>
      </c>
      <c r="AB309" s="352">
        <v>45.687998802604369</v>
      </c>
      <c r="AC309" s="352">
        <v>44.527931430906534</v>
      </c>
      <c r="AD309" s="352">
        <v>41.936493765729679</v>
      </c>
      <c r="AE309" s="352">
        <v>38.755979505640212</v>
      </c>
      <c r="AF309" s="352">
        <v>35.139604088646095</v>
      </c>
      <c r="AG309">
        <f t="shared" si="25"/>
        <v>935.74202171969841</v>
      </c>
      <c r="AM309" s="4"/>
      <c r="AN309" s="267"/>
      <c r="AO309" s="272"/>
      <c r="BI309" s="4"/>
    </row>
    <row r="310" spans="2:61" ht="12" customHeight="1" x14ac:dyDescent="0.2">
      <c r="B310" s="70"/>
      <c r="C310" s="361"/>
      <c r="G310" s="4"/>
      <c r="H310" s="4">
        <v>284</v>
      </c>
      <c r="I310" s="351">
        <v>32.740332570718245</v>
      </c>
      <c r="J310" s="352">
        <v>30.804835496882284</v>
      </c>
      <c r="K310" s="352">
        <v>29.990526385358141</v>
      </c>
      <c r="L310" s="352">
        <v>29.152856832336898</v>
      </c>
      <c r="M310" s="352">
        <v>28.98328465210524</v>
      </c>
      <c r="N310" s="352">
        <v>29.634959912080472</v>
      </c>
      <c r="O310" s="352">
        <v>33.263034472116736</v>
      </c>
      <c r="P310" s="352">
        <v>35.565222481690327</v>
      </c>
      <c r="Q310" s="352">
        <v>37.80282761513179</v>
      </c>
      <c r="R310" s="352">
        <v>40.520076170533834</v>
      </c>
      <c r="S310" s="352">
        <v>42.487044665600763</v>
      </c>
      <c r="T310" s="352">
        <v>44.173653086502881</v>
      </c>
      <c r="U310" s="352">
        <v>45.805120369140312</v>
      </c>
      <c r="V310" s="352">
        <v>47.621272668605371</v>
      </c>
      <c r="W310" s="352">
        <v>48.985304542785983</v>
      </c>
      <c r="X310" s="352">
        <v>48.90846248300749</v>
      </c>
      <c r="Y310" s="352">
        <v>48.545937153001105</v>
      </c>
      <c r="Z310" s="352">
        <v>46.512839598279228</v>
      </c>
      <c r="AA310" s="352">
        <v>46.252363161035603</v>
      </c>
      <c r="AB310" s="352">
        <v>46.410375135866573</v>
      </c>
      <c r="AC310" s="352">
        <v>45.014533703813292</v>
      </c>
      <c r="AD310" s="352">
        <v>42.810298515735838</v>
      </c>
      <c r="AE310" s="352">
        <v>39.984803875674601</v>
      </c>
      <c r="AF310" s="352">
        <v>36.858743397553752</v>
      </c>
      <c r="AG310">
        <f t="shared" si="25"/>
        <v>958.82870894555697</v>
      </c>
      <c r="AM310" s="4"/>
      <c r="AN310" s="267"/>
      <c r="AO310" s="272"/>
      <c r="BI310" s="4"/>
    </row>
    <row r="311" spans="2:61" ht="12" customHeight="1" x14ac:dyDescent="0.2">
      <c r="B311" s="70"/>
      <c r="C311" s="361"/>
      <c r="G311" s="4"/>
      <c r="H311" s="4">
        <v>285</v>
      </c>
      <c r="I311" s="351">
        <v>32.992603148396249</v>
      </c>
      <c r="J311" s="352">
        <v>31.033978552014553</v>
      </c>
      <c r="K311" s="352">
        <v>29.875315276716996</v>
      </c>
      <c r="L311" s="352">
        <v>28.921844037987867</v>
      </c>
      <c r="M311" s="352">
        <v>28.44262390475917</v>
      </c>
      <c r="N311" s="352">
        <v>28.34318202014488</v>
      </c>
      <c r="O311" s="352">
        <v>29.02038944451963</v>
      </c>
      <c r="P311" s="352">
        <v>28.713204891824319</v>
      </c>
      <c r="Q311" s="352">
        <v>31.318599063332773</v>
      </c>
      <c r="R311" s="352">
        <v>34.581605439273417</v>
      </c>
      <c r="S311" s="352">
        <v>36.931635475618805</v>
      </c>
      <c r="T311" s="352">
        <v>39.049661471070813</v>
      </c>
      <c r="U311" s="352">
        <v>40.992622178824135</v>
      </c>
      <c r="V311" s="352">
        <v>42.23893772018873</v>
      </c>
      <c r="W311" s="352">
        <v>43.519892525394269</v>
      </c>
      <c r="X311" s="352">
        <v>43.980460851885397</v>
      </c>
      <c r="Y311" s="352">
        <v>44.116513286692907</v>
      </c>
      <c r="Z311" s="352">
        <v>43.45340950547687</v>
      </c>
      <c r="AA311" s="352">
        <v>43.63970894398166</v>
      </c>
      <c r="AB311" s="352">
        <v>44.028651029694238</v>
      </c>
      <c r="AC311" s="352">
        <v>42.956337832836851</v>
      </c>
      <c r="AD311" s="352">
        <v>41.087034088559662</v>
      </c>
      <c r="AE311" s="352">
        <v>38.411957118640814</v>
      </c>
      <c r="AF311" s="352">
        <v>35.326596060105501</v>
      </c>
      <c r="AG311">
        <f t="shared" si="25"/>
        <v>882.97676386794058</v>
      </c>
      <c r="AM311" s="4"/>
      <c r="AN311" s="267"/>
      <c r="AO311" s="272"/>
      <c r="BI311" s="4"/>
    </row>
    <row r="312" spans="2:61" ht="12" customHeight="1" x14ac:dyDescent="0.2">
      <c r="B312" s="70"/>
      <c r="C312" s="361"/>
      <c r="G312" s="4"/>
      <c r="H312" s="4">
        <v>286</v>
      </c>
      <c r="I312" s="351">
        <v>30.232608532098965</v>
      </c>
      <c r="J312" s="352">
        <v>28.647880224385958</v>
      </c>
      <c r="K312" s="352">
        <v>27.529904783938996</v>
      </c>
      <c r="L312" s="352">
        <v>26.647213660408127</v>
      </c>
      <c r="M312" s="352">
        <v>26.048078438454166</v>
      </c>
      <c r="N312" s="352">
        <v>25.751405147517712</v>
      </c>
      <c r="O312" s="352">
        <v>26.152408078609852</v>
      </c>
      <c r="P312" s="352">
        <v>25.52361473605832</v>
      </c>
      <c r="Q312" s="352">
        <v>27.324282541779283</v>
      </c>
      <c r="R312" s="352">
        <v>30.090370642405205</v>
      </c>
      <c r="S312" s="352">
        <v>31.754650321853404</v>
      </c>
      <c r="T312" s="352">
        <v>32.888724084324991</v>
      </c>
      <c r="U312" s="352">
        <v>35.105017505107654</v>
      </c>
      <c r="V312" s="352">
        <v>36.352077536131056</v>
      </c>
      <c r="W312" s="352">
        <v>38.07616076013845</v>
      </c>
      <c r="X312" s="352">
        <v>38.885119222935373</v>
      </c>
      <c r="Y312" s="352">
        <v>39.06666903167973</v>
      </c>
      <c r="Z312" s="352">
        <v>38.670996289700042</v>
      </c>
      <c r="AA312" s="352">
        <v>39.748944218631522</v>
      </c>
      <c r="AB312" s="352">
        <v>40.486411449218004</v>
      </c>
      <c r="AC312" s="352">
        <v>39.383107684151796</v>
      </c>
      <c r="AD312" s="352">
        <v>37.548895537708383</v>
      </c>
      <c r="AE312" s="352">
        <v>34.646104240970949</v>
      </c>
      <c r="AF312" s="352">
        <v>31.488836184384589</v>
      </c>
      <c r="AG312">
        <f t="shared" si="25"/>
        <v>788.04948085259264</v>
      </c>
      <c r="AM312" s="4"/>
      <c r="AN312" s="267"/>
      <c r="AO312" s="272"/>
      <c r="BI312" s="4"/>
    </row>
    <row r="313" spans="2:61" ht="12" customHeight="1" x14ac:dyDescent="0.2">
      <c r="B313" s="70"/>
      <c r="C313" s="361"/>
      <c r="G313" s="4"/>
      <c r="H313" s="4">
        <v>287</v>
      </c>
      <c r="I313" s="351">
        <v>25.697864452406371</v>
      </c>
      <c r="J313" s="352">
        <v>24.418850434002799</v>
      </c>
      <c r="K313" s="352">
        <v>23.761007991372921</v>
      </c>
      <c r="L313" s="352">
        <v>23.422244981270325</v>
      </c>
      <c r="M313" s="352">
        <v>23.115007019169276</v>
      </c>
      <c r="N313" s="352">
        <v>24.347956407511965</v>
      </c>
      <c r="O313" s="352">
        <v>28.341037965071489</v>
      </c>
      <c r="P313" s="352">
        <v>31.059467244446083</v>
      </c>
      <c r="Q313" s="352">
        <v>32.475828376853052</v>
      </c>
      <c r="R313" s="352">
        <v>33.943844792188024</v>
      </c>
      <c r="S313" s="352">
        <v>34.860810276236776</v>
      </c>
      <c r="T313" s="352">
        <v>35.033522287371795</v>
      </c>
      <c r="U313" s="352">
        <v>35.413230388879498</v>
      </c>
      <c r="V313" s="352">
        <v>35.767840368772923</v>
      </c>
      <c r="W313" s="352">
        <v>36.334801654127396</v>
      </c>
      <c r="X313" s="352">
        <v>36.660230770537062</v>
      </c>
      <c r="Y313" s="352">
        <v>36.154179902970213</v>
      </c>
      <c r="Z313" s="352">
        <v>34.0787487314809</v>
      </c>
      <c r="AA313" s="352">
        <v>34.931635763420601</v>
      </c>
      <c r="AB313" s="352">
        <v>35.739103545259617</v>
      </c>
      <c r="AC313" s="352">
        <v>35.016157813073917</v>
      </c>
      <c r="AD313" s="352">
        <v>32.842496385593719</v>
      </c>
      <c r="AE313" s="352">
        <v>30.325513243709395</v>
      </c>
      <c r="AF313" s="352">
        <v>27.482604318531763</v>
      </c>
      <c r="AG313">
        <f t="shared" si="25"/>
        <v>751.22398511425797</v>
      </c>
      <c r="AM313" s="4"/>
      <c r="AN313" s="267"/>
      <c r="AO313" s="272"/>
      <c r="BI313" s="4"/>
    </row>
    <row r="314" spans="2:61" ht="12" customHeight="1" x14ac:dyDescent="0.2">
      <c r="B314" s="70"/>
      <c r="C314" s="361"/>
      <c r="G314" s="4"/>
      <c r="H314" s="4">
        <v>288</v>
      </c>
      <c r="I314" s="351">
        <v>25.988356427520671</v>
      </c>
      <c r="J314" s="352">
        <v>24.840899129270333</v>
      </c>
      <c r="K314" s="352">
        <v>24.079542621112871</v>
      </c>
      <c r="L314" s="352">
        <v>23.849089325828658</v>
      </c>
      <c r="M314" s="352">
        <v>23.898524462290602</v>
      </c>
      <c r="N314" s="352">
        <v>25.096412654315952</v>
      </c>
      <c r="O314" s="352">
        <v>28.969189108891847</v>
      </c>
      <c r="P314" s="352">
        <v>30.845896207485225</v>
      </c>
      <c r="Q314" s="352">
        <v>32.101781860849478</v>
      </c>
      <c r="R314" s="352">
        <v>32.913189425056615</v>
      </c>
      <c r="S314" s="352">
        <v>33.289967834008436</v>
      </c>
      <c r="T314" s="352">
        <v>33.015777698747712</v>
      </c>
      <c r="U314" s="352">
        <v>33.423363292238811</v>
      </c>
      <c r="V314" s="352">
        <v>33.892862046371036</v>
      </c>
      <c r="W314" s="352">
        <v>34.240427816437354</v>
      </c>
      <c r="X314" s="352">
        <v>34.647994291989598</v>
      </c>
      <c r="Y314" s="352">
        <v>34.50343092494289</v>
      </c>
      <c r="Z314" s="352">
        <v>32.738846910154166</v>
      </c>
      <c r="AA314" s="352">
        <v>33.880488193443959</v>
      </c>
      <c r="AB314" s="352">
        <v>34.611639323485264</v>
      </c>
      <c r="AC314" s="352">
        <v>33.852242191620043</v>
      </c>
      <c r="AD314" s="352">
        <v>31.943782456834832</v>
      </c>
      <c r="AE314" s="352">
        <v>29.686544909199352</v>
      </c>
      <c r="AF314" s="352">
        <v>26.710129523682738</v>
      </c>
      <c r="AG314">
        <f t="shared" si="25"/>
        <v>733.02037863577857</v>
      </c>
      <c r="AM314" s="4"/>
      <c r="AN314" s="267"/>
      <c r="AO314" s="272"/>
      <c r="BI314" s="4"/>
    </row>
    <row r="315" spans="2:61" ht="12" customHeight="1" x14ac:dyDescent="0.2">
      <c r="B315" s="70"/>
      <c r="C315" s="361"/>
      <c r="G315" s="4"/>
      <c r="H315" s="4">
        <v>289</v>
      </c>
      <c r="I315" s="351">
        <v>25.396996854026625</v>
      </c>
      <c r="J315" s="352">
        <v>24.235023847549552</v>
      </c>
      <c r="K315" s="352">
        <v>23.613929648449329</v>
      </c>
      <c r="L315" s="352">
        <v>23.511095120095401</v>
      </c>
      <c r="M315" s="352">
        <v>23.464008976636169</v>
      </c>
      <c r="N315" s="352">
        <v>24.796652781977311</v>
      </c>
      <c r="O315" s="352">
        <v>28.55137270856779</v>
      </c>
      <c r="P315" s="352">
        <v>30.229727263605461</v>
      </c>
      <c r="Q315" s="352">
        <v>30.927553130608977</v>
      </c>
      <c r="R315" s="352">
        <v>32.1217944810723</v>
      </c>
      <c r="S315" s="352">
        <v>32.564704288259477</v>
      </c>
      <c r="T315" s="352">
        <v>32.745386740638487</v>
      </c>
      <c r="U315" s="352">
        <v>33.292973092592462</v>
      </c>
      <c r="V315" s="352">
        <v>34.161291601114293</v>
      </c>
      <c r="W315" s="352">
        <v>34.991300174811499</v>
      </c>
      <c r="X315" s="352">
        <v>35.6104572512712</v>
      </c>
      <c r="Y315" s="352">
        <v>35.091444987622495</v>
      </c>
      <c r="Z315" s="352">
        <v>33.294513782685812</v>
      </c>
      <c r="AA315" s="352">
        <v>34.524560428451586</v>
      </c>
      <c r="AB315" s="352">
        <v>34.74844140060079</v>
      </c>
      <c r="AC315" s="352">
        <v>34.133052639389476</v>
      </c>
      <c r="AD315" s="352">
        <v>31.900505608060385</v>
      </c>
      <c r="AE315" s="352">
        <v>29.343801970285284</v>
      </c>
      <c r="AF315" s="352">
        <v>26.462093571399116</v>
      </c>
      <c r="AG315">
        <f t="shared" si="25"/>
        <v>729.71268234977117</v>
      </c>
      <c r="AM315" s="4"/>
      <c r="AN315" s="267"/>
      <c r="AO315" s="272"/>
      <c r="BI315" s="4"/>
    </row>
    <row r="316" spans="2:61" ht="12" customHeight="1" x14ac:dyDescent="0.2">
      <c r="B316" s="70"/>
      <c r="C316" s="361"/>
      <c r="G316" s="4"/>
      <c r="H316" s="4">
        <v>290</v>
      </c>
      <c r="I316" s="351">
        <v>25.982460200258739</v>
      </c>
      <c r="J316" s="352">
        <v>24.689146699507901</v>
      </c>
      <c r="K316" s="352">
        <v>24.100099177445813</v>
      </c>
      <c r="L316" s="352">
        <v>23.943981550559091</v>
      </c>
      <c r="M316" s="352">
        <v>23.94492164678509</v>
      </c>
      <c r="N316" s="352">
        <v>25.221483098031303</v>
      </c>
      <c r="O316" s="352">
        <v>29.109279671444661</v>
      </c>
      <c r="P316" s="352">
        <v>30.519868055829853</v>
      </c>
      <c r="Q316" s="352">
        <v>31.630758349768737</v>
      </c>
      <c r="R316" s="352">
        <v>32.846055328880759</v>
      </c>
      <c r="S316" s="352">
        <v>33.496760577159321</v>
      </c>
      <c r="T316" s="352">
        <v>34.155824960180958</v>
      </c>
      <c r="U316" s="352">
        <v>34.897619790564633</v>
      </c>
      <c r="V316" s="352">
        <v>36.454193259886779</v>
      </c>
      <c r="W316" s="352">
        <v>37.362162920349675</v>
      </c>
      <c r="X316" s="352">
        <v>37.82964734276586</v>
      </c>
      <c r="Y316" s="352">
        <v>37.270223690310971</v>
      </c>
      <c r="Z316" s="352">
        <v>35.223042187465637</v>
      </c>
      <c r="AA316" s="352">
        <v>36.177924731795521</v>
      </c>
      <c r="AB316" s="352">
        <v>36.257829719232348</v>
      </c>
      <c r="AC316" s="352">
        <v>35.691750866380005</v>
      </c>
      <c r="AD316" s="352">
        <v>33.342909199856663</v>
      </c>
      <c r="AE316" s="352">
        <v>30.876088512372938</v>
      </c>
      <c r="AF316" s="352">
        <v>27.916031035062836</v>
      </c>
      <c r="AG316">
        <f t="shared" si="25"/>
        <v>758.94006257189608</v>
      </c>
      <c r="AM316" s="4"/>
      <c r="AN316" s="267"/>
      <c r="AO316" s="272"/>
      <c r="BI316" s="4"/>
    </row>
    <row r="317" spans="2:61" ht="12" customHeight="1" x14ac:dyDescent="0.2">
      <c r="B317" s="70"/>
      <c r="C317" s="361"/>
      <c r="G317" s="4"/>
      <c r="H317" s="4">
        <v>291</v>
      </c>
      <c r="I317" s="351">
        <v>26.809408946072548</v>
      </c>
      <c r="J317" s="352">
        <v>25.451306927314945</v>
      </c>
      <c r="K317" s="352">
        <v>24.71184732159854</v>
      </c>
      <c r="L317" s="352">
        <v>24.460071174633626</v>
      </c>
      <c r="M317" s="352">
        <v>24.365100305695758</v>
      </c>
      <c r="N317" s="352">
        <v>25.488596839433185</v>
      </c>
      <c r="O317" s="352">
        <v>29.143303925279675</v>
      </c>
      <c r="P317" s="352">
        <v>30.954805242361974</v>
      </c>
      <c r="Q317" s="352">
        <v>32.043427220741442</v>
      </c>
      <c r="R317" s="352">
        <v>33.660059154330575</v>
      </c>
      <c r="S317" s="352">
        <v>34.659775941285389</v>
      </c>
      <c r="T317" s="352">
        <v>35.010864085715923</v>
      </c>
      <c r="U317" s="352">
        <v>35.801257772685474</v>
      </c>
      <c r="V317" s="352">
        <v>37.087837925848611</v>
      </c>
      <c r="W317" s="352">
        <v>38.01799985696757</v>
      </c>
      <c r="X317" s="352">
        <v>38.121716314621459</v>
      </c>
      <c r="Y317" s="352">
        <v>37.398972875658771</v>
      </c>
      <c r="Z317" s="352">
        <v>35.301137087813387</v>
      </c>
      <c r="AA317" s="352">
        <v>36.283715354207914</v>
      </c>
      <c r="AB317" s="352">
        <v>36.249997368493268</v>
      </c>
      <c r="AC317" s="352">
        <v>35.401317820262022</v>
      </c>
      <c r="AD317" s="352">
        <v>33.434389513596649</v>
      </c>
      <c r="AE317" s="352">
        <v>31.314467506347079</v>
      </c>
      <c r="AF317" s="352">
        <v>28.874068788097645</v>
      </c>
      <c r="AG317">
        <f t="shared" si="25"/>
        <v>770.04544526906329</v>
      </c>
      <c r="AM317" s="4"/>
      <c r="AN317" s="267"/>
      <c r="AO317" s="272"/>
      <c r="BI317" s="4"/>
    </row>
    <row r="318" spans="2:61" ht="12" customHeight="1" x14ac:dyDescent="0.2">
      <c r="B318" s="70"/>
      <c r="C318" s="361"/>
      <c r="G318" s="4"/>
      <c r="H318" s="4">
        <v>292</v>
      </c>
      <c r="I318" s="351">
        <v>26.175021467554245</v>
      </c>
      <c r="J318" s="352">
        <v>24.854294507080439</v>
      </c>
      <c r="K318" s="352">
        <v>23.956336931167897</v>
      </c>
      <c r="L318" s="352">
        <v>23.631905082325574</v>
      </c>
      <c r="M318" s="352">
        <v>23.427851711880098</v>
      </c>
      <c r="N318" s="352">
        <v>23.885411177491267</v>
      </c>
      <c r="O318" s="352">
        <v>24.786714214488399</v>
      </c>
      <c r="P318" s="352">
        <v>24.349481926817365</v>
      </c>
      <c r="Q318" s="352">
        <v>25.550881924054046</v>
      </c>
      <c r="R318" s="352">
        <v>27.114014382109438</v>
      </c>
      <c r="S318" s="352">
        <v>28.028383408124768</v>
      </c>
      <c r="T318" s="352">
        <v>28.092117433676435</v>
      </c>
      <c r="U318" s="352">
        <v>28.411171324943119</v>
      </c>
      <c r="V318" s="352">
        <v>28.264626394003216</v>
      </c>
      <c r="W318" s="352">
        <v>28.062707818073211</v>
      </c>
      <c r="X318" s="352">
        <v>28.723328486919662</v>
      </c>
      <c r="Y318" s="352">
        <v>28.492777117041648</v>
      </c>
      <c r="Z318" s="352">
        <v>28.361212722253786</v>
      </c>
      <c r="AA318" s="352">
        <v>30.005098240586925</v>
      </c>
      <c r="AB318" s="352">
        <v>30.85636579666162</v>
      </c>
      <c r="AC318" s="352">
        <v>30.702264599208441</v>
      </c>
      <c r="AD318" s="352">
        <v>29.230570876456017</v>
      </c>
      <c r="AE318" s="352">
        <v>27.946047351906202</v>
      </c>
      <c r="AF318" s="352">
        <v>25.682102358995323</v>
      </c>
      <c r="AG318">
        <f t="shared" si="25"/>
        <v>648.59068725381894</v>
      </c>
      <c r="AM318" s="4"/>
      <c r="AN318" s="267"/>
      <c r="AO318" s="272"/>
      <c r="BI318" s="4"/>
    </row>
    <row r="319" spans="2:61" ht="12" customHeight="1" x14ac:dyDescent="0.2">
      <c r="B319" s="70"/>
      <c r="C319" s="361"/>
      <c r="G319" s="4"/>
      <c r="H319" s="4">
        <v>293</v>
      </c>
      <c r="I319" s="351">
        <v>24.736734633726417</v>
      </c>
      <c r="J319" s="352">
        <v>23.698978431647042</v>
      </c>
      <c r="K319" s="352">
        <v>23.076149046602822</v>
      </c>
      <c r="L319" s="352">
        <v>22.722095611659498</v>
      </c>
      <c r="M319" s="352">
        <v>22.492155288403257</v>
      </c>
      <c r="N319" s="352">
        <v>22.771105108236878</v>
      </c>
      <c r="O319" s="352">
        <v>23.535714820581255</v>
      </c>
      <c r="P319" s="352">
        <v>22.793298502444657</v>
      </c>
      <c r="Q319" s="352">
        <v>23.559926344806954</v>
      </c>
      <c r="R319" s="352">
        <v>24.567133213188846</v>
      </c>
      <c r="S319" s="352">
        <v>24.810395242673387</v>
      </c>
      <c r="T319" s="352">
        <v>24.138865414514306</v>
      </c>
      <c r="U319" s="352">
        <v>24.892839660761226</v>
      </c>
      <c r="V319" s="352">
        <v>24.920198352489479</v>
      </c>
      <c r="W319" s="352">
        <v>25.26029278018261</v>
      </c>
      <c r="X319" s="352">
        <v>25.993726486719289</v>
      </c>
      <c r="Y319" s="352">
        <v>26.238666964113989</v>
      </c>
      <c r="Z319" s="352">
        <v>26.568288996004085</v>
      </c>
      <c r="AA319" s="352">
        <v>28.982693395119835</v>
      </c>
      <c r="AB319" s="352">
        <v>30.358501719791562</v>
      </c>
      <c r="AC319" s="352">
        <v>30.067563773073918</v>
      </c>
      <c r="AD319" s="352">
        <v>28.744878786562992</v>
      </c>
      <c r="AE319" s="352">
        <v>27.052907196749366</v>
      </c>
      <c r="AF319" s="352">
        <v>24.570012464313194</v>
      </c>
      <c r="AG319">
        <f t="shared" si="25"/>
        <v>606.55312223436692</v>
      </c>
      <c r="AM319" s="4"/>
      <c r="AN319" s="267"/>
      <c r="AO319" s="272"/>
      <c r="BI319" s="4"/>
    </row>
    <row r="320" spans="2:61" ht="12" customHeight="1" x14ac:dyDescent="0.2">
      <c r="B320" s="70"/>
      <c r="C320" s="361"/>
      <c r="G320" s="4"/>
      <c r="H320" s="4">
        <v>294</v>
      </c>
      <c r="I320" s="351">
        <v>23.598533151390505</v>
      </c>
      <c r="J320" s="352">
        <v>22.569451088698131</v>
      </c>
      <c r="K320" s="352">
        <v>22.491517287856784</v>
      </c>
      <c r="L320" s="352">
        <v>22.404055226127372</v>
      </c>
      <c r="M320" s="352">
        <v>22.481143371734674</v>
      </c>
      <c r="N320" s="352">
        <v>24.06450334067177</v>
      </c>
      <c r="O320" s="352">
        <v>28.389846218217915</v>
      </c>
      <c r="P320" s="352">
        <v>31.216346436339304</v>
      </c>
      <c r="Q320" s="352">
        <v>32.454190057919249</v>
      </c>
      <c r="R320" s="352">
        <v>32.797454582988898</v>
      </c>
      <c r="S320" s="352">
        <v>33.053422853364289</v>
      </c>
      <c r="T320" s="352">
        <v>32.610943984490689</v>
      </c>
      <c r="U320" s="352">
        <v>32.518047904467785</v>
      </c>
      <c r="V320" s="352">
        <v>32.558869508314864</v>
      </c>
      <c r="W320" s="352">
        <v>32.399832060302728</v>
      </c>
      <c r="X320" s="352">
        <v>32.533116043131862</v>
      </c>
      <c r="Y320" s="352">
        <v>32.492572588144469</v>
      </c>
      <c r="Z320" s="352">
        <v>31.094557319057735</v>
      </c>
      <c r="AA320" s="352">
        <v>32.727706677562388</v>
      </c>
      <c r="AB320" s="352">
        <v>33.902741139959943</v>
      </c>
      <c r="AC320" s="352">
        <v>33.501004832083787</v>
      </c>
      <c r="AD320" s="352">
        <v>31.595873593354508</v>
      </c>
      <c r="AE320" s="352">
        <v>29.494305988397727</v>
      </c>
      <c r="AF320" s="352">
        <v>26.847943936144617</v>
      </c>
      <c r="AG320">
        <f t="shared" si="25"/>
        <v>709.79797919072212</v>
      </c>
      <c r="AM320" s="4"/>
      <c r="AN320" s="267"/>
      <c r="AO320" s="272"/>
      <c r="BI320" s="4"/>
    </row>
    <row r="321" spans="2:61" ht="12" customHeight="1" x14ac:dyDescent="0.2">
      <c r="B321" s="70"/>
      <c r="C321" s="361"/>
      <c r="G321" s="4"/>
      <c r="H321" s="4">
        <v>295</v>
      </c>
      <c r="I321" s="351">
        <v>25.345013485546158</v>
      </c>
      <c r="J321" s="352">
        <v>24.286797584007896</v>
      </c>
      <c r="K321" s="352">
        <v>23.769095271571661</v>
      </c>
      <c r="L321" s="352">
        <v>23.623791405403278</v>
      </c>
      <c r="M321" s="352">
        <v>23.772520477965152</v>
      </c>
      <c r="N321" s="352">
        <v>25.110219187784203</v>
      </c>
      <c r="O321" s="352">
        <v>29.08476964889168</v>
      </c>
      <c r="P321" s="352">
        <v>30.953887054022182</v>
      </c>
      <c r="Q321" s="352">
        <v>31.948578111319467</v>
      </c>
      <c r="R321" s="352">
        <v>32.340290154288496</v>
      </c>
      <c r="S321" s="352">
        <v>32.455259589801621</v>
      </c>
      <c r="T321" s="352">
        <v>32.026516211718743</v>
      </c>
      <c r="U321" s="352">
        <v>32.31273345951243</v>
      </c>
      <c r="V321" s="352">
        <v>32.826823035877084</v>
      </c>
      <c r="W321" s="352">
        <v>33.21207551531171</v>
      </c>
      <c r="X321" s="352">
        <v>33.363289053734078</v>
      </c>
      <c r="Y321" s="352">
        <v>33.517441911102686</v>
      </c>
      <c r="Z321" s="352">
        <v>31.785415475664635</v>
      </c>
      <c r="AA321" s="352">
        <v>33.551212005821824</v>
      </c>
      <c r="AB321" s="352">
        <v>34.060963247661618</v>
      </c>
      <c r="AC321" s="352">
        <v>33.306546626299536</v>
      </c>
      <c r="AD321" s="352">
        <v>31.512197317607701</v>
      </c>
      <c r="AE321" s="352">
        <v>29.312246963682732</v>
      </c>
      <c r="AF321" s="352">
        <v>26.455266768932383</v>
      </c>
      <c r="AG321">
        <f t="shared" si="25"/>
        <v>719.93294956352906</v>
      </c>
      <c r="AM321" s="4"/>
      <c r="AN321" s="267"/>
      <c r="AO321" s="272"/>
      <c r="BI321" s="4"/>
    </row>
    <row r="322" spans="2:61" ht="12" customHeight="1" x14ac:dyDescent="0.2">
      <c r="B322" s="70"/>
      <c r="C322" s="361"/>
      <c r="G322" s="4"/>
      <c r="H322" s="4">
        <v>296</v>
      </c>
      <c r="I322" s="351">
        <v>25.232651217843252</v>
      </c>
      <c r="J322" s="352">
        <v>24.084567010299665</v>
      </c>
      <c r="K322" s="352">
        <v>23.532824034782742</v>
      </c>
      <c r="L322" s="352">
        <v>23.44091638240997</v>
      </c>
      <c r="M322" s="352">
        <v>23.425249673186617</v>
      </c>
      <c r="N322" s="352">
        <v>24.768188597897279</v>
      </c>
      <c r="O322" s="352">
        <v>28.525859012500021</v>
      </c>
      <c r="P322" s="352">
        <v>30.387747445156656</v>
      </c>
      <c r="Q322" s="352">
        <v>30.832944027855149</v>
      </c>
      <c r="R322" s="352">
        <v>31.871060043778105</v>
      </c>
      <c r="S322" s="352">
        <v>32.259751835280561</v>
      </c>
      <c r="T322" s="352">
        <v>32.410469276821352</v>
      </c>
      <c r="U322" s="352">
        <v>32.898188329911079</v>
      </c>
      <c r="V322" s="352">
        <v>33.761526292904264</v>
      </c>
      <c r="W322" s="352">
        <v>34.583493593953563</v>
      </c>
      <c r="X322" s="352">
        <v>35.123566350676541</v>
      </c>
      <c r="Y322" s="352">
        <v>34.678189732777497</v>
      </c>
      <c r="Z322" s="352">
        <v>32.849059451859191</v>
      </c>
      <c r="AA322" s="352">
        <v>34.610420577371158</v>
      </c>
      <c r="AB322" s="352">
        <v>34.509373062949663</v>
      </c>
      <c r="AC322" s="352">
        <v>33.822124963524459</v>
      </c>
      <c r="AD322" s="352">
        <v>31.555933507913501</v>
      </c>
      <c r="AE322" s="352">
        <v>29.046288390307154</v>
      </c>
      <c r="AF322" s="352">
        <v>26.220201982325378</v>
      </c>
      <c r="AG322">
        <f t="shared" si="25"/>
        <v>724.43059479428496</v>
      </c>
      <c r="AM322" s="4"/>
      <c r="AN322" s="267"/>
      <c r="AO322" s="272"/>
      <c r="BI322" s="4"/>
    </row>
    <row r="323" spans="2:61" ht="12" customHeight="1" x14ac:dyDescent="0.2">
      <c r="B323" s="70"/>
      <c r="C323" s="361"/>
      <c r="G323" s="4"/>
      <c r="H323" s="4">
        <v>297</v>
      </c>
      <c r="I323" s="351">
        <v>25.994685047710874</v>
      </c>
      <c r="J323" s="352">
        <v>24.648644996186015</v>
      </c>
      <c r="K323" s="352">
        <v>24.193814487982944</v>
      </c>
      <c r="L323" s="352">
        <v>23.984507449619464</v>
      </c>
      <c r="M323" s="352">
        <v>24.087670692370672</v>
      </c>
      <c r="N323" s="352">
        <v>25.28268824827515</v>
      </c>
      <c r="O323" s="352">
        <v>29.214664949763602</v>
      </c>
      <c r="P323" s="352">
        <v>30.984162557057246</v>
      </c>
      <c r="Q323" s="352">
        <v>32.020573111728609</v>
      </c>
      <c r="R323" s="352">
        <v>33.121546495277244</v>
      </c>
      <c r="S323" s="352">
        <v>33.861514219324462</v>
      </c>
      <c r="T323" s="352">
        <v>34.755936703622559</v>
      </c>
      <c r="U323" s="352">
        <v>35.565410408071209</v>
      </c>
      <c r="V323" s="352">
        <v>37.165602104758534</v>
      </c>
      <c r="W323" s="352">
        <v>37.997020843281305</v>
      </c>
      <c r="X323" s="352">
        <v>38.461651543650184</v>
      </c>
      <c r="Y323" s="352">
        <v>38.053701600353023</v>
      </c>
      <c r="Z323" s="352">
        <v>36.116427358244081</v>
      </c>
      <c r="AA323" s="352">
        <v>37.441866043816752</v>
      </c>
      <c r="AB323" s="352">
        <v>37.241071820836403</v>
      </c>
      <c r="AC323" s="352">
        <v>36.548453246043863</v>
      </c>
      <c r="AD323" s="352">
        <v>34.112755850936487</v>
      </c>
      <c r="AE323" s="352">
        <v>31.616222702624963</v>
      </c>
      <c r="AF323" s="352">
        <v>28.629988304652503</v>
      </c>
      <c r="AG323">
        <f t="shared" si="25"/>
        <v>771.10058078618829</v>
      </c>
      <c r="AM323" s="4"/>
      <c r="AN323" s="267"/>
      <c r="AO323" s="272"/>
      <c r="BI323" s="4"/>
    </row>
    <row r="324" spans="2:61" ht="12" customHeight="1" x14ac:dyDescent="0.2">
      <c r="B324" s="70"/>
      <c r="C324" s="361"/>
      <c r="G324" s="4"/>
      <c r="H324" s="4">
        <v>298</v>
      </c>
      <c r="I324" s="351">
        <v>27.016696870029378</v>
      </c>
      <c r="J324" s="352">
        <v>25.594080290906511</v>
      </c>
      <c r="K324" s="352">
        <v>24.917593151191475</v>
      </c>
      <c r="L324" s="352">
        <v>24.571064104172095</v>
      </c>
      <c r="M324" s="352">
        <v>24.488448029383804</v>
      </c>
      <c r="N324" s="352">
        <v>25.545316704997475</v>
      </c>
      <c r="O324" s="352">
        <v>29.246931847848796</v>
      </c>
      <c r="P324" s="352">
        <v>31.388612283035915</v>
      </c>
      <c r="Q324" s="352">
        <v>32.246996325959394</v>
      </c>
      <c r="R324" s="352">
        <v>33.73287448938401</v>
      </c>
      <c r="S324" s="352">
        <v>34.636653749827687</v>
      </c>
      <c r="T324" s="352">
        <v>35.007998383154231</v>
      </c>
      <c r="U324" s="352">
        <v>35.645666153925802</v>
      </c>
      <c r="V324" s="352">
        <v>36.732979037933944</v>
      </c>
      <c r="W324" s="352">
        <v>37.624220080991805</v>
      </c>
      <c r="X324" s="352">
        <v>37.602937442671724</v>
      </c>
      <c r="Y324" s="352">
        <v>37.019862762583095</v>
      </c>
      <c r="Z324" s="352">
        <v>34.954399415285238</v>
      </c>
      <c r="AA324" s="352">
        <v>36.374121855899922</v>
      </c>
      <c r="AB324" s="352">
        <v>36.152763821989772</v>
      </c>
      <c r="AC324" s="352">
        <v>35.167042992626421</v>
      </c>
      <c r="AD324" s="352">
        <v>33.250587796503524</v>
      </c>
      <c r="AE324" s="352">
        <v>31.210492155437642</v>
      </c>
      <c r="AF324" s="352">
        <v>28.80594124809269</v>
      </c>
      <c r="AG324">
        <f t="shared" si="25"/>
        <v>768.93428099383243</v>
      </c>
      <c r="AM324" s="4"/>
      <c r="AN324" s="267"/>
      <c r="AO324" s="272"/>
      <c r="BI324" s="4"/>
    </row>
    <row r="325" spans="2:61" ht="12" customHeight="1" x14ac:dyDescent="0.2">
      <c r="B325" s="70"/>
      <c r="C325" s="361"/>
      <c r="G325" s="4"/>
      <c r="H325" s="4">
        <v>299</v>
      </c>
      <c r="I325" s="351">
        <v>26.120124245616918</v>
      </c>
      <c r="J325" s="352">
        <v>24.822377315994324</v>
      </c>
      <c r="K325" s="352">
        <v>23.920688380970031</v>
      </c>
      <c r="L325" s="352">
        <v>23.574406566699125</v>
      </c>
      <c r="M325" s="352">
        <v>23.310004771812171</v>
      </c>
      <c r="N325" s="352">
        <v>23.796747243208799</v>
      </c>
      <c r="O325" s="352">
        <v>24.691892669697808</v>
      </c>
      <c r="P325" s="352">
        <v>24.451799894408992</v>
      </c>
      <c r="Q325" s="352">
        <v>25.562914778679488</v>
      </c>
      <c r="R325" s="352">
        <v>26.986277928059032</v>
      </c>
      <c r="S325" s="352">
        <v>27.749531035382269</v>
      </c>
      <c r="T325" s="352">
        <v>27.806546443267692</v>
      </c>
      <c r="U325" s="352">
        <v>28.153507095927232</v>
      </c>
      <c r="V325" s="352">
        <v>27.964866968862616</v>
      </c>
      <c r="W325" s="352">
        <v>27.954206945891624</v>
      </c>
      <c r="X325" s="352">
        <v>28.544709505729166</v>
      </c>
      <c r="Y325" s="352">
        <v>28.381676630675756</v>
      </c>
      <c r="Z325" s="352">
        <v>28.22736852640859</v>
      </c>
      <c r="AA325" s="352">
        <v>30.352075319384205</v>
      </c>
      <c r="AB325" s="352">
        <v>30.994864437887934</v>
      </c>
      <c r="AC325" s="352">
        <v>30.622848267212511</v>
      </c>
      <c r="AD325" s="352">
        <v>29.25572968941842</v>
      </c>
      <c r="AE325" s="352">
        <v>27.882853401011698</v>
      </c>
      <c r="AF325" s="352">
        <v>25.654459620063541</v>
      </c>
      <c r="AG325">
        <f t="shared" si="25"/>
        <v>646.78247768226993</v>
      </c>
      <c r="AM325" s="4"/>
      <c r="AN325" s="267"/>
      <c r="AO325" s="272"/>
      <c r="BI325" s="4"/>
    </row>
    <row r="326" spans="2:61" ht="12" customHeight="1" x14ac:dyDescent="0.2">
      <c r="B326" s="70"/>
      <c r="C326" s="361"/>
      <c r="G326" s="4"/>
      <c r="H326" s="4">
        <v>300</v>
      </c>
      <c r="I326" s="351">
        <v>23.426391330386544</v>
      </c>
      <c r="J326" s="352">
        <v>22.874625122162136</v>
      </c>
      <c r="K326" s="352">
        <v>22.112182726996682</v>
      </c>
      <c r="L326" s="352">
        <v>21.97211286150117</v>
      </c>
      <c r="M326" s="352">
        <v>21.922864496834535</v>
      </c>
      <c r="N326" s="352">
        <v>22.379903936767121</v>
      </c>
      <c r="O326" s="352">
        <v>21.945252854233566</v>
      </c>
      <c r="P326" s="352">
        <v>21.781199506749829</v>
      </c>
      <c r="Q326" s="352">
        <v>23.198508234511472</v>
      </c>
      <c r="R326" s="352">
        <v>24.349035649555468</v>
      </c>
      <c r="S326" s="352">
        <v>24.524027201794645</v>
      </c>
      <c r="T326" s="352">
        <v>23.964057063152332</v>
      </c>
      <c r="U326" s="352">
        <v>24.807581964113812</v>
      </c>
      <c r="V326" s="352">
        <v>24.853591085208407</v>
      </c>
      <c r="W326" s="352">
        <v>24.913361217470356</v>
      </c>
      <c r="X326" s="352">
        <v>25.149407278677579</v>
      </c>
      <c r="Y326" s="352">
        <v>24.889808533216087</v>
      </c>
      <c r="Z326" s="352">
        <v>28.39501946115978</v>
      </c>
      <c r="AA326" s="352">
        <v>29.940990591747873</v>
      </c>
      <c r="AB326" s="352">
        <v>30.362956113746733</v>
      </c>
      <c r="AC326" s="352">
        <v>29.515865051275853</v>
      </c>
      <c r="AD326" s="352">
        <v>28.082201538336712</v>
      </c>
      <c r="AE326" s="352">
        <v>26.030302478442295</v>
      </c>
      <c r="AF326" s="352">
        <v>24.088414857356454</v>
      </c>
      <c r="AG326">
        <f t="shared" si="25"/>
        <v>595.47966115539748</v>
      </c>
      <c r="AM326" s="4"/>
      <c r="AN326" s="267"/>
      <c r="AO326" s="272"/>
      <c r="BI326" s="4"/>
    </row>
    <row r="327" spans="2:61" ht="12" customHeight="1" x14ac:dyDescent="0.2">
      <c r="B327" s="70"/>
      <c r="C327" s="361"/>
      <c r="G327" s="4"/>
      <c r="H327" s="4">
        <v>301</v>
      </c>
      <c r="I327" s="351">
        <v>22.32961224295228</v>
      </c>
      <c r="J327" s="352">
        <v>21.639850081269458</v>
      </c>
      <c r="K327" s="352">
        <v>21.457547117215363</v>
      </c>
      <c r="L327" s="352">
        <v>21.522250917456585</v>
      </c>
      <c r="M327" s="352">
        <v>21.877365467998263</v>
      </c>
      <c r="N327" s="352">
        <v>23.360000541113372</v>
      </c>
      <c r="O327" s="352">
        <v>26.445012826371855</v>
      </c>
      <c r="P327" s="352">
        <v>29.679851391193203</v>
      </c>
      <c r="Q327" s="352">
        <v>31.657114569778535</v>
      </c>
      <c r="R327" s="352">
        <v>32.654899883889691</v>
      </c>
      <c r="S327" s="352">
        <v>33.528598425611442</v>
      </c>
      <c r="T327" s="352">
        <v>34.011004605443446</v>
      </c>
      <c r="U327" s="352">
        <v>34.482419558817035</v>
      </c>
      <c r="V327" s="352">
        <v>35.16021158424526</v>
      </c>
      <c r="W327" s="352">
        <v>34.979765835627461</v>
      </c>
      <c r="X327" s="352">
        <v>34.764364079515218</v>
      </c>
      <c r="Y327" s="352">
        <v>34.244700760844928</v>
      </c>
      <c r="Z327" s="352">
        <v>35.811401813142581</v>
      </c>
      <c r="AA327" s="352">
        <v>36.095226861059402</v>
      </c>
      <c r="AB327" s="352">
        <v>35.737291903525708</v>
      </c>
      <c r="AC327" s="352">
        <v>34.764150603699321</v>
      </c>
      <c r="AD327" s="352">
        <v>32.329476814309217</v>
      </c>
      <c r="AE327" s="352">
        <v>29.590955139977709</v>
      </c>
      <c r="AF327" s="352">
        <v>27.37952446969808</v>
      </c>
      <c r="AG327">
        <f t="shared" si="25"/>
        <v>725.50259749475526</v>
      </c>
      <c r="AM327" s="4"/>
      <c r="AN327" s="267"/>
      <c r="AO327" s="272"/>
      <c r="BI327" s="4"/>
    </row>
    <row r="328" spans="2:61" ht="12" customHeight="1" x14ac:dyDescent="0.2">
      <c r="B328" s="70"/>
      <c r="C328" s="361"/>
      <c r="G328" s="4"/>
      <c r="H328" s="4">
        <v>302</v>
      </c>
      <c r="I328" s="351">
        <v>27.721014835083139</v>
      </c>
      <c r="J328" s="352">
        <v>26.647140344905452</v>
      </c>
      <c r="K328" s="352">
        <v>25.971537918806575</v>
      </c>
      <c r="L328" s="352">
        <v>25.61652932468624</v>
      </c>
      <c r="M328" s="352">
        <v>26.0662463526122</v>
      </c>
      <c r="N328" s="352">
        <v>26.992335004194935</v>
      </c>
      <c r="O328" s="352">
        <v>29.736173759767681</v>
      </c>
      <c r="P328" s="352">
        <v>32.67976145927657</v>
      </c>
      <c r="Q328" s="352">
        <v>35.113965783492894</v>
      </c>
      <c r="R328" s="352">
        <v>36.722923428320328</v>
      </c>
      <c r="S328" s="352">
        <v>38.077372468528502</v>
      </c>
      <c r="T328" s="352">
        <v>39.324571055786386</v>
      </c>
      <c r="U328" s="352">
        <v>40.637331297660822</v>
      </c>
      <c r="V328" s="352">
        <v>41.930399189784197</v>
      </c>
      <c r="W328" s="352">
        <v>42.17033891051512</v>
      </c>
      <c r="X328" s="352">
        <v>42.066659839122337</v>
      </c>
      <c r="Y328" s="352">
        <v>41.831815535601834</v>
      </c>
      <c r="Z328" s="352">
        <v>43.413297212818868</v>
      </c>
      <c r="AA328" s="352">
        <v>43.237649428046915</v>
      </c>
      <c r="AB328" s="352">
        <v>42.362718551772126</v>
      </c>
      <c r="AC328" s="352">
        <v>40.686669274695674</v>
      </c>
      <c r="AD328" s="352">
        <v>38.098273641755576</v>
      </c>
      <c r="AE328" s="352">
        <v>34.955316163862427</v>
      </c>
      <c r="AF328" s="352">
        <v>32.068377074740376</v>
      </c>
      <c r="AG328">
        <f t="shared" si="25"/>
        <v>854.12841785583703</v>
      </c>
      <c r="AM328" s="4"/>
      <c r="AN328" s="267"/>
      <c r="AO328" s="272"/>
      <c r="BI328" s="4"/>
    </row>
    <row r="329" spans="2:61" ht="12" customHeight="1" x14ac:dyDescent="0.2">
      <c r="B329" s="70"/>
      <c r="C329" s="361"/>
      <c r="G329" s="4"/>
      <c r="H329" s="4">
        <v>303</v>
      </c>
      <c r="I329" s="351">
        <v>30.869616218303182</v>
      </c>
      <c r="J329" s="352">
        <v>29.495379674702029</v>
      </c>
      <c r="K329" s="352">
        <v>28.688341516681003</v>
      </c>
      <c r="L329" s="352">
        <v>28.090763519665792</v>
      </c>
      <c r="M329" s="352">
        <v>28.247399876091883</v>
      </c>
      <c r="N329" s="352">
        <v>29.105596473848482</v>
      </c>
      <c r="O329" s="352">
        <v>31.688551806189984</v>
      </c>
      <c r="P329" s="352">
        <v>35.138304743168121</v>
      </c>
      <c r="Q329" s="352">
        <v>37.489165738361301</v>
      </c>
      <c r="R329" s="352">
        <v>39.927383240516697</v>
      </c>
      <c r="S329" s="352">
        <v>41.529261975424674</v>
      </c>
      <c r="T329" s="352">
        <v>43.400168385910519</v>
      </c>
      <c r="U329" s="352">
        <v>44.924749768851456</v>
      </c>
      <c r="V329" s="352">
        <v>46.246555856881677</v>
      </c>
      <c r="W329" s="352">
        <v>46.857218854085922</v>
      </c>
      <c r="X329" s="352">
        <v>46.952500137396484</v>
      </c>
      <c r="Y329" s="352">
        <v>46.232440029312301</v>
      </c>
      <c r="Z329" s="352">
        <v>48.064858754897308</v>
      </c>
      <c r="AA329" s="352">
        <v>47.653339432448909</v>
      </c>
      <c r="AB329" s="352">
        <v>46.655318416954998</v>
      </c>
      <c r="AC329" s="352">
        <v>44.728236894954918</v>
      </c>
      <c r="AD329" s="352">
        <v>41.832912220560175</v>
      </c>
      <c r="AE329" s="352">
        <v>38.279562891360086</v>
      </c>
      <c r="AF329" s="352">
        <v>35.150165527682745</v>
      </c>
      <c r="AG329">
        <f t="shared" si="25"/>
        <v>937.2477919542506</v>
      </c>
      <c r="AM329" s="4"/>
      <c r="AN329" s="267"/>
      <c r="AO329" s="272"/>
      <c r="BI329" s="4"/>
    </row>
    <row r="330" spans="2:61" ht="12" customHeight="1" x14ac:dyDescent="0.2">
      <c r="B330" s="70"/>
      <c r="C330" s="361"/>
      <c r="G330" s="4"/>
      <c r="H330" s="4">
        <v>304</v>
      </c>
      <c r="I330" s="351">
        <v>31.825355005844859</v>
      </c>
      <c r="J330" s="352">
        <v>30.327120775388146</v>
      </c>
      <c r="K330" s="352">
        <v>29.449787040376982</v>
      </c>
      <c r="L330" s="352">
        <v>28.757004367400558</v>
      </c>
      <c r="M330" s="352">
        <v>28.813874658019429</v>
      </c>
      <c r="N330" s="352">
        <v>29.718052519433257</v>
      </c>
      <c r="O330" s="352">
        <v>32.500282140054182</v>
      </c>
      <c r="P330" s="352">
        <v>35.49104489096716</v>
      </c>
      <c r="Q330" s="352">
        <v>37.943843882533976</v>
      </c>
      <c r="R330" s="352">
        <v>40.287602813129936</v>
      </c>
      <c r="S330" s="352">
        <v>41.655398160836512</v>
      </c>
      <c r="T330" s="352">
        <v>43.446039379553078</v>
      </c>
      <c r="U330" s="352">
        <v>44.669087354042659</v>
      </c>
      <c r="V330" s="352">
        <v>46.180059770035868</v>
      </c>
      <c r="W330" s="352">
        <v>46.862245417974613</v>
      </c>
      <c r="X330" s="352">
        <v>46.534806430429242</v>
      </c>
      <c r="Y330" s="352">
        <v>45.782009234288978</v>
      </c>
      <c r="Z330" s="352">
        <v>47.318276844834855</v>
      </c>
      <c r="AA330" s="352">
        <v>46.699206217834359</v>
      </c>
      <c r="AB330" s="352">
        <v>45.854277615568904</v>
      </c>
      <c r="AC330" s="352">
        <v>44.031674418614941</v>
      </c>
      <c r="AD330" s="352">
        <v>41.309018060748876</v>
      </c>
      <c r="AE330" s="352">
        <v>38.124259633072512</v>
      </c>
      <c r="AF330" s="352">
        <v>35.046609911902223</v>
      </c>
      <c r="AG330">
        <f t="shared" si="25"/>
        <v>938.62693654288603</v>
      </c>
      <c r="AM330" s="4"/>
      <c r="AN330" s="267"/>
      <c r="AO330" s="272"/>
      <c r="BI330" s="4"/>
    </row>
    <row r="331" spans="2:61" ht="12" customHeight="1" x14ac:dyDescent="0.2">
      <c r="B331" s="70"/>
      <c r="C331" s="361"/>
      <c r="G331" s="4"/>
      <c r="H331" s="4">
        <v>305</v>
      </c>
      <c r="I331" s="351">
        <v>25.914564128453261</v>
      </c>
      <c r="J331" s="352">
        <v>24.985671596972931</v>
      </c>
      <c r="K331" s="352">
        <v>24.092183922920285</v>
      </c>
      <c r="L331" s="352">
        <v>23.842678378276212</v>
      </c>
      <c r="M331" s="352">
        <v>23.858411788614593</v>
      </c>
      <c r="N331" s="352">
        <v>25.169783232686484</v>
      </c>
      <c r="O331" s="352">
        <v>27.983831200408041</v>
      </c>
      <c r="P331" s="352">
        <v>30.890108063663451</v>
      </c>
      <c r="Q331" s="352">
        <v>32.391107417692744</v>
      </c>
      <c r="R331" s="352">
        <v>33.620941389335243</v>
      </c>
      <c r="S331" s="352">
        <v>33.743778021942433</v>
      </c>
      <c r="T331" s="352">
        <v>33.402490559386735</v>
      </c>
      <c r="U331" s="352">
        <v>33.330068353868917</v>
      </c>
      <c r="V331" s="352">
        <v>33.26073040476728</v>
      </c>
      <c r="W331" s="352">
        <v>33.185910921847778</v>
      </c>
      <c r="X331" s="352">
        <v>32.606007248386973</v>
      </c>
      <c r="Y331" s="352">
        <v>31.433392391881306</v>
      </c>
      <c r="Z331" s="352">
        <v>33.402930285904489</v>
      </c>
      <c r="AA331" s="352">
        <v>33.539922449737055</v>
      </c>
      <c r="AB331" s="352">
        <v>33.461513476876775</v>
      </c>
      <c r="AC331" s="352">
        <v>32.037602508322045</v>
      </c>
      <c r="AD331" s="352">
        <v>30.477385683372447</v>
      </c>
      <c r="AE331" s="352">
        <v>28.614240588195699</v>
      </c>
      <c r="AF331" s="352">
        <v>26.846952207664522</v>
      </c>
      <c r="AG331">
        <f t="shared" si="25"/>
        <v>722.09220622117778</v>
      </c>
      <c r="AM331" s="4"/>
      <c r="AN331" s="267"/>
      <c r="AO331" s="272"/>
      <c r="BI331" s="4"/>
    </row>
    <row r="332" spans="2:61" ht="12" customHeight="1" x14ac:dyDescent="0.2">
      <c r="B332" s="70"/>
      <c r="C332" s="361"/>
      <c r="G332" s="4"/>
      <c r="H332" s="4">
        <v>306</v>
      </c>
      <c r="I332" s="351">
        <v>25.622493220045147</v>
      </c>
      <c r="J332" s="352">
        <v>24.791865939684065</v>
      </c>
      <c r="K332" s="352">
        <v>23.925693336295815</v>
      </c>
      <c r="L332" s="352">
        <v>23.764670342426239</v>
      </c>
      <c r="M332" s="352">
        <v>23.726166310562341</v>
      </c>
      <c r="N332" s="352">
        <v>24.508621262626676</v>
      </c>
      <c r="O332" s="352">
        <v>24.509923522056425</v>
      </c>
      <c r="P332" s="352">
        <v>24.691088018368845</v>
      </c>
      <c r="Q332" s="352">
        <v>26.64957874373091</v>
      </c>
      <c r="R332" s="352">
        <v>27.873543854855747</v>
      </c>
      <c r="S332" s="352">
        <v>28.372576292897822</v>
      </c>
      <c r="T332" s="352">
        <v>28.299890952330998</v>
      </c>
      <c r="U332" s="352">
        <v>28.37830734060681</v>
      </c>
      <c r="V332" s="352">
        <v>27.757447801532408</v>
      </c>
      <c r="W332" s="352">
        <v>27.096014201813752</v>
      </c>
      <c r="X332" s="352">
        <v>27.076666812462779</v>
      </c>
      <c r="Y332" s="352">
        <v>26.676622480033959</v>
      </c>
      <c r="Z332" s="352">
        <v>30.436965252850207</v>
      </c>
      <c r="AA332" s="352">
        <v>31.197137261534486</v>
      </c>
      <c r="AB332" s="352">
        <v>31.442250490571393</v>
      </c>
      <c r="AC332" s="352">
        <v>30.729277514288299</v>
      </c>
      <c r="AD332" s="352">
        <v>29.392057549251732</v>
      </c>
      <c r="AE332" s="352">
        <v>27.833961608134722</v>
      </c>
      <c r="AF332" s="352">
        <v>26.196165933534505</v>
      </c>
      <c r="AG332">
        <f t="shared" si="25"/>
        <v>650.94898604249602</v>
      </c>
      <c r="AM332" s="4"/>
      <c r="AN332" s="267"/>
      <c r="AO332" s="272"/>
      <c r="BI332" s="4"/>
    </row>
    <row r="333" spans="2:61" ht="12" customHeight="1" x14ac:dyDescent="0.2">
      <c r="B333" s="70"/>
      <c r="C333" s="361"/>
      <c r="G333" s="4"/>
      <c r="H333" s="4">
        <v>307</v>
      </c>
      <c r="I333" s="351">
        <v>23.432023776838825</v>
      </c>
      <c r="J333" s="352">
        <v>22.916197162194084</v>
      </c>
      <c r="K333" s="352">
        <v>22.362799300630062</v>
      </c>
      <c r="L333" s="352">
        <v>22.274614359399106</v>
      </c>
      <c r="M333" s="352">
        <v>22.386327564377115</v>
      </c>
      <c r="N333" s="352">
        <v>22.944029495702587</v>
      </c>
      <c r="O333" s="352">
        <v>22.816778824794326</v>
      </c>
      <c r="P333" s="352">
        <v>22.518425165987118</v>
      </c>
      <c r="Q333" s="352">
        <v>23.840284091642651</v>
      </c>
      <c r="R333" s="352">
        <v>24.669673116420725</v>
      </c>
      <c r="S333" s="352">
        <v>24.693727961367681</v>
      </c>
      <c r="T333" s="352">
        <v>23.867327247982381</v>
      </c>
      <c r="U333" s="352">
        <v>24.454197461608878</v>
      </c>
      <c r="V333" s="352">
        <v>24.316676017227884</v>
      </c>
      <c r="W333" s="352">
        <v>23.922518453647847</v>
      </c>
      <c r="X333" s="352">
        <v>24.069096904942864</v>
      </c>
      <c r="Y333" s="352">
        <v>23.959650182024014</v>
      </c>
      <c r="Z333" s="352">
        <v>28.187997347322778</v>
      </c>
      <c r="AA333" s="352">
        <v>29.42654645384615</v>
      </c>
      <c r="AB333" s="352">
        <v>30.095020529358131</v>
      </c>
      <c r="AC333" s="352">
        <v>29.474986445468659</v>
      </c>
      <c r="AD333" s="352">
        <v>28.007648747304522</v>
      </c>
      <c r="AE333" s="352">
        <v>26.216803862671917</v>
      </c>
      <c r="AF333" s="352">
        <v>24.313015804459447</v>
      </c>
      <c r="AG333">
        <f t="shared" si="25"/>
        <v>595.16636627721971</v>
      </c>
      <c r="AM333" s="4"/>
      <c r="AN333" s="267"/>
      <c r="AO333" s="272"/>
      <c r="BI333" s="4"/>
    </row>
    <row r="334" spans="2:61" ht="12" customHeight="1" x14ac:dyDescent="0.2">
      <c r="B334" s="70"/>
      <c r="C334" s="361"/>
      <c r="G334" s="4"/>
      <c r="H334" s="4">
        <v>308</v>
      </c>
      <c r="I334" s="351">
        <v>22.795783323297606</v>
      </c>
      <c r="J334" s="352">
        <v>22.127136916024607</v>
      </c>
      <c r="K334" s="352">
        <v>22.054384216260857</v>
      </c>
      <c r="L334" s="352">
        <v>22.092881417193798</v>
      </c>
      <c r="M334" s="352">
        <v>22.506896143283733</v>
      </c>
      <c r="N334" s="352">
        <v>24.134001729960573</v>
      </c>
      <c r="O334" s="352">
        <v>27.57002026678434</v>
      </c>
      <c r="P334" s="352">
        <v>30.830713344109437</v>
      </c>
      <c r="Q334" s="352">
        <v>32.333032393892758</v>
      </c>
      <c r="R334" s="352">
        <v>32.814444349118439</v>
      </c>
      <c r="S334" s="352">
        <v>33.049609852367546</v>
      </c>
      <c r="T334" s="352">
        <v>32.544287470951154</v>
      </c>
      <c r="U334" s="352">
        <v>32.040550158269653</v>
      </c>
      <c r="V334" s="352">
        <v>31.736139044964581</v>
      </c>
      <c r="W334" s="352">
        <v>30.692739304351566</v>
      </c>
      <c r="X334" s="352">
        <v>30.163274266060718</v>
      </c>
      <c r="Y334" s="352">
        <v>29.702318703892274</v>
      </c>
      <c r="Z334" s="352">
        <v>32.095957031796004</v>
      </c>
      <c r="AA334" s="352">
        <v>32.25870721113553</v>
      </c>
      <c r="AB334" s="352">
        <v>32.597753580570469</v>
      </c>
      <c r="AC334" s="352">
        <v>31.980967086205389</v>
      </c>
      <c r="AD334" s="352">
        <v>29.791410877081695</v>
      </c>
      <c r="AE334" s="352">
        <v>27.812969719659478</v>
      </c>
      <c r="AF334" s="352">
        <v>25.769221503240153</v>
      </c>
      <c r="AG334">
        <f t="shared" si="25"/>
        <v>691.49519991047237</v>
      </c>
      <c r="AM334" s="4"/>
      <c r="AN334" s="267"/>
      <c r="AO334" s="272"/>
      <c r="BI334" s="4"/>
    </row>
    <row r="335" spans="2:61" ht="12" customHeight="1" x14ac:dyDescent="0.2">
      <c r="B335" s="70"/>
      <c r="C335" s="361"/>
      <c r="G335" s="4"/>
      <c r="H335" s="4">
        <v>309</v>
      </c>
      <c r="I335" s="351">
        <v>24.528741514056968</v>
      </c>
      <c r="J335" s="352">
        <v>23.660015253728716</v>
      </c>
      <c r="K335" s="352">
        <v>23.175351127775023</v>
      </c>
      <c r="L335" s="352">
        <v>23.031792094906379</v>
      </c>
      <c r="M335" s="352">
        <v>23.512153399035569</v>
      </c>
      <c r="N335" s="352">
        <v>24.63941530186009</v>
      </c>
      <c r="O335" s="352">
        <v>27.799973348762776</v>
      </c>
      <c r="P335" s="352">
        <v>30.102658869425362</v>
      </c>
      <c r="Q335" s="352">
        <v>31.497294265383992</v>
      </c>
      <c r="R335" s="352">
        <v>32.336786435604523</v>
      </c>
      <c r="S335" s="352">
        <v>32.657916318991504</v>
      </c>
      <c r="T335" s="352">
        <v>32.904048823489504</v>
      </c>
      <c r="U335" s="352">
        <v>33.042133566914501</v>
      </c>
      <c r="V335" s="352">
        <v>33.600937025725386</v>
      </c>
      <c r="W335" s="352">
        <v>33.496703239754751</v>
      </c>
      <c r="X335" s="352">
        <v>33.056062796204358</v>
      </c>
      <c r="Y335" s="352">
        <v>32.990922954499396</v>
      </c>
      <c r="Z335" s="352">
        <v>35.041100332798052</v>
      </c>
      <c r="AA335" s="352">
        <v>34.972360760540795</v>
      </c>
      <c r="AB335" s="352">
        <v>34.400949983109669</v>
      </c>
      <c r="AC335" s="352">
        <v>33.182833875104407</v>
      </c>
      <c r="AD335" s="352">
        <v>31.133639935286975</v>
      </c>
      <c r="AE335" s="352">
        <v>28.766529415871268</v>
      </c>
      <c r="AF335" s="352">
        <v>26.438298536665854</v>
      </c>
      <c r="AG335">
        <f t="shared" si="25"/>
        <v>719.96861917549586</v>
      </c>
      <c r="AM335" s="4"/>
      <c r="AN335" s="267"/>
      <c r="AO335" s="272"/>
      <c r="BI335" s="4"/>
    </row>
    <row r="336" spans="2:61" ht="12" customHeight="1" x14ac:dyDescent="0.2">
      <c r="B336" s="70"/>
      <c r="C336" s="361"/>
      <c r="G336" s="4"/>
      <c r="H336" s="4">
        <v>310</v>
      </c>
      <c r="I336" s="351">
        <v>25.47833432269325</v>
      </c>
      <c r="J336" s="352">
        <v>24.513243035341624</v>
      </c>
      <c r="K336" s="352">
        <v>23.883496827654284</v>
      </c>
      <c r="L336" s="352">
        <v>23.676760920137983</v>
      </c>
      <c r="M336" s="352">
        <v>23.902574458288228</v>
      </c>
      <c r="N336" s="352">
        <v>25.121604413689688</v>
      </c>
      <c r="O336" s="352">
        <v>28.139992698666461</v>
      </c>
      <c r="P336" s="352">
        <v>30.756610677866213</v>
      </c>
      <c r="Q336" s="352">
        <v>31.658099480158594</v>
      </c>
      <c r="R336" s="352">
        <v>32.933608851818342</v>
      </c>
      <c r="S336" s="352">
        <v>33.153359399161786</v>
      </c>
      <c r="T336" s="352">
        <v>33.366738637179289</v>
      </c>
      <c r="U336" s="352">
        <v>33.273701583592675</v>
      </c>
      <c r="V336" s="352">
        <v>33.368689321466981</v>
      </c>
      <c r="W336" s="352">
        <v>33.255761243294302</v>
      </c>
      <c r="X336" s="352">
        <v>33.117555196679056</v>
      </c>
      <c r="Y336" s="352">
        <v>32.338462913532915</v>
      </c>
      <c r="Z336" s="352">
        <v>34.661829332021753</v>
      </c>
      <c r="AA336" s="352">
        <v>34.560403257376109</v>
      </c>
      <c r="AB336" s="352">
        <v>34.057524724710625</v>
      </c>
      <c r="AC336" s="352">
        <v>32.925397566543836</v>
      </c>
      <c r="AD336" s="352">
        <v>30.626083651735598</v>
      </c>
      <c r="AE336" s="352">
        <v>28.256383435784944</v>
      </c>
      <c r="AF336" s="352">
        <v>25.947027415715382</v>
      </c>
      <c r="AG336">
        <f t="shared" si="25"/>
        <v>722.97324336511019</v>
      </c>
      <c r="AM336" s="4"/>
      <c r="AN336" s="267"/>
      <c r="AO336" s="272"/>
      <c r="BI336" s="4"/>
    </row>
    <row r="337" spans="2:61" ht="12" customHeight="1" x14ac:dyDescent="0.2">
      <c r="B337" s="70"/>
      <c r="C337" s="361"/>
      <c r="G337" s="4"/>
      <c r="H337" s="4">
        <v>311</v>
      </c>
      <c r="I337" s="351">
        <v>25.072265237715499</v>
      </c>
      <c r="J337" s="352">
        <v>24.18537267022263</v>
      </c>
      <c r="K337" s="352">
        <v>23.594928352434838</v>
      </c>
      <c r="L337" s="352">
        <v>23.459203059306301</v>
      </c>
      <c r="M337" s="352">
        <v>23.680661021375776</v>
      </c>
      <c r="N337" s="352">
        <v>25.123856667143134</v>
      </c>
      <c r="O337" s="352">
        <v>28.373796415917866</v>
      </c>
      <c r="P337" s="352">
        <v>30.599424847824917</v>
      </c>
      <c r="Q337" s="352">
        <v>31.867830497795367</v>
      </c>
      <c r="R337" s="352">
        <v>32.665849450461366</v>
      </c>
      <c r="S337" s="352">
        <v>32.511491992751033</v>
      </c>
      <c r="T337" s="352">
        <v>32.498171389946037</v>
      </c>
      <c r="U337" s="352">
        <v>32.271930966096221</v>
      </c>
      <c r="V337" s="352">
        <v>32.570300691379344</v>
      </c>
      <c r="W337" s="352">
        <v>32.377578766183326</v>
      </c>
      <c r="X337" s="352">
        <v>32.00261975875005</v>
      </c>
      <c r="Y337" s="352">
        <v>31.139251578376289</v>
      </c>
      <c r="Z337" s="352">
        <v>33.407960868544592</v>
      </c>
      <c r="AA337" s="352">
        <v>33.27175006537108</v>
      </c>
      <c r="AB337" s="352">
        <v>33.133450349372154</v>
      </c>
      <c r="AC337" s="352">
        <v>32.160197098250208</v>
      </c>
      <c r="AD337" s="352">
        <v>30.077549505157616</v>
      </c>
      <c r="AE337" s="352">
        <v>27.993666675328225</v>
      </c>
      <c r="AF337" s="352">
        <v>25.763786259241549</v>
      </c>
      <c r="AG337">
        <f t="shared" si="25"/>
        <v>709.80289418494544</v>
      </c>
      <c r="AM337" s="4"/>
      <c r="AN337" s="267"/>
      <c r="AO337" s="272"/>
      <c r="BI337" s="4"/>
    </row>
    <row r="338" spans="2:61" ht="12" customHeight="1" x14ac:dyDescent="0.2">
      <c r="B338" s="70"/>
      <c r="C338" s="361"/>
      <c r="G338" s="4"/>
      <c r="H338" s="4">
        <v>312</v>
      </c>
      <c r="I338" s="351">
        <v>24.74845353807013</v>
      </c>
      <c r="J338" s="352">
        <v>23.914813984775005</v>
      </c>
      <c r="K338" s="352">
        <v>23.326675570539987</v>
      </c>
      <c r="L338" s="352">
        <v>23.248820589270018</v>
      </c>
      <c r="M338" s="352">
        <v>23.46473282094987</v>
      </c>
      <c r="N338" s="352">
        <v>24.873470860305098</v>
      </c>
      <c r="O338" s="352">
        <v>27.968573854492139</v>
      </c>
      <c r="P338" s="352">
        <v>30.186701309165645</v>
      </c>
      <c r="Q338" s="352">
        <v>31.349552802355674</v>
      </c>
      <c r="R338" s="352">
        <v>32.37067834555279</v>
      </c>
      <c r="S338" s="352">
        <v>32.49396460784024</v>
      </c>
      <c r="T338" s="352">
        <v>32.117637853886755</v>
      </c>
      <c r="U338" s="352">
        <v>31.968256908744557</v>
      </c>
      <c r="V338" s="352">
        <v>32.234076174395447</v>
      </c>
      <c r="W338" s="352">
        <v>32.148917746003789</v>
      </c>
      <c r="X338" s="352">
        <v>31.344948937889441</v>
      </c>
      <c r="Y338" s="352">
        <v>30.435009270906789</v>
      </c>
      <c r="Z338" s="352">
        <v>32.65346645863881</v>
      </c>
      <c r="AA338" s="352">
        <v>32.527247042789242</v>
      </c>
      <c r="AB338" s="352">
        <v>32.180491322015257</v>
      </c>
      <c r="AC338" s="352">
        <v>31.092392371808359</v>
      </c>
      <c r="AD338" s="352">
        <v>29.394395480967553</v>
      </c>
      <c r="AE338" s="352">
        <v>27.648816102613601</v>
      </c>
      <c r="AF338" s="352">
        <v>26.040498083110165</v>
      </c>
      <c r="AG338">
        <f t="shared" si="25"/>
        <v>699.73259203708653</v>
      </c>
      <c r="AM338" s="4"/>
      <c r="AN338" s="267"/>
      <c r="AO338" s="272"/>
      <c r="BI338" s="4"/>
    </row>
    <row r="339" spans="2:61" ht="12" customHeight="1" x14ac:dyDescent="0.2">
      <c r="B339" s="70"/>
      <c r="C339" s="361"/>
      <c r="G339" s="4"/>
      <c r="H339" s="4">
        <v>313</v>
      </c>
      <c r="I339" s="351">
        <v>24.874971616399915</v>
      </c>
      <c r="J339" s="352">
        <v>24.031231528209695</v>
      </c>
      <c r="K339" s="352">
        <v>23.247286106526857</v>
      </c>
      <c r="L339" s="352">
        <v>23.097461138961162</v>
      </c>
      <c r="M339" s="352">
        <v>23.207673367930127</v>
      </c>
      <c r="N339" s="352">
        <v>23.886523222730204</v>
      </c>
      <c r="O339" s="352">
        <v>24.158766708074776</v>
      </c>
      <c r="P339" s="352">
        <v>23.99823188557442</v>
      </c>
      <c r="Q339" s="352">
        <v>25.576595402065692</v>
      </c>
      <c r="R339" s="352">
        <v>26.908788447659845</v>
      </c>
      <c r="S339" s="352">
        <v>27.411177210532095</v>
      </c>
      <c r="T339" s="352">
        <v>27.260464846067485</v>
      </c>
      <c r="U339" s="352">
        <v>27.197302352916005</v>
      </c>
      <c r="V339" s="352">
        <v>26.647257072941631</v>
      </c>
      <c r="W339" s="352">
        <v>25.760413791171423</v>
      </c>
      <c r="X339" s="352">
        <v>25.631687420687435</v>
      </c>
      <c r="Y339" s="352">
        <v>25.184837814583087</v>
      </c>
      <c r="Z339" s="352">
        <v>29.262121702657133</v>
      </c>
      <c r="AA339" s="352">
        <v>29.469288145729848</v>
      </c>
      <c r="AB339" s="352">
        <v>29.690537417406453</v>
      </c>
      <c r="AC339" s="352">
        <v>29.178880332306868</v>
      </c>
      <c r="AD339" s="352">
        <v>27.699502560115938</v>
      </c>
      <c r="AE339" s="352">
        <v>26.411777500044558</v>
      </c>
      <c r="AF339" s="352">
        <v>24.807998360866552</v>
      </c>
      <c r="AG339">
        <f t="shared" si="25"/>
        <v>624.6007759521591</v>
      </c>
      <c r="AM339" s="4"/>
      <c r="AN339" s="267"/>
      <c r="AO339" s="272"/>
      <c r="BI339" s="4"/>
    </row>
    <row r="340" spans="2:61" ht="12" customHeight="1" x14ac:dyDescent="0.2">
      <c r="B340" s="70"/>
      <c r="C340" s="361"/>
      <c r="G340" s="4"/>
      <c r="H340" s="4">
        <v>314</v>
      </c>
      <c r="I340" s="351">
        <v>23.291051222805848</v>
      </c>
      <c r="J340" s="352">
        <v>22.755557506680429</v>
      </c>
      <c r="K340" s="352">
        <v>22.015361139916234</v>
      </c>
      <c r="L340" s="352">
        <v>21.885368740629286</v>
      </c>
      <c r="M340" s="352">
        <v>21.82863034742746</v>
      </c>
      <c r="N340" s="352">
        <v>22.2688104332492</v>
      </c>
      <c r="O340" s="352">
        <v>22.225013164684619</v>
      </c>
      <c r="P340" s="352">
        <v>21.554054935817621</v>
      </c>
      <c r="Q340" s="352">
        <v>22.792034411094416</v>
      </c>
      <c r="R340" s="352">
        <v>23.984229012066287</v>
      </c>
      <c r="S340" s="352">
        <v>24.188152545996562</v>
      </c>
      <c r="T340" s="352">
        <v>23.69635517330957</v>
      </c>
      <c r="U340" s="352">
        <v>24.592976905063466</v>
      </c>
      <c r="V340" s="352">
        <v>24.756725423740804</v>
      </c>
      <c r="W340" s="352">
        <v>24.951384336106454</v>
      </c>
      <c r="X340" s="352">
        <v>25.131414423127353</v>
      </c>
      <c r="Y340" s="352">
        <v>24.891633108866863</v>
      </c>
      <c r="Z340" s="352">
        <v>29.103409524151573</v>
      </c>
      <c r="AA340" s="352">
        <v>29.91729679699278</v>
      </c>
      <c r="AB340" s="352">
        <v>30.162522964653931</v>
      </c>
      <c r="AC340" s="352">
        <v>29.332220904008331</v>
      </c>
      <c r="AD340" s="352">
        <v>27.764129750566429</v>
      </c>
      <c r="AE340" s="352">
        <v>25.680079466444102</v>
      </c>
      <c r="AF340" s="352">
        <v>23.804145222338974</v>
      </c>
      <c r="AG340">
        <f t="shared" si="25"/>
        <v>592.57255745973862</v>
      </c>
      <c r="AM340" s="4"/>
      <c r="AN340" s="267"/>
      <c r="AO340" s="272"/>
      <c r="BI340" s="4"/>
    </row>
    <row r="341" spans="2:61" ht="12" customHeight="1" x14ac:dyDescent="0.2">
      <c r="B341" s="70"/>
      <c r="C341" s="361"/>
      <c r="G341" s="4"/>
      <c r="H341" s="4">
        <v>315</v>
      </c>
      <c r="I341" s="351">
        <v>22.461514798485474</v>
      </c>
      <c r="J341" s="352">
        <v>21.706650998577956</v>
      </c>
      <c r="K341" s="352">
        <v>21.624440591776136</v>
      </c>
      <c r="L341" s="352">
        <v>21.637104850805837</v>
      </c>
      <c r="M341" s="352">
        <v>21.719641002617429</v>
      </c>
      <c r="N341" s="352">
        <v>23.519839302136869</v>
      </c>
      <c r="O341" s="352">
        <v>27.323768272409616</v>
      </c>
      <c r="P341" s="352">
        <v>30.496305003703782</v>
      </c>
      <c r="Q341" s="352">
        <v>31.376406897865625</v>
      </c>
      <c r="R341" s="352">
        <v>31.8386817681411</v>
      </c>
      <c r="S341" s="352">
        <v>32.430345107110341</v>
      </c>
      <c r="T341" s="352">
        <v>30.539744936244738</v>
      </c>
      <c r="U341" s="352">
        <v>30.012161464732078</v>
      </c>
      <c r="V341" s="352">
        <v>30.05092053029497</v>
      </c>
      <c r="W341" s="352">
        <v>30.070697404775451</v>
      </c>
      <c r="X341" s="352">
        <v>29.914784281987558</v>
      </c>
      <c r="Y341" s="352">
        <v>29.584029460846189</v>
      </c>
      <c r="Z341" s="352">
        <v>32.40719322138483</v>
      </c>
      <c r="AA341" s="352">
        <v>33.68590015497265</v>
      </c>
      <c r="AB341" s="352">
        <v>33.285451306260725</v>
      </c>
      <c r="AC341" s="352">
        <v>32.955078737177857</v>
      </c>
      <c r="AD341" s="352">
        <v>30.497283027499442</v>
      </c>
      <c r="AE341" s="352">
        <v>27.779290039802106</v>
      </c>
      <c r="AF341" s="352">
        <v>26.039227276164254</v>
      </c>
      <c r="AG341">
        <f t="shared" si="25"/>
        <v>682.95646043577301</v>
      </c>
      <c r="AM341" s="4"/>
      <c r="AN341" s="267"/>
      <c r="AO341" s="272"/>
      <c r="BI341" s="4"/>
    </row>
    <row r="342" spans="2:61" ht="12" customHeight="1" x14ac:dyDescent="0.2">
      <c r="B342" s="70"/>
      <c r="C342" s="361"/>
      <c r="G342" s="4"/>
      <c r="H342" s="4">
        <v>316</v>
      </c>
      <c r="I342" s="351">
        <v>24.634705126348873</v>
      </c>
      <c r="J342" s="352">
        <v>24.00074372374079</v>
      </c>
      <c r="K342" s="352">
        <v>23.346311711102196</v>
      </c>
      <c r="L342" s="352">
        <v>23.355279247767051</v>
      </c>
      <c r="M342" s="352">
        <v>23.834524335709599</v>
      </c>
      <c r="N342" s="352">
        <v>25.262045718625856</v>
      </c>
      <c r="O342" s="352">
        <v>28.545019335188634</v>
      </c>
      <c r="P342" s="352">
        <v>31.045741101431528</v>
      </c>
      <c r="Q342" s="352">
        <v>32.61362444708589</v>
      </c>
      <c r="R342" s="352">
        <v>33.071776410507724</v>
      </c>
      <c r="S342" s="352">
        <v>33.16795937560574</v>
      </c>
      <c r="T342" s="352">
        <v>32.581251638859044</v>
      </c>
      <c r="U342" s="352">
        <v>32.615545522825258</v>
      </c>
      <c r="V342" s="352">
        <v>32.612308387933012</v>
      </c>
      <c r="W342" s="352">
        <v>31.752781031078783</v>
      </c>
      <c r="X342" s="352">
        <v>31.677159735227139</v>
      </c>
      <c r="Y342" s="352">
        <v>31.086844672776149</v>
      </c>
      <c r="Z342" s="352">
        <v>33.9174610426426</v>
      </c>
      <c r="AA342" s="352">
        <v>33.842233121378428</v>
      </c>
      <c r="AB342" s="352">
        <v>33.864006381717886</v>
      </c>
      <c r="AC342" s="352">
        <v>32.7956874589254</v>
      </c>
      <c r="AD342" s="352">
        <v>30.59705048811567</v>
      </c>
      <c r="AE342" s="352">
        <v>28.493689192399852</v>
      </c>
      <c r="AF342" s="352">
        <v>26.118218013808097</v>
      </c>
      <c r="AG342">
        <f t="shared" si="25"/>
        <v>714.83196722080118</v>
      </c>
      <c r="AM342" s="4"/>
      <c r="AN342" s="267"/>
      <c r="AO342" s="272"/>
      <c r="BI342" s="4"/>
    </row>
    <row r="343" spans="2:61" ht="12" customHeight="1" x14ac:dyDescent="0.2">
      <c r="B343" s="70"/>
      <c r="C343" s="361"/>
      <c r="G343" s="4"/>
      <c r="H343" s="4">
        <v>317</v>
      </c>
      <c r="I343" s="351">
        <v>27.032440197748585</v>
      </c>
      <c r="J343" s="352">
        <v>26.262791907824372</v>
      </c>
      <c r="K343" s="352">
        <v>25.738186224138104</v>
      </c>
      <c r="L343" s="352">
        <v>25.693414917115902</v>
      </c>
      <c r="M343" s="352">
        <v>26.140527391005087</v>
      </c>
      <c r="N343" s="352">
        <v>27.629808401909138</v>
      </c>
      <c r="O343" s="352">
        <v>30.885422466115411</v>
      </c>
      <c r="P343" s="352">
        <v>33.524952945502051</v>
      </c>
      <c r="Q343" s="352">
        <v>34.766343609098897</v>
      </c>
      <c r="R343" s="352">
        <v>35.622479280281155</v>
      </c>
      <c r="S343" s="352">
        <v>35.757096920678194</v>
      </c>
      <c r="T343" s="352">
        <v>35.559881451992069</v>
      </c>
      <c r="U343" s="352">
        <v>35.403503053141129</v>
      </c>
      <c r="V343" s="352">
        <v>35.11551175992701</v>
      </c>
      <c r="W343" s="352">
        <v>34.601937808346264</v>
      </c>
      <c r="X343" s="352">
        <v>34.602948605893417</v>
      </c>
      <c r="Y343" s="352">
        <v>33.879976844135527</v>
      </c>
      <c r="Z343" s="352">
        <v>36.885398684928816</v>
      </c>
      <c r="AA343" s="352">
        <v>36.829359971150005</v>
      </c>
      <c r="AB343" s="352">
        <v>36.593413951584395</v>
      </c>
      <c r="AC343" s="352">
        <v>35.597886130705234</v>
      </c>
      <c r="AD343" s="352">
        <v>33.183326565980806</v>
      </c>
      <c r="AE343" s="352">
        <v>30.826765227265845</v>
      </c>
      <c r="AF343" s="352">
        <v>28.62278749229899</v>
      </c>
      <c r="AG343">
        <f t="shared" si="25"/>
        <v>776.75616180876636</v>
      </c>
      <c r="AM343" s="4"/>
      <c r="AN343" s="267"/>
      <c r="AO343" s="272"/>
      <c r="BI343" s="4"/>
    </row>
    <row r="344" spans="2:61" ht="12" customHeight="1" x14ac:dyDescent="0.2">
      <c r="B344" s="70"/>
      <c r="C344" s="361"/>
      <c r="G344" s="4"/>
      <c r="H344" s="4">
        <v>318</v>
      </c>
      <c r="I344" s="351">
        <v>26.681095955448278</v>
      </c>
      <c r="J344" s="352">
        <v>25.928741519803687</v>
      </c>
      <c r="K344" s="352">
        <v>25.645554364935606</v>
      </c>
      <c r="L344" s="352">
        <v>25.675782146729496</v>
      </c>
      <c r="M344" s="352">
        <v>26.190427783718924</v>
      </c>
      <c r="N344" s="352">
        <v>27.883131200159667</v>
      </c>
      <c r="O344" s="352">
        <v>31.458253450021566</v>
      </c>
      <c r="P344" s="352">
        <v>33.306225857615118</v>
      </c>
      <c r="Q344" s="352">
        <v>34.769928997249579</v>
      </c>
      <c r="R344" s="352">
        <v>35.204363535989529</v>
      </c>
      <c r="S344" s="352">
        <v>35.020640518697981</v>
      </c>
      <c r="T344" s="352">
        <v>34.868170123174899</v>
      </c>
      <c r="U344" s="352">
        <v>34.620352137699669</v>
      </c>
      <c r="V344" s="352">
        <v>34.941827463623724</v>
      </c>
      <c r="W344" s="352">
        <v>34.686336057625937</v>
      </c>
      <c r="X344" s="352">
        <v>34.143018297892183</v>
      </c>
      <c r="Y344" s="352">
        <v>33.715645071449444</v>
      </c>
      <c r="Z344" s="352">
        <v>36.434617601033118</v>
      </c>
      <c r="AA344" s="352">
        <v>36.289287747735784</v>
      </c>
      <c r="AB344" s="352">
        <v>36.142825388842681</v>
      </c>
      <c r="AC344" s="352">
        <v>35.349641872921538</v>
      </c>
      <c r="AD344" s="352">
        <v>33.185363811103656</v>
      </c>
      <c r="AE344" s="352">
        <v>31.023373722266214</v>
      </c>
      <c r="AF344" s="352">
        <v>28.934552329540484</v>
      </c>
      <c r="AG344">
        <f t="shared" si="25"/>
        <v>772.09915695527866</v>
      </c>
      <c r="AM344" s="4"/>
      <c r="AN344" s="267"/>
      <c r="AO344" s="272"/>
      <c r="BI344" s="4"/>
    </row>
    <row r="345" spans="2:61" ht="12" customHeight="1" x14ac:dyDescent="0.2">
      <c r="B345" s="70"/>
      <c r="C345" s="361"/>
      <c r="G345" s="4"/>
      <c r="H345" s="4">
        <v>319</v>
      </c>
      <c r="I345" s="351">
        <v>25.071417856337327</v>
      </c>
      <c r="J345" s="352">
        <v>24.442280025090266</v>
      </c>
      <c r="K345" s="352">
        <v>24.156603284922873</v>
      </c>
      <c r="L345" s="352">
        <v>24.303179331560127</v>
      </c>
      <c r="M345" s="352">
        <v>24.780957925132025</v>
      </c>
      <c r="N345" s="352">
        <v>26.51611168640563</v>
      </c>
      <c r="O345" s="352">
        <v>29.949505331399955</v>
      </c>
      <c r="P345" s="352">
        <v>31.799724017118937</v>
      </c>
      <c r="Q345" s="352">
        <v>33.193318728692496</v>
      </c>
      <c r="R345" s="352">
        <v>33.690560546569834</v>
      </c>
      <c r="S345" s="352">
        <v>33.617945150905385</v>
      </c>
      <c r="T345" s="352">
        <v>33.003681958232079</v>
      </c>
      <c r="U345" s="352">
        <v>32.89902007870208</v>
      </c>
      <c r="V345" s="352">
        <v>33.237318375534898</v>
      </c>
      <c r="W345" s="352">
        <v>33.023643862196444</v>
      </c>
      <c r="X345" s="352">
        <v>32.175346515805515</v>
      </c>
      <c r="Y345" s="352">
        <v>31.775634038610107</v>
      </c>
      <c r="Z345" s="352">
        <v>34.398982665619435</v>
      </c>
      <c r="AA345" s="352">
        <v>34.262732575224199</v>
      </c>
      <c r="AB345" s="352">
        <v>34.128329400661677</v>
      </c>
      <c r="AC345" s="352">
        <v>33.196901261642417</v>
      </c>
      <c r="AD345" s="352">
        <v>31.508374993818183</v>
      </c>
      <c r="AE345" s="352">
        <v>29.697723729517207</v>
      </c>
      <c r="AF345" s="352">
        <v>28.185449905471629</v>
      </c>
      <c r="AG345">
        <f t="shared" si="25"/>
        <v>733.01474324517062</v>
      </c>
      <c r="AM345" s="4"/>
      <c r="AN345" s="267"/>
      <c r="AO345" s="272"/>
      <c r="BI345" s="4"/>
    </row>
    <row r="346" spans="2:61" ht="12" customHeight="1" x14ac:dyDescent="0.2">
      <c r="B346" s="70"/>
      <c r="C346" s="361"/>
      <c r="G346" s="4"/>
      <c r="H346" s="4">
        <v>320</v>
      </c>
      <c r="I346" s="351">
        <v>24.5909014473451</v>
      </c>
      <c r="J346" s="352">
        <v>23.74939739536952</v>
      </c>
      <c r="K346" s="352">
        <v>23.214318472968298</v>
      </c>
      <c r="L346" s="352">
        <v>23.139942933334179</v>
      </c>
      <c r="M346" s="352">
        <v>23.401608829306419</v>
      </c>
      <c r="N346" s="352">
        <v>24.096626763931255</v>
      </c>
      <c r="O346" s="352">
        <v>24.631204382414293</v>
      </c>
      <c r="P346" s="352">
        <v>23.858386729179518</v>
      </c>
      <c r="Q346" s="352">
        <v>25.036280888892502</v>
      </c>
      <c r="R346" s="352">
        <v>26.324965996133912</v>
      </c>
      <c r="S346" s="352">
        <v>26.900293735733214</v>
      </c>
      <c r="T346" s="352">
        <v>26.741968718462317</v>
      </c>
      <c r="U346" s="352">
        <v>26.523049860458435</v>
      </c>
      <c r="V346" s="352">
        <v>26.22523994515468</v>
      </c>
      <c r="W346" s="352">
        <v>25.331556515159395</v>
      </c>
      <c r="X346" s="352">
        <v>24.881475221340139</v>
      </c>
      <c r="Y346" s="352">
        <v>24.94097263615248</v>
      </c>
      <c r="Z346" s="352">
        <v>28.776455595284794</v>
      </c>
      <c r="AA346" s="352">
        <v>28.772046927616834</v>
      </c>
      <c r="AB346" s="352">
        <v>28.745912730739036</v>
      </c>
      <c r="AC346" s="352">
        <v>28.541167398424697</v>
      </c>
      <c r="AD346" s="352">
        <v>26.908681574910169</v>
      </c>
      <c r="AE346" s="352">
        <v>25.780689534988682</v>
      </c>
      <c r="AF346" s="352">
        <v>24.300387449497592</v>
      </c>
      <c r="AG346">
        <f t="shared" si="25"/>
        <v>615.4135316827975</v>
      </c>
      <c r="AM346" s="4"/>
      <c r="AN346" s="267"/>
      <c r="AO346" s="272"/>
      <c r="BI346" s="4"/>
    </row>
    <row r="347" spans="2:61" ht="12" customHeight="1" x14ac:dyDescent="0.2">
      <c r="B347" s="70"/>
      <c r="C347" s="361"/>
      <c r="G347" s="4"/>
      <c r="H347" s="4">
        <v>321</v>
      </c>
      <c r="I347" s="351">
        <v>23.286903651675981</v>
      </c>
      <c r="J347" s="352">
        <v>22.531045551142412</v>
      </c>
      <c r="K347" s="352">
        <v>22.113566904201061</v>
      </c>
      <c r="L347" s="352">
        <v>21.807906151102905</v>
      </c>
      <c r="M347" s="352">
        <v>22.005013350410096</v>
      </c>
      <c r="N347" s="352">
        <v>22.122600868846316</v>
      </c>
      <c r="O347" s="352">
        <v>22.438001337567364</v>
      </c>
      <c r="P347" s="352">
        <v>21.696753795557893</v>
      </c>
      <c r="Q347" s="352">
        <v>22.976400681720129</v>
      </c>
      <c r="R347" s="352">
        <v>24.329420100640238</v>
      </c>
      <c r="S347" s="352">
        <v>24.956400029102554</v>
      </c>
      <c r="T347" s="352">
        <v>25.2520823979923</v>
      </c>
      <c r="U347" s="352">
        <v>26.303407174369433</v>
      </c>
      <c r="V347" s="352">
        <v>26.698841976492563</v>
      </c>
      <c r="W347" s="352">
        <v>26.843547227831248</v>
      </c>
      <c r="X347" s="352">
        <v>26.944060945654673</v>
      </c>
      <c r="Y347" s="352">
        <v>27.49460160199455</v>
      </c>
      <c r="Z347" s="352">
        <v>31.637485215167587</v>
      </c>
      <c r="AA347" s="352">
        <v>31.733459589482273</v>
      </c>
      <c r="AB347" s="352">
        <v>31.871038582208467</v>
      </c>
      <c r="AC347" s="352">
        <v>31.088736960257059</v>
      </c>
      <c r="AD347" s="352">
        <v>29.30867612301309</v>
      </c>
      <c r="AE347" s="352">
        <v>27.145633573833258</v>
      </c>
      <c r="AF347" s="352">
        <v>25.204041014828352</v>
      </c>
      <c r="AG347">
        <f t="shared" si="25"/>
        <v>617.78962480509199</v>
      </c>
      <c r="AM347" s="4"/>
      <c r="AN347" s="267"/>
      <c r="AO347" s="272"/>
      <c r="BI347" s="4"/>
    </row>
    <row r="348" spans="2:61" ht="12" customHeight="1" x14ac:dyDescent="0.2">
      <c r="B348" s="70"/>
      <c r="C348" s="361"/>
      <c r="G348" s="4"/>
      <c r="H348" s="4">
        <v>322</v>
      </c>
      <c r="I348" s="351">
        <v>23.922626967961534</v>
      </c>
      <c r="J348" s="352">
        <v>23.098975403560068</v>
      </c>
      <c r="K348" s="352">
        <v>22.675200935487393</v>
      </c>
      <c r="L348" s="352">
        <v>22.47729791029597</v>
      </c>
      <c r="M348" s="352">
        <v>22.566708588663992</v>
      </c>
      <c r="N348" s="352">
        <v>23.955854882589136</v>
      </c>
      <c r="O348" s="352">
        <v>27.642589004083913</v>
      </c>
      <c r="P348" s="352">
        <v>30.59965587610553</v>
      </c>
      <c r="Q348" s="352">
        <v>31.976625915723069</v>
      </c>
      <c r="R348" s="352">
        <v>33.013100895193105</v>
      </c>
      <c r="S348" s="352">
        <v>33.392586248379658</v>
      </c>
      <c r="T348" s="352">
        <v>33.248625624638336</v>
      </c>
      <c r="U348" s="352">
        <v>32.941099026250086</v>
      </c>
      <c r="V348" s="352">
        <v>32.618233922881103</v>
      </c>
      <c r="W348" s="352">
        <v>32.253620737152161</v>
      </c>
      <c r="X348" s="352">
        <v>31.692532328866172</v>
      </c>
      <c r="Y348" s="352">
        <v>31.435988047559007</v>
      </c>
      <c r="Z348" s="352">
        <v>33.53753521321795</v>
      </c>
      <c r="AA348" s="352">
        <v>33.01662972049175</v>
      </c>
      <c r="AB348" s="352">
        <v>33.121563873803481</v>
      </c>
      <c r="AC348" s="352">
        <v>32.10631569541566</v>
      </c>
      <c r="AD348" s="352">
        <v>29.885666090343904</v>
      </c>
      <c r="AE348" s="352">
        <v>27.617191308410852</v>
      </c>
      <c r="AF348" s="352">
        <v>25.562503670541904</v>
      </c>
      <c r="AG348">
        <f t="shared" ref="AG348:AG392" si="26">SUM(I348:AF348)</f>
        <v>704.35872788761571</v>
      </c>
      <c r="AM348" s="4"/>
      <c r="AN348" s="267"/>
      <c r="AO348" s="272"/>
      <c r="BI348" s="4"/>
    </row>
    <row r="349" spans="2:61" ht="12" customHeight="1" x14ac:dyDescent="0.2">
      <c r="B349" s="70"/>
      <c r="C349" s="361"/>
      <c r="G349" s="4"/>
      <c r="H349" s="4">
        <v>323</v>
      </c>
      <c r="I349" s="351">
        <v>25.519615139632243</v>
      </c>
      <c r="J349" s="352">
        <v>24.664999871117796</v>
      </c>
      <c r="K349" s="352">
        <v>23.97415114676874</v>
      </c>
      <c r="L349" s="352">
        <v>23.743252846376272</v>
      </c>
      <c r="M349" s="352">
        <v>24.055487251664989</v>
      </c>
      <c r="N349" s="352">
        <v>25.197677630808407</v>
      </c>
      <c r="O349" s="352">
        <v>28.637681079084203</v>
      </c>
      <c r="P349" s="352">
        <v>30.626626682360968</v>
      </c>
      <c r="Q349" s="352">
        <v>32.092874009697667</v>
      </c>
      <c r="R349" s="352">
        <v>33.124947797922005</v>
      </c>
      <c r="S349" s="352">
        <v>33.536141279965904</v>
      </c>
      <c r="T349" s="352">
        <v>33.737452984852403</v>
      </c>
      <c r="U349" s="352">
        <v>34.114785135059037</v>
      </c>
      <c r="V349" s="352">
        <v>34.561711972306774</v>
      </c>
      <c r="W349" s="352">
        <v>34.710377483772817</v>
      </c>
      <c r="X349" s="352">
        <v>34.271199034357672</v>
      </c>
      <c r="Y349" s="352">
        <v>34.498157127404632</v>
      </c>
      <c r="Z349" s="352">
        <v>36.398841351530713</v>
      </c>
      <c r="AA349" s="352">
        <v>35.753722148275045</v>
      </c>
      <c r="AB349" s="352">
        <v>35.267046151002063</v>
      </c>
      <c r="AC349" s="352">
        <v>33.887037350940211</v>
      </c>
      <c r="AD349" s="352">
        <v>31.687707855059415</v>
      </c>
      <c r="AE349" s="352">
        <v>29.137963922426568</v>
      </c>
      <c r="AF349" s="352">
        <v>26.763863177687611</v>
      </c>
      <c r="AG349">
        <f t="shared" si="26"/>
        <v>739.9633204300743</v>
      </c>
      <c r="AM349" s="4"/>
      <c r="AN349" s="267"/>
      <c r="AO349" s="272"/>
      <c r="BI349" s="4"/>
    </row>
    <row r="350" spans="2:61" ht="12" customHeight="1" x14ac:dyDescent="0.2">
      <c r="B350" s="70"/>
      <c r="C350" s="361"/>
      <c r="G350" s="4"/>
      <c r="H350" s="4">
        <v>324</v>
      </c>
      <c r="I350" s="351">
        <v>25.458632869800972</v>
      </c>
      <c r="J350" s="352">
        <v>24.460027102691981</v>
      </c>
      <c r="K350" s="352">
        <v>23.975895822268225</v>
      </c>
      <c r="L350" s="352">
        <v>23.71763897917084</v>
      </c>
      <c r="M350" s="352">
        <v>24.077830302905355</v>
      </c>
      <c r="N350" s="352">
        <v>25.232289449003993</v>
      </c>
      <c r="O350" s="352">
        <v>28.747807588487554</v>
      </c>
      <c r="P350" s="352">
        <v>31.120438915881024</v>
      </c>
      <c r="Q350" s="352">
        <v>31.913481253258606</v>
      </c>
      <c r="R350" s="352">
        <v>33.095152842483081</v>
      </c>
      <c r="S350" s="352">
        <v>33.375897532869828</v>
      </c>
      <c r="T350" s="352">
        <v>33.624193888423214</v>
      </c>
      <c r="U350" s="352">
        <v>33.447977093011417</v>
      </c>
      <c r="V350" s="352">
        <v>33.370622509654716</v>
      </c>
      <c r="W350" s="352">
        <v>32.959201130757393</v>
      </c>
      <c r="X350" s="352">
        <v>32.796724761605546</v>
      </c>
      <c r="Y350" s="352">
        <v>32.600177273186162</v>
      </c>
      <c r="Z350" s="352">
        <v>35.042577408316831</v>
      </c>
      <c r="AA350" s="352">
        <v>34.332652691943032</v>
      </c>
      <c r="AB350" s="352">
        <v>34.054305205958784</v>
      </c>
      <c r="AC350" s="352">
        <v>33.058656965017768</v>
      </c>
      <c r="AD350" s="352">
        <v>30.594155912182245</v>
      </c>
      <c r="AE350" s="352">
        <v>28.361577760895479</v>
      </c>
      <c r="AF350" s="352">
        <v>26.069162394412153</v>
      </c>
      <c r="AG350">
        <f t="shared" si="26"/>
        <v>725.48707765418624</v>
      </c>
      <c r="AM350" s="4"/>
      <c r="AN350" s="267"/>
      <c r="AO350" s="272"/>
      <c r="BI350" s="4"/>
    </row>
    <row r="351" spans="2:61" ht="12" customHeight="1" x14ac:dyDescent="0.2">
      <c r="B351" s="70"/>
      <c r="C351" s="361"/>
      <c r="G351" s="4"/>
      <c r="H351" s="4">
        <v>325</v>
      </c>
      <c r="I351" s="351">
        <v>25.600601908298302</v>
      </c>
      <c r="J351" s="352">
        <v>24.503061468191007</v>
      </c>
      <c r="K351" s="352">
        <v>24.164962144702567</v>
      </c>
      <c r="L351" s="352">
        <v>23.825539656122579</v>
      </c>
      <c r="M351" s="352">
        <v>24.185961126551039</v>
      </c>
      <c r="N351" s="352">
        <v>25.358403679986971</v>
      </c>
      <c r="O351" s="352">
        <v>29.160099956782211</v>
      </c>
      <c r="P351" s="352">
        <v>31.030594315829156</v>
      </c>
      <c r="Q351" s="352">
        <v>32.357223588522025</v>
      </c>
      <c r="R351" s="352">
        <v>33.367698060692184</v>
      </c>
      <c r="S351" s="352">
        <v>33.54409198031739</v>
      </c>
      <c r="T351" s="352">
        <v>34.316519051772467</v>
      </c>
      <c r="U351" s="352">
        <v>34.357513459749214</v>
      </c>
      <c r="V351" s="352">
        <v>34.955472805751917</v>
      </c>
      <c r="W351" s="352">
        <v>35.031827010491959</v>
      </c>
      <c r="X351" s="352">
        <v>34.477167867164411</v>
      </c>
      <c r="Y351" s="352">
        <v>34.684394260341897</v>
      </c>
      <c r="Z351" s="352">
        <v>36.805746478789843</v>
      </c>
      <c r="AA351" s="352">
        <v>35.710449500186968</v>
      </c>
      <c r="AB351" s="352">
        <v>35.495337103485646</v>
      </c>
      <c r="AC351" s="352">
        <v>34.414878835011649</v>
      </c>
      <c r="AD351" s="352">
        <v>32.184869728770778</v>
      </c>
      <c r="AE351" s="352">
        <v>29.8656572154072</v>
      </c>
      <c r="AF351" s="352">
        <v>27.562635616673028</v>
      </c>
      <c r="AG351">
        <f t="shared" si="26"/>
        <v>746.96070681959236</v>
      </c>
      <c r="AM351" s="4"/>
      <c r="AN351" s="267"/>
      <c r="AO351" s="272"/>
      <c r="BI351" s="4"/>
    </row>
    <row r="352" spans="2:61" ht="12" customHeight="1" x14ac:dyDescent="0.2">
      <c r="B352" s="70"/>
      <c r="C352" s="361"/>
      <c r="G352" s="4"/>
      <c r="H352" s="4">
        <v>326</v>
      </c>
      <c r="I352" s="351">
        <v>25.990564403795307</v>
      </c>
      <c r="J352" s="352">
        <v>24.92220780727753</v>
      </c>
      <c r="K352" s="352">
        <v>24.345863597982355</v>
      </c>
      <c r="L352" s="352">
        <v>23.977702468195915</v>
      </c>
      <c r="M352" s="352">
        <v>24.124156772063166</v>
      </c>
      <c r="N352" s="352">
        <v>25.265627627867481</v>
      </c>
      <c r="O352" s="352">
        <v>28.84060486873766</v>
      </c>
      <c r="P352" s="352">
        <v>30.837652572538797</v>
      </c>
      <c r="Q352" s="352">
        <v>31.979892042011684</v>
      </c>
      <c r="R352" s="352">
        <v>33.30469753300509</v>
      </c>
      <c r="S352" s="352">
        <v>33.560294085359864</v>
      </c>
      <c r="T352" s="352">
        <v>33.699689851356069</v>
      </c>
      <c r="U352" s="352">
        <v>33.633717911189279</v>
      </c>
      <c r="V352" s="352">
        <v>33.845096072190856</v>
      </c>
      <c r="W352" s="352">
        <v>34.116401777201744</v>
      </c>
      <c r="X352" s="352">
        <v>33.098507671157066</v>
      </c>
      <c r="Y352" s="352">
        <v>33.076294744807115</v>
      </c>
      <c r="Z352" s="352">
        <v>34.993826731893094</v>
      </c>
      <c r="AA352" s="352">
        <v>34.059878381764932</v>
      </c>
      <c r="AB352" s="352">
        <v>33.788679589570805</v>
      </c>
      <c r="AC352" s="352">
        <v>32.448002429535833</v>
      </c>
      <c r="AD352" s="352">
        <v>30.767998534790753</v>
      </c>
      <c r="AE352" s="352">
        <v>28.845845190367996</v>
      </c>
      <c r="AF352" s="352">
        <v>27.179995961125982</v>
      </c>
      <c r="AG352">
        <f t="shared" si="26"/>
        <v>730.70319862578651</v>
      </c>
      <c r="AM352" s="4"/>
      <c r="AN352" s="267"/>
      <c r="AO352" s="272"/>
      <c r="BI352" s="4"/>
    </row>
    <row r="353" spans="2:61" ht="12" customHeight="1" x14ac:dyDescent="0.2">
      <c r="B353" s="70"/>
      <c r="C353" s="361"/>
      <c r="G353" s="4"/>
      <c r="H353" s="4">
        <v>327</v>
      </c>
      <c r="I353" s="351">
        <v>25.703353485830064</v>
      </c>
      <c r="J353" s="352">
        <v>24.851126293742354</v>
      </c>
      <c r="K353" s="352">
        <v>23.951490232293651</v>
      </c>
      <c r="L353" s="352">
        <v>23.693005652790767</v>
      </c>
      <c r="M353" s="352">
        <v>23.681673578322176</v>
      </c>
      <c r="N353" s="352">
        <v>24.335675563131453</v>
      </c>
      <c r="O353" s="352">
        <v>25.034062106633776</v>
      </c>
      <c r="P353" s="352">
        <v>24.662442600125605</v>
      </c>
      <c r="Q353" s="352">
        <v>26.328422538931292</v>
      </c>
      <c r="R353" s="352">
        <v>27.667026503683232</v>
      </c>
      <c r="S353" s="352">
        <v>27.998158127530985</v>
      </c>
      <c r="T353" s="352">
        <v>27.916885515541203</v>
      </c>
      <c r="U353" s="352">
        <v>27.890576896164653</v>
      </c>
      <c r="V353" s="352">
        <v>27.049066830824962</v>
      </c>
      <c r="W353" s="352">
        <v>26.511014676391156</v>
      </c>
      <c r="X353" s="352">
        <v>26.375108738271781</v>
      </c>
      <c r="Y353" s="352">
        <v>26.685624862028327</v>
      </c>
      <c r="Z353" s="352">
        <v>30.476436807371293</v>
      </c>
      <c r="AA353" s="352">
        <v>30.235579057816153</v>
      </c>
      <c r="AB353" s="352">
        <v>30.693071757788452</v>
      </c>
      <c r="AC353" s="352">
        <v>29.902399115411008</v>
      </c>
      <c r="AD353" s="352">
        <v>28.571448405481469</v>
      </c>
      <c r="AE353" s="352">
        <v>27.077692148186415</v>
      </c>
      <c r="AF353" s="352">
        <v>25.550751266442461</v>
      </c>
      <c r="AG353">
        <f t="shared" si="26"/>
        <v>642.84209276073454</v>
      </c>
      <c r="AM353" s="4"/>
      <c r="AN353" s="267"/>
      <c r="AO353" s="272"/>
      <c r="BI353" s="4"/>
    </row>
    <row r="354" spans="2:61" ht="12" customHeight="1" x14ac:dyDescent="0.2">
      <c r="B354" s="70"/>
      <c r="C354" s="361"/>
      <c r="G354" s="4"/>
      <c r="H354" s="4">
        <v>328</v>
      </c>
      <c r="I354" s="351">
        <v>24.372857643281662</v>
      </c>
      <c r="J354" s="352">
        <v>23.835888392361916</v>
      </c>
      <c r="K354" s="352">
        <v>23.245393944953999</v>
      </c>
      <c r="L354" s="352">
        <v>23.086226958610979</v>
      </c>
      <c r="M354" s="352">
        <v>23.181205440695731</v>
      </c>
      <c r="N354" s="352">
        <v>23.683977297550999</v>
      </c>
      <c r="O354" s="352">
        <v>24.210131753816281</v>
      </c>
      <c r="P354" s="352">
        <v>23.307340995615057</v>
      </c>
      <c r="Q354" s="352">
        <v>24.472396284688358</v>
      </c>
      <c r="R354" s="352">
        <v>25.386179131959729</v>
      </c>
      <c r="S354" s="352">
        <v>25.39293325671224</v>
      </c>
      <c r="T354" s="352">
        <v>24.67418590554033</v>
      </c>
      <c r="U354" s="352">
        <v>25.252944411485835</v>
      </c>
      <c r="V354" s="352">
        <v>24.956473202242165</v>
      </c>
      <c r="W354" s="352">
        <v>24.843923953457772</v>
      </c>
      <c r="X354" s="352">
        <v>24.923032907860438</v>
      </c>
      <c r="Y354" s="352">
        <v>25.602168494897452</v>
      </c>
      <c r="Z354" s="352">
        <v>29.737377417478235</v>
      </c>
      <c r="AA354" s="352">
        <v>30.21066146661218</v>
      </c>
      <c r="AB354" s="352">
        <v>30.905258444510679</v>
      </c>
      <c r="AC354" s="352">
        <v>30.176857688197469</v>
      </c>
      <c r="AD354" s="352">
        <v>28.635163275360537</v>
      </c>
      <c r="AE354" s="352">
        <v>26.734866110671206</v>
      </c>
      <c r="AF354" s="352">
        <v>24.963967663673145</v>
      </c>
      <c r="AG354">
        <f t="shared" si="26"/>
        <v>615.79141204223447</v>
      </c>
      <c r="AM354" s="4"/>
      <c r="AN354" s="267"/>
      <c r="AO354" s="272"/>
      <c r="BI354" s="4"/>
    </row>
    <row r="355" spans="2:61" ht="12" customHeight="1" x14ac:dyDescent="0.2">
      <c r="B355" s="70"/>
      <c r="C355" s="361"/>
      <c r="G355" s="4"/>
      <c r="H355" s="4">
        <v>329</v>
      </c>
      <c r="I355" s="351">
        <v>22.261831328319083</v>
      </c>
      <c r="J355" s="352">
        <v>21.800536748257326</v>
      </c>
      <c r="K355" s="352">
        <v>21.748903355798934</v>
      </c>
      <c r="L355" s="352">
        <v>21.956829963484182</v>
      </c>
      <c r="M355" s="352">
        <v>22.364386294137656</v>
      </c>
      <c r="N355" s="352">
        <v>24.211889337546779</v>
      </c>
      <c r="O355" s="352">
        <v>28.268688627600124</v>
      </c>
      <c r="P355" s="352">
        <v>30.783141697666455</v>
      </c>
      <c r="Q355" s="352">
        <v>32.446160258147408</v>
      </c>
      <c r="R355" s="352">
        <v>32.714074163465256</v>
      </c>
      <c r="S355" s="352">
        <v>32.820166421118586</v>
      </c>
      <c r="T355" s="352">
        <v>32.359556996145287</v>
      </c>
      <c r="U355" s="352">
        <v>32.284616186261744</v>
      </c>
      <c r="V355" s="352">
        <v>32.302419743098937</v>
      </c>
      <c r="W355" s="352">
        <v>31.651719710469344</v>
      </c>
      <c r="X355" s="352">
        <v>31.27529225204097</v>
      </c>
      <c r="Y355" s="352">
        <v>31.551978776010131</v>
      </c>
      <c r="Z355" s="352">
        <v>33.93028843548084</v>
      </c>
      <c r="AA355" s="352">
        <v>33.566245196272547</v>
      </c>
      <c r="AB355" s="352">
        <v>34.009480549344183</v>
      </c>
      <c r="AC355" s="352">
        <v>33.233791887959725</v>
      </c>
      <c r="AD355" s="352">
        <v>30.99421983426188</v>
      </c>
      <c r="AE355" s="352">
        <v>28.64841680363746</v>
      </c>
      <c r="AF355" s="352">
        <v>26.656545211133157</v>
      </c>
      <c r="AG355">
        <f t="shared" si="26"/>
        <v>703.841179777658</v>
      </c>
      <c r="AM355" s="4"/>
      <c r="AN355" s="267"/>
      <c r="AO355" s="272"/>
      <c r="BI355" s="4"/>
    </row>
    <row r="356" spans="2:61" ht="12" customHeight="1" x14ac:dyDescent="0.2">
      <c r="B356" s="70"/>
      <c r="C356" s="361"/>
      <c r="G356" s="4"/>
      <c r="H356" s="4">
        <v>330</v>
      </c>
      <c r="I356" s="351">
        <v>24.638399844812817</v>
      </c>
      <c r="J356" s="352">
        <v>23.985259599826822</v>
      </c>
      <c r="K356" s="352">
        <v>23.552476661796824</v>
      </c>
      <c r="L356" s="352">
        <v>23.553095949272166</v>
      </c>
      <c r="M356" s="352">
        <v>24.122813697029336</v>
      </c>
      <c r="N356" s="352">
        <v>25.566163784796132</v>
      </c>
      <c r="O356" s="352">
        <v>29.357547649208826</v>
      </c>
      <c r="P356" s="352">
        <v>31.265651772699186</v>
      </c>
      <c r="Q356" s="352">
        <v>32.450944207557761</v>
      </c>
      <c r="R356" s="352">
        <v>32.766028511185205</v>
      </c>
      <c r="S356" s="352">
        <v>32.719469341257017</v>
      </c>
      <c r="T356" s="352">
        <v>32.023388406975315</v>
      </c>
      <c r="U356" s="352">
        <v>31.783344070735115</v>
      </c>
      <c r="V356" s="352">
        <v>31.736366347822347</v>
      </c>
      <c r="W356" s="352">
        <v>30.855069981560121</v>
      </c>
      <c r="X356" s="352">
        <v>30.410093837005451</v>
      </c>
      <c r="Y356" s="352">
        <v>30.862453234335128</v>
      </c>
      <c r="Z356" s="352">
        <v>33.158296867224308</v>
      </c>
      <c r="AA356" s="352">
        <v>32.744253788355174</v>
      </c>
      <c r="AB356" s="352">
        <v>32.890345835840705</v>
      </c>
      <c r="AC356" s="352">
        <v>32.018312808972595</v>
      </c>
      <c r="AD356" s="352">
        <v>29.834379985178792</v>
      </c>
      <c r="AE356" s="352">
        <v>27.915610255263616</v>
      </c>
      <c r="AF356" s="352">
        <v>25.669460370724295</v>
      </c>
      <c r="AG356">
        <f t="shared" si="26"/>
        <v>705.87922680943495</v>
      </c>
      <c r="AM356" s="4"/>
      <c r="AN356" s="267"/>
      <c r="AO356" s="272"/>
      <c r="BI356" s="4"/>
    </row>
    <row r="357" spans="2:61" ht="12" customHeight="1" x14ac:dyDescent="0.2">
      <c r="B357" s="70"/>
      <c r="C357" s="361"/>
      <c r="G357" s="4"/>
      <c r="H357" s="4">
        <v>331</v>
      </c>
      <c r="I357" s="351">
        <v>25.058672441118915</v>
      </c>
      <c r="J357" s="352">
        <v>24.636297723085949</v>
      </c>
      <c r="K357" s="352">
        <v>24.322140477544579</v>
      </c>
      <c r="L357" s="352">
        <v>24.006492950331783</v>
      </c>
      <c r="M357" s="352">
        <v>24.323073854738951</v>
      </c>
      <c r="N357" s="352">
        <v>25.61792160234171</v>
      </c>
      <c r="O357" s="352">
        <v>28.21405489364744</v>
      </c>
      <c r="P357" s="352">
        <v>30.230530019438241</v>
      </c>
      <c r="Q357" s="352">
        <v>32.190349606045245</v>
      </c>
      <c r="R357" s="352">
        <v>33.591653010078964</v>
      </c>
      <c r="S357" s="352">
        <v>33.100948533751065</v>
      </c>
      <c r="T357" s="352">
        <v>32.766168358215609</v>
      </c>
      <c r="U357" s="352">
        <v>32.114893802960665</v>
      </c>
      <c r="V357" s="352">
        <v>32.423829895547755</v>
      </c>
      <c r="W357" s="352">
        <v>31.915241446362096</v>
      </c>
      <c r="X357" s="352">
        <v>31.819695624459566</v>
      </c>
      <c r="Y357" s="352">
        <v>30.753465293249185</v>
      </c>
      <c r="Z357" s="352">
        <v>34.118916966602463</v>
      </c>
      <c r="AA357" s="352">
        <v>33.779806822528116</v>
      </c>
      <c r="AB357" s="352">
        <v>33.005721870553316</v>
      </c>
      <c r="AC357" s="352">
        <v>32.562674301516935</v>
      </c>
      <c r="AD357" s="352">
        <v>31.131641924920388</v>
      </c>
      <c r="AE357" s="352">
        <v>29.758690780672499</v>
      </c>
      <c r="AF357" s="352">
        <v>26.944436114315295</v>
      </c>
      <c r="AG357">
        <f t="shared" si="26"/>
        <v>718.38731831402674</v>
      </c>
      <c r="AM357" s="4"/>
      <c r="AN357" s="267"/>
      <c r="AO357" s="272"/>
      <c r="BI357" s="4"/>
    </row>
    <row r="358" spans="2:61" ht="12" customHeight="1" x14ac:dyDescent="0.2">
      <c r="B358" s="70"/>
      <c r="C358" s="361"/>
      <c r="G358" s="4"/>
      <c r="H358" s="4">
        <v>332</v>
      </c>
      <c r="I358" s="351">
        <v>25.800553294669747</v>
      </c>
      <c r="J358" s="352">
        <v>24.665299396569459</v>
      </c>
      <c r="K358" s="352">
        <v>24.174378353831528</v>
      </c>
      <c r="L358" s="352">
        <v>23.497447108532633</v>
      </c>
      <c r="M358" s="352">
        <v>23.879855573208928</v>
      </c>
      <c r="N358" s="352">
        <v>24.288595509689017</v>
      </c>
      <c r="O358" s="352">
        <v>24.157702667013297</v>
      </c>
      <c r="P358" s="352">
        <v>22.71679058637018</v>
      </c>
      <c r="Q358" s="352">
        <v>23.696826346206439</v>
      </c>
      <c r="R358" s="352">
        <v>25.072481683523733</v>
      </c>
      <c r="S358" s="352">
        <v>25.053916501905412</v>
      </c>
      <c r="T358" s="352">
        <v>24.843151677892401</v>
      </c>
      <c r="U358" s="352">
        <v>23.777931886343495</v>
      </c>
      <c r="V358" s="352">
        <v>22.558374861608574</v>
      </c>
      <c r="W358" s="352">
        <v>21.286243830955438</v>
      </c>
      <c r="X358" s="352">
        <v>20.736727984673593</v>
      </c>
      <c r="Y358" s="352">
        <v>21.203468003709482</v>
      </c>
      <c r="Z358" s="352">
        <v>25.029772985974802</v>
      </c>
      <c r="AA358" s="352">
        <v>24.543367070670456</v>
      </c>
      <c r="AB358" s="352">
        <v>26.215367894473033</v>
      </c>
      <c r="AC358" s="352">
        <v>25.770002543425804</v>
      </c>
      <c r="AD358" s="352">
        <v>25.06784045250977</v>
      </c>
      <c r="AE358" s="352">
        <v>23.917133121079139</v>
      </c>
      <c r="AF358" s="352">
        <v>22.77275894926003</v>
      </c>
      <c r="AG358">
        <f t="shared" si="26"/>
        <v>574.7259882840965</v>
      </c>
      <c r="AM358" s="4"/>
      <c r="AN358" s="267"/>
      <c r="AO358" s="272"/>
      <c r="BI358" s="4"/>
    </row>
    <row r="359" spans="2:61" ht="12" customHeight="1" x14ac:dyDescent="0.2">
      <c r="B359" s="70"/>
      <c r="C359" s="361"/>
      <c r="G359" s="4"/>
      <c r="H359" s="4">
        <v>333</v>
      </c>
      <c r="I359" s="351">
        <v>22.844939157196642</v>
      </c>
      <c r="J359" s="352">
        <v>22.254206484260258</v>
      </c>
      <c r="K359" s="352">
        <v>22.475059385485704</v>
      </c>
      <c r="L359" s="352">
        <v>22.057639613525481</v>
      </c>
      <c r="M359" s="352">
        <v>22.429638607464437</v>
      </c>
      <c r="N359" s="352">
        <v>22.971730110277672</v>
      </c>
      <c r="O359" s="352">
        <v>24.341085218617938</v>
      </c>
      <c r="P359" s="352">
        <v>24.39709019559788</v>
      </c>
      <c r="Q359" s="352">
        <v>25.927460773997055</v>
      </c>
      <c r="R359" s="352">
        <v>26.871739160909321</v>
      </c>
      <c r="S359" s="352">
        <v>27.899410848187244</v>
      </c>
      <c r="T359" s="352">
        <v>28.240488323044811</v>
      </c>
      <c r="U359" s="352">
        <v>27.902153145087887</v>
      </c>
      <c r="V359" s="352">
        <v>27.127917026910577</v>
      </c>
      <c r="W359" s="352">
        <v>25.997581928008891</v>
      </c>
      <c r="X359" s="352">
        <v>26.667693550921577</v>
      </c>
      <c r="Y359" s="352">
        <v>27.303292621782035</v>
      </c>
      <c r="Z359" s="352">
        <v>30.138308863999093</v>
      </c>
      <c r="AA359" s="352">
        <v>29.787395832494489</v>
      </c>
      <c r="AB359" s="352">
        <v>29.750602199810729</v>
      </c>
      <c r="AC359" s="352">
        <v>29.380293403808675</v>
      </c>
      <c r="AD359" s="352">
        <v>27.703802978371691</v>
      </c>
      <c r="AE359" s="352">
        <v>26.823796521944658</v>
      </c>
      <c r="AF359" s="352">
        <v>25.956580911905665</v>
      </c>
      <c r="AG359">
        <f t="shared" si="26"/>
        <v>627.24990686361036</v>
      </c>
      <c r="AM359" s="4"/>
      <c r="AN359" s="267"/>
      <c r="AO359" s="272"/>
      <c r="BI359" s="4"/>
    </row>
    <row r="360" spans="2:61" ht="12" customHeight="1" x14ac:dyDescent="0.2">
      <c r="B360" s="70"/>
      <c r="C360" s="361"/>
      <c r="G360" s="4"/>
      <c r="H360" s="4">
        <v>334</v>
      </c>
      <c r="I360" s="351">
        <v>24.269107149707907</v>
      </c>
      <c r="J360" s="352">
        <v>23.57546665033238</v>
      </c>
      <c r="K360" s="352">
        <v>23.421028439727969</v>
      </c>
      <c r="L360" s="352">
        <v>22.839094417523775</v>
      </c>
      <c r="M360" s="352">
        <v>23.414039494990728</v>
      </c>
      <c r="N360" s="352">
        <v>23.901382556688723</v>
      </c>
      <c r="O360" s="352">
        <v>24.890046257731374</v>
      </c>
      <c r="P360" s="352">
        <v>24.084051062712696</v>
      </c>
      <c r="Q360" s="352">
        <v>25.679720063440044</v>
      </c>
      <c r="R360" s="352">
        <v>26.726096329631911</v>
      </c>
      <c r="S360" s="352">
        <v>27.631019661311392</v>
      </c>
      <c r="T360" s="352">
        <v>26.945291367349505</v>
      </c>
      <c r="U360" s="352">
        <v>26.946624823058919</v>
      </c>
      <c r="V360" s="352">
        <v>26.789870090362697</v>
      </c>
      <c r="W360" s="352">
        <v>26.099359347156138</v>
      </c>
      <c r="X360" s="352">
        <v>25.723478684114134</v>
      </c>
      <c r="Y360" s="352">
        <v>26.256706074748223</v>
      </c>
      <c r="Z360" s="352">
        <v>29.304900771293976</v>
      </c>
      <c r="AA360" s="352">
        <v>28.965041745275286</v>
      </c>
      <c r="AB360" s="352">
        <v>30.479970589276121</v>
      </c>
      <c r="AC360" s="352">
        <v>29.501328439835319</v>
      </c>
      <c r="AD360" s="352">
        <v>28.301838384780876</v>
      </c>
      <c r="AE360" s="352">
        <v>26.204149011311205</v>
      </c>
      <c r="AF360" s="352">
        <v>25.737694013004052</v>
      </c>
      <c r="AG360">
        <f t="shared" si="26"/>
        <v>627.68730542536548</v>
      </c>
      <c r="AM360" s="4"/>
      <c r="AN360" s="267"/>
      <c r="AO360" s="272"/>
      <c r="BI360" s="4"/>
    </row>
    <row r="361" spans="2:61" ht="12" customHeight="1" x14ac:dyDescent="0.2">
      <c r="B361" s="70"/>
      <c r="C361" s="361"/>
      <c r="G361" s="4"/>
      <c r="H361" s="4">
        <v>335</v>
      </c>
      <c r="I361" s="351">
        <v>26.038848976655522</v>
      </c>
      <c r="J361" s="352">
        <v>25.144874259314712</v>
      </c>
      <c r="K361" s="352">
        <v>24.747086549214067</v>
      </c>
      <c r="L361" s="352">
        <v>24.410915712153475</v>
      </c>
      <c r="M361" s="352">
        <v>24.415100399430855</v>
      </c>
      <c r="N361" s="352">
        <v>24.980903325338517</v>
      </c>
      <c r="O361" s="352">
        <v>25.436504461708356</v>
      </c>
      <c r="P361" s="352">
        <v>25.457224382817753</v>
      </c>
      <c r="Q361" s="352">
        <v>26.404837573652394</v>
      </c>
      <c r="R361" s="352">
        <v>27.416659055121698</v>
      </c>
      <c r="S361" s="352">
        <v>27.223576168730794</v>
      </c>
      <c r="T361" s="352">
        <v>26.196581387601103</v>
      </c>
      <c r="U361" s="352">
        <v>26.07059656259106</v>
      </c>
      <c r="V361" s="352">
        <v>25.279931555961255</v>
      </c>
      <c r="W361" s="352">
        <v>24.720826997776179</v>
      </c>
      <c r="X361" s="352">
        <v>24.379833850500727</v>
      </c>
      <c r="Y361" s="352">
        <v>25.138352100806507</v>
      </c>
      <c r="Z361" s="352">
        <v>29.173834283540423</v>
      </c>
      <c r="AA361" s="352">
        <v>30.426082082488357</v>
      </c>
      <c r="AB361" s="352">
        <v>30.786062610743329</v>
      </c>
      <c r="AC361" s="352">
        <v>30.4978505449645</v>
      </c>
      <c r="AD361" s="352">
        <v>29.301652183518971</v>
      </c>
      <c r="AE361" s="352">
        <v>27.839919318705562</v>
      </c>
      <c r="AF361" s="352">
        <v>25.773750596139955</v>
      </c>
      <c r="AG361">
        <f t="shared" si="26"/>
        <v>637.26180493947606</v>
      </c>
      <c r="AM361" s="4"/>
      <c r="AN361" s="267"/>
      <c r="AO361" s="272"/>
      <c r="BI361" s="4"/>
    </row>
    <row r="362" spans="2:61" ht="12" customHeight="1" x14ac:dyDescent="0.2">
      <c r="B362" s="70"/>
      <c r="C362" s="361"/>
      <c r="G362" s="4"/>
      <c r="H362" s="4">
        <v>336</v>
      </c>
      <c r="I362" s="351">
        <v>23.541877344207581</v>
      </c>
      <c r="J362" s="352">
        <v>22.745433165435358</v>
      </c>
      <c r="K362" s="352">
        <v>22.731218990676297</v>
      </c>
      <c r="L362" s="352">
        <v>22.72325557644643</v>
      </c>
      <c r="M362" s="352">
        <v>22.885289930130043</v>
      </c>
      <c r="N362" s="352">
        <v>24.750474777913361</v>
      </c>
      <c r="O362" s="352">
        <v>28.628385068723695</v>
      </c>
      <c r="P362" s="352">
        <v>32.01766768792924</v>
      </c>
      <c r="Q362" s="352">
        <v>33.581223607094152</v>
      </c>
      <c r="R362" s="352">
        <v>34.036470017372544</v>
      </c>
      <c r="S362" s="352">
        <v>33.87174647716256</v>
      </c>
      <c r="T362" s="352">
        <v>33.248588092244326</v>
      </c>
      <c r="U362" s="352">
        <v>32.671899823166044</v>
      </c>
      <c r="V362" s="352">
        <v>32.211666773505016</v>
      </c>
      <c r="W362" s="352">
        <v>31.532924453049429</v>
      </c>
      <c r="X362" s="352">
        <v>30.836837718922798</v>
      </c>
      <c r="Y362" s="352">
        <v>31.127903543367491</v>
      </c>
      <c r="Z362" s="352">
        <v>33.329321999761731</v>
      </c>
      <c r="AA362" s="352">
        <v>33.739214863840402</v>
      </c>
      <c r="AB362" s="352">
        <v>33.810138719088812</v>
      </c>
      <c r="AC362" s="352">
        <v>33.228472876072829</v>
      </c>
      <c r="AD362" s="352">
        <v>31.488740132503032</v>
      </c>
      <c r="AE362" s="352">
        <v>29.343705180805578</v>
      </c>
      <c r="AF362" s="352">
        <v>27.076918430997168</v>
      </c>
      <c r="AG362">
        <f t="shared" si="26"/>
        <v>715.15937525041602</v>
      </c>
      <c r="AM362" s="4"/>
      <c r="AN362" s="267"/>
      <c r="AO362" s="272"/>
      <c r="BI362" s="4"/>
    </row>
    <row r="363" spans="2:61" ht="12" customHeight="1" x14ac:dyDescent="0.2">
      <c r="B363" s="70"/>
      <c r="C363" s="361"/>
      <c r="G363" s="4"/>
      <c r="H363" s="4">
        <v>337</v>
      </c>
      <c r="I363" s="351">
        <v>25.738590415653125</v>
      </c>
      <c r="J363" s="352">
        <v>24.709351095530259</v>
      </c>
      <c r="K363" s="352">
        <v>24.266376460687344</v>
      </c>
      <c r="L363" s="352">
        <v>24.041873504678605</v>
      </c>
      <c r="M363" s="352">
        <v>24.345329295846724</v>
      </c>
      <c r="N363" s="352">
        <v>25.699002372790797</v>
      </c>
      <c r="O363" s="352">
        <v>29.297289776726231</v>
      </c>
      <c r="P363" s="352">
        <v>31.792277788193235</v>
      </c>
      <c r="Q363" s="352">
        <v>32.677707745427959</v>
      </c>
      <c r="R363" s="352">
        <v>33.436557552919474</v>
      </c>
      <c r="S363" s="352">
        <v>33.336329556496906</v>
      </c>
      <c r="T363" s="352">
        <v>32.735977351294295</v>
      </c>
      <c r="U363" s="352">
        <v>32.058175265121946</v>
      </c>
      <c r="V363" s="352">
        <v>31.696007276828063</v>
      </c>
      <c r="W363" s="352">
        <v>31.120270743854114</v>
      </c>
      <c r="X363" s="352">
        <v>30.343227879602075</v>
      </c>
      <c r="Y363" s="352">
        <v>30.797564402090835</v>
      </c>
      <c r="Z363" s="352">
        <v>32.564402268079853</v>
      </c>
      <c r="AA363" s="352">
        <v>32.836901810519876</v>
      </c>
      <c r="AB363" s="352">
        <v>32.206327264887079</v>
      </c>
      <c r="AC363" s="352">
        <v>31.538609708885659</v>
      </c>
      <c r="AD363" s="352">
        <v>29.72675396039547</v>
      </c>
      <c r="AE363" s="352">
        <v>27.914130884814782</v>
      </c>
      <c r="AF363" s="352">
        <v>25.496191525097249</v>
      </c>
      <c r="AG363">
        <f t="shared" si="26"/>
        <v>710.37522590642209</v>
      </c>
      <c r="AM363" s="4"/>
      <c r="AN363" s="267"/>
      <c r="AO363" s="272"/>
      <c r="BI363" s="4"/>
    </row>
    <row r="364" spans="2:61" ht="12" customHeight="1" x14ac:dyDescent="0.2">
      <c r="B364" s="70"/>
      <c r="C364" s="361"/>
      <c r="G364" s="4"/>
      <c r="H364" s="4">
        <v>338</v>
      </c>
      <c r="I364" s="351">
        <v>24.695226498663871</v>
      </c>
      <c r="J364" s="352">
        <v>23.632075844713242</v>
      </c>
      <c r="K364" s="352">
        <v>23.197773968092587</v>
      </c>
      <c r="L364" s="352">
        <v>23.037328695881776</v>
      </c>
      <c r="M364" s="352">
        <v>23.174759437275522</v>
      </c>
      <c r="N364" s="352">
        <v>24.586783030216878</v>
      </c>
      <c r="O364" s="352">
        <v>28.077996581546824</v>
      </c>
      <c r="P364" s="352">
        <v>30.683985031328028</v>
      </c>
      <c r="Q364" s="352">
        <v>31.351710142745375</v>
      </c>
      <c r="R364" s="352">
        <v>32.501838252088191</v>
      </c>
      <c r="S364" s="352">
        <v>32.402559536993486</v>
      </c>
      <c r="T364" s="352">
        <v>32.484647694081389</v>
      </c>
      <c r="U364" s="352">
        <v>32.129559846849155</v>
      </c>
      <c r="V364" s="352">
        <v>32.0610749733696</v>
      </c>
      <c r="W364" s="352">
        <v>32.038472827988457</v>
      </c>
      <c r="X364" s="352">
        <v>31.80541203376761</v>
      </c>
      <c r="Y364" s="352">
        <v>31.787950630420333</v>
      </c>
      <c r="Z364" s="352">
        <v>33.754260262325445</v>
      </c>
      <c r="AA364" s="352">
        <v>33.954939412616</v>
      </c>
      <c r="AB364" s="352">
        <v>33.068185959738216</v>
      </c>
      <c r="AC364" s="352">
        <v>32.26339977996733</v>
      </c>
      <c r="AD364" s="352">
        <v>30.280842125109736</v>
      </c>
      <c r="AE364" s="352">
        <v>27.982975574725508</v>
      </c>
      <c r="AF364" s="352">
        <v>25.580022368766617</v>
      </c>
      <c r="AG364">
        <f t="shared" si="26"/>
        <v>706.53378050927131</v>
      </c>
      <c r="AM364" s="4"/>
      <c r="AN364" s="267"/>
      <c r="AO364" s="272"/>
      <c r="BI364" s="4"/>
    </row>
    <row r="365" spans="2:61" ht="12" customHeight="1" x14ac:dyDescent="0.2">
      <c r="B365" s="70"/>
      <c r="C365" s="361"/>
      <c r="G365" s="4"/>
      <c r="H365" s="4">
        <v>339</v>
      </c>
      <c r="I365" s="351">
        <v>24.992474768236221</v>
      </c>
      <c r="J365" s="352">
        <v>24.01568555783772</v>
      </c>
      <c r="K365" s="352">
        <v>23.535196194918996</v>
      </c>
      <c r="L365" s="352">
        <v>23.437505772096593</v>
      </c>
      <c r="M365" s="352">
        <v>23.530648863924075</v>
      </c>
      <c r="N365" s="352">
        <v>25.244254784800152</v>
      </c>
      <c r="O365" s="352">
        <v>28.940299807561967</v>
      </c>
      <c r="P365" s="352">
        <v>31.460855603158961</v>
      </c>
      <c r="Q365" s="352">
        <v>32.773092966076163</v>
      </c>
      <c r="R365" s="352">
        <v>33.343213901396553</v>
      </c>
      <c r="S365" s="352">
        <v>32.855616940967977</v>
      </c>
      <c r="T365" s="352">
        <v>32.633751723571976</v>
      </c>
      <c r="U365" s="352">
        <v>32.207647814267062</v>
      </c>
      <c r="V365" s="352">
        <v>32.15764932976915</v>
      </c>
      <c r="W365" s="352">
        <v>31.863837404408404</v>
      </c>
      <c r="X365" s="352">
        <v>31.632718704914847</v>
      </c>
      <c r="Y365" s="352">
        <v>31.432521550709303</v>
      </c>
      <c r="Z365" s="352">
        <v>33.604574641990709</v>
      </c>
      <c r="AA365" s="352">
        <v>33.868323397399422</v>
      </c>
      <c r="AB365" s="352">
        <v>33.589880238983639</v>
      </c>
      <c r="AC365" s="352">
        <v>32.834667539653758</v>
      </c>
      <c r="AD365" s="352">
        <v>31.064816195545536</v>
      </c>
      <c r="AE365" s="352">
        <v>28.996779255369525</v>
      </c>
      <c r="AF365" s="352">
        <v>26.573576651659597</v>
      </c>
      <c r="AG365">
        <f t="shared" si="26"/>
        <v>716.58958960921825</v>
      </c>
      <c r="AM365" s="4"/>
      <c r="AN365" s="267"/>
      <c r="AO365" s="272"/>
      <c r="BI365" s="4"/>
    </row>
    <row r="366" spans="2:61" ht="12" customHeight="1" x14ac:dyDescent="0.2">
      <c r="B366" s="70"/>
      <c r="C366" s="361"/>
      <c r="G366" s="4"/>
      <c r="H366" s="4">
        <v>340</v>
      </c>
      <c r="I366" s="351">
        <v>29.08776668765525</v>
      </c>
      <c r="J366" s="352">
        <v>27.847247003009329</v>
      </c>
      <c r="K366" s="352">
        <v>27.386418034213388</v>
      </c>
      <c r="L366" s="352">
        <v>27.075548070123375</v>
      </c>
      <c r="M366" s="352">
        <v>26.935457476920714</v>
      </c>
      <c r="N366" s="352">
        <v>28.70195547641692</v>
      </c>
      <c r="O366" s="352">
        <v>32.286901992696279</v>
      </c>
      <c r="P366" s="352">
        <v>35.108025221698377</v>
      </c>
      <c r="Q366" s="352">
        <v>36.404954057043042</v>
      </c>
      <c r="R366" s="352">
        <v>36.925074672976315</v>
      </c>
      <c r="S366" s="352">
        <v>36.887516777723711</v>
      </c>
      <c r="T366" s="352">
        <v>36.292812736482162</v>
      </c>
      <c r="U366" s="352">
        <v>35.301486370054896</v>
      </c>
      <c r="V366" s="352">
        <v>34.287741217883777</v>
      </c>
      <c r="W366" s="352">
        <v>33.885956273517472</v>
      </c>
      <c r="X366" s="352">
        <v>33.101785844497577</v>
      </c>
      <c r="Y366" s="352">
        <v>33.384943495740309</v>
      </c>
      <c r="Z366" s="352">
        <v>35.508697963045968</v>
      </c>
      <c r="AA366" s="352">
        <v>36.353548952343402</v>
      </c>
      <c r="AB366" s="352">
        <v>35.940222012340989</v>
      </c>
      <c r="AC366" s="352">
        <v>35.103052463115567</v>
      </c>
      <c r="AD366" s="352">
        <v>33.695228000147516</v>
      </c>
      <c r="AE366" s="352">
        <v>32.046819103993357</v>
      </c>
      <c r="AF366" s="352">
        <v>30.299911633022866</v>
      </c>
      <c r="AG366">
        <f t="shared" si="26"/>
        <v>789.84907153666256</v>
      </c>
      <c r="AM366" s="4"/>
      <c r="AN366" s="267"/>
      <c r="AO366" s="272"/>
      <c r="BI366" s="4"/>
    </row>
    <row r="367" spans="2:61" ht="12" customHeight="1" x14ac:dyDescent="0.2">
      <c r="B367" s="70"/>
      <c r="C367" s="361"/>
      <c r="G367" s="4"/>
      <c r="H367" s="4">
        <v>341</v>
      </c>
      <c r="I367" s="351">
        <v>28.714991433349621</v>
      </c>
      <c r="J367" s="352">
        <v>27.657890063080618</v>
      </c>
      <c r="K367" s="352">
        <v>27.19423281162603</v>
      </c>
      <c r="L367" s="352">
        <v>27.012605084966083</v>
      </c>
      <c r="M367" s="352">
        <v>27.232760824428112</v>
      </c>
      <c r="N367" s="352">
        <v>28.236740353179137</v>
      </c>
      <c r="O367" s="352">
        <v>29.174099209073432</v>
      </c>
      <c r="P367" s="352">
        <v>28.703394904262463</v>
      </c>
      <c r="Q367" s="352">
        <v>30.170484210424895</v>
      </c>
      <c r="R367" s="352">
        <v>31.449238490044003</v>
      </c>
      <c r="S367" s="352">
        <v>31.74010207784162</v>
      </c>
      <c r="T367" s="352">
        <v>31.462570859750073</v>
      </c>
      <c r="U367" s="352">
        <v>30.936167204169905</v>
      </c>
      <c r="V367" s="352">
        <v>29.950463247013467</v>
      </c>
      <c r="W367" s="352">
        <v>29.501418063235377</v>
      </c>
      <c r="X367" s="352">
        <v>28.885630998126931</v>
      </c>
      <c r="Y367" s="352">
        <v>29.664341404325825</v>
      </c>
      <c r="Z367" s="352">
        <v>33.145157891175757</v>
      </c>
      <c r="AA367" s="352">
        <v>33.877147632594131</v>
      </c>
      <c r="AB367" s="352">
        <v>33.584184211561521</v>
      </c>
      <c r="AC367" s="352">
        <v>33.388888893083681</v>
      </c>
      <c r="AD367" s="352">
        <v>32.204943315334376</v>
      </c>
      <c r="AE367" s="352">
        <v>30.842390150741664</v>
      </c>
      <c r="AF367" s="352">
        <v>29.2718592606155</v>
      </c>
      <c r="AG367">
        <f t="shared" si="26"/>
        <v>724.00170259400431</v>
      </c>
      <c r="AM367" s="4"/>
      <c r="AN367" s="267"/>
      <c r="AO367" s="272"/>
      <c r="BI367" s="4"/>
    </row>
    <row r="368" spans="2:61" ht="12" customHeight="1" x14ac:dyDescent="0.2">
      <c r="B368" s="70"/>
      <c r="C368" s="361"/>
      <c r="G368" s="4"/>
      <c r="H368" s="4">
        <v>342</v>
      </c>
      <c r="I368" s="351">
        <v>25.304518030335259</v>
      </c>
      <c r="J368" s="352">
        <v>24.516522852644137</v>
      </c>
      <c r="K368" s="352">
        <v>24.284036669065184</v>
      </c>
      <c r="L368" s="352">
        <v>24.07048845329129</v>
      </c>
      <c r="M368" s="352">
        <v>24.084744191710332</v>
      </c>
      <c r="N368" s="352">
        <v>24.794291750537653</v>
      </c>
      <c r="O368" s="352">
        <v>25.45941120106054</v>
      </c>
      <c r="P368" s="352">
        <v>24.994554014866935</v>
      </c>
      <c r="Q368" s="352">
        <v>25.868216542163623</v>
      </c>
      <c r="R368" s="352">
        <v>26.737802413165042</v>
      </c>
      <c r="S368" s="352">
        <v>26.454687630815066</v>
      </c>
      <c r="T368" s="352">
        <v>25.407187845170888</v>
      </c>
      <c r="U368" s="352">
        <v>25.450065688199818</v>
      </c>
      <c r="V368" s="352">
        <v>25.105487097612709</v>
      </c>
      <c r="W368" s="352">
        <v>24.782257685804307</v>
      </c>
      <c r="X368" s="352">
        <v>24.211032258754798</v>
      </c>
      <c r="Y368" s="352">
        <v>25.154200216111182</v>
      </c>
      <c r="Z368" s="352">
        <v>29.062867686802566</v>
      </c>
      <c r="AA368" s="352">
        <v>30.415502280842297</v>
      </c>
      <c r="AB368" s="352">
        <v>30.688714026557754</v>
      </c>
      <c r="AC368" s="352">
        <v>30.463141031063834</v>
      </c>
      <c r="AD368" s="352">
        <v>29.299528132075928</v>
      </c>
      <c r="AE368" s="352">
        <v>27.72213450551742</v>
      </c>
      <c r="AF368" s="352">
        <v>25.667753709293439</v>
      </c>
      <c r="AG368">
        <f t="shared" si="26"/>
        <v>629.99914591346203</v>
      </c>
      <c r="AM368" s="4"/>
      <c r="AN368" s="267"/>
      <c r="AO368" s="272"/>
      <c r="BI368" s="4"/>
    </row>
    <row r="369" spans="2:61" ht="12" customHeight="1" x14ac:dyDescent="0.2">
      <c r="B369" s="70"/>
      <c r="C369" s="361"/>
      <c r="G369" s="4"/>
      <c r="H369" s="4">
        <v>343</v>
      </c>
      <c r="I369" s="351">
        <v>26.853794395799696</v>
      </c>
      <c r="J369" s="352">
        <v>26.565483985074067</v>
      </c>
      <c r="K369" s="352">
        <v>26.544091472590189</v>
      </c>
      <c r="L369" s="352">
        <v>26.450320692917757</v>
      </c>
      <c r="M369" s="352">
        <v>27.054222467036229</v>
      </c>
      <c r="N369" s="352">
        <v>28.804822742387266</v>
      </c>
      <c r="O369" s="352">
        <v>32.568919213219019</v>
      </c>
      <c r="P369" s="352">
        <v>34.696977573379726</v>
      </c>
      <c r="Q369" s="352">
        <v>36.744378964115583</v>
      </c>
      <c r="R369" s="352">
        <v>35.446326659074764</v>
      </c>
      <c r="S369" s="352">
        <v>36.296738621129983</v>
      </c>
      <c r="T369" s="352">
        <v>34.871136350140304</v>
      </c>
      <c r="U369" s="352">
        <v>35.283160190423104</v>
      </c>
      <c r="V369" s="352">
        <v>34.679324403569019</v>
      </c>
      <c r="W369" s="352">
        <v>33.335667628054111</v>
      </c>
      <c r="X369" s="352">
        <v>33.46803545850846</v>
      </c>
      <c r="Y369" s="352">
        <v>33.647847853814739</v>
      </c>
      <c r="Z369" s="352">
        <v>35.848178148717047</v>
      </c>
      <c r="AA369" s="352">
        <v>35.662801128240766</v>
      </c>
      <c r="AB369" s="352">
        <v>36.819651539970629</v>
      </c>
      <c r="AC369" s="352">
        <v>33.758423605813171</v>
      </c>
      <c r="AD369" s="352">
        <v>33.19754810776007</v>
      </c>
      <c r="AE369" s="352">
        <v>29.824612752513463</v>
      </c>
      <c r="AF369" s="352">
        <v>28.031783866614262</v>
      </c>
      <c r="AG369">
        <f t="shared" si="26"/>
        <v>776.45424782086343</v>
      </c>
      <c r="AM369" s="4"/>
      <c r="AN369" s="267"/>
      <c r="AO369" s="272"/>
      <c r="BI369" s="4"/>
    </row>
    <row r="370" spans="2:61" ht="12" customHeight="1" x14ac:dyDescent="0.2">
      <c r="B370" s="70"/>
      <c r="C370" s="361"/>
      <c r="G370" s="4"/>
      <c r="H370" s="4">
        <v>344</v>
      </c>
      <c r="I370" s="351">
        <v>28.359752109390399</v>
      </c>
      <c r="J370" s="352">
        <v>27.483150680075944</v>
      </c>
      <c r="K370" s="352">
        <v>27.118877068560479</v>
      </c>
      <c r="L370" s="352">
        <v>27.081480379530877</v>
      </c>
      <c r="M370" s="352">
        <v>27.6888104063963</v>
      </c>
      <c r="N370" s="352">
        <v>29.355317316801251</v>
      </c>
      <c r="O370" s="352">
        <v>33.237134833290099</v>
      </c>
      <c r="P370" s="352">
        <v>35.235321448444182</v>
      </c>
      <c r="Q370" s="352">
        <v>36.572091718102577</v>
      </c>
      <c r="R370" s="352">
        <v>37.094610511368437</v>
      </c>
      <c r="S370" s="352">
        <v>37.073251743723532</v>
      </c>
      <c r="T370" s="352">
        <v>36.524581044627197</v>
      </c>
      <c r="U370" s="352">
        <v>36.055516853194902</v>
      </c>
      <c r="V370" s="352">
        <v>35.548842142349528</v>
      </c>
      <c r="W370" s="352">
        <v>35.343927259734187</v>
      </c>
      <c r="X370" s="352">
        <v>34.815296767969919</v>
      </c>
      <c r="Y370" s="352">
        <v>35.479439765835878</v>
      </c>
      <c r="Z370" s="352">
        <v>37.429834444829723</v>
      </c>
      <c r="AA370" s="352">
        <v>37.932288407483462</v>
      </c>
      <c r="AB370" s="352">
        <v>37.23936326649293</v>
      </c>
      <c r="AC370" s="352">
        <v>36.498223556547316</v>
      </c>
      <c r="AD370" s="352">
        <v>34.587339300385352</v>
      </c>
      <c r="AE370" s="352">
        <v>32.377747734977611</v>
      </c>
      <c r="AF370" s="352">
        <v>30.17260240917922</v>
      </c>
      <c r="AG370">
        <f t="shared" si="26"/>
        <v>806.30480116929118</v>
      </c>
      <c r="AM370" s="4"/>
      <c r="AN370" s="267"/>
      <c r="AO370" s="272"/>
      <c r="BI370" s="4"/>
    </row>
    <row r="371" spans="2:61" ht="12" customHeight="1" x14ac:dyDescent="0.2">
      <c r="B371" s="70"/>
      <c r="C371" s="361"/>
      <c r="G371" s="4"/>
      <c r="H371" s="4">
        <v>345</v>
      </c>
      <c r="I371" s="351">
        <v>27.435111358965948</v>
      </c>
      <c r="J371" s="352">
        <v>26.56766184020681</v>
      </c>
      <c r="K371" s="352">
        <v>26.451754934918384</v>
      </c>
      <c r="L371" s="352">
        <v>26.512352888056462</v>
      </c>
      <c r="M371" s="352">
        <v>26.96925795107633</v>
      </c>
      <c r="N371" s="352">
        <v>28.865978595582099</v>
      </c>
      <c r="O371" s="352">
        <v>32.717388386415209</v>
      </c>
      <c r="P371" s="352">
        <v>34.858566670911983</v>
      </c>
      <c r="Q371" s="352">
        <v>35.787321715038544</v>
      </c>
      <c r="R371" s="352">
        <v>36.392120126758094</v>
      </c>
      <c r="S371" s="352">
        <v>36.099890408046207</v>
      </c>
      <c r="T371" s="352">
        <v>35.615407333316995</v>
      </c>
      <c r="U371" s="352">
        <v>35.140666632120698</v>
      </c>
      <c r="V371" s="352">
        <v>34.929303371438699</v>
      </c>
      <c r="W371" s="352">
        <v>34.690400047190622</v>
      </c>
      <c r="X371" s="352">
        <v>34.186691325905812</v>
      </c>
      <c r="Y371" s="352">
        <v>34.521533253260429</v>
      </c>
      <c r="Z371" s="352">
        <v>36.839856089367004</v>
      </c>
      <c r="AA371" s="352">
        <v>37.447785072012046</v>
      </c>
      <c r="AB371" s="352">
        <v>36.869583578066994</v>
      </c>
      <c r="AC371" s="352">
        <v>36.319674598405598</v>
      </c>
      <c r="AD371" s="352">
        <v>34.305820661977499</v>
      </c>
      <c r="AE371" s="352">
        <v>32.022416253468805</v>
      </c>
      <c r="AF371" s="352">
        <v>29.716685319689525</v>
      </c>
      <c r="AG371">
        <f t="shared" si="26"/>
        <v>791.26322841219678</v>
      </c>
      <c r="AM371" s="4"/>
      <c r="AN371" s="267"/>
      <c r="AO371" s="272"/>
      <c r="BI371" s="4"/>
    </row>
    <row r="372" spans="2:61" ht="12" customHeight="1" x14ac:dyDescent="0.2">
      <c r="B372" s="70"/>
      <c r="C372" s="361"/>
      <c r="G372" s="4"/>
      <c r="H372" s="4">
        <v>346</v>
      </c>
      <c r="I372" s="351">
        <v>26.819215600620076</v>
      </c>
      <c r="J372" s="352">
        <v>25.771431279045096</v>
      </c>
      <c r="K372" s="352">
        <v>25.764776057132771</v>
      </c>
      <c r="L372" s="352">
        <v>25.674270811247531</v>
      </c>
      <c r="M372" s="352">
        <v>26.117300599326533</v>
      </c>
      <c r="N372" s="352">
        <v>27.888428136227169</v>
      </c>
      <c r="O372" s="352">
        <v>31.98680700765405</v>
      </c>
      <c r="P372" s="352">
        <v>34.235803168829889</v>
      </c>
      <c r="Q372" s="352">
        <v>35.158162107821198</v>
      </c>
      <c r="R372" s="352">
        <v>35.51172866879476</v>
      </c>
      <c r="S372" s="352">
        <v>34.987847528638738</v>
      </c>
      <c r="T372" s="352">
        <v>34.354761522959826</v>
      </c>
      <c r="U372" s="352">
        <v>33.357062359495728</v>
      </c>
      <c r="V372" s="352">
        <v>33.231373452682561</v>
      </c>
      <c r="W372" s="352">
        <v>32.221686076495438</v>
      </c>
      <c r="X372" s="352">
        <v>31.306947270879355</v>
      </c>
      <c r="Y372" s="352">
        <v>31.421725849242065</v>
      </c>
      <c r="Z372" s="352">
        <v>33.858968640747463</v>
      </c>
      <c r="AA372" s="352">
        <v>34.228115537867097</v>
      </c>
      <c r="AB372" s="352">
        <v>34.11633937023278</v>
      </c>
      <c r="AC372" s="352">
        <v>33.903961727154311</v>
      </c>
      <c r="AD372" s="352">
        <v>32.010273974231801</v>
      </c>
      <c r="AE372" s="352">
        <v>30.488808764175879</v>
      </c>
      <c r="AF372" s="352">
        <v>28.091917774552208</v>
      </c>
      <c r="AG372">
        <f t="shared" si="26"/>
        <v>752.50771328605447</v>
      </c>
      <c r="AM372" s="4"/>
      <c r="AN372" s="267"/>
      <c r="AO372" s="272"/>
      <c r="BI372" s="4"/>
    </row>
    <row r="373" spans="2:61" ht="12" customHeight="1" x14ac:dyDescent="0.2">
      <c r="B373" s="70"/>
      <c r="C373" s="361"/>
      <c r="G373" s="4"/>
      <c r="H373" s="4">
        <v>347</v>
      </c>
      <c r="I373" s="351">
        <v>26.269510680733688</v>
      </c>
      <c r="J373" s="352">
        <v>25.129626878303984</v>
      </c>
      <c r="K373" s="352">
        <v>24.929454803165768</v>
      </c>
      <c r="L373" s="352">
        <v>24.683926978806014</v>
      </c>
      <c r="M373" s="352">
        <v>24.920184709712352</v>
      </c>
      <c r="N373" s="352">
        <v>26.426603188958204</v>
      </c>
      <c r="O373" s="352">
        <v>30.320188885998867</v>
      </c>
      <c r="P373" s="352">
        <v>32.739054824724057</v>
      </c>
      <c r="Q373" s="352">
        <v>33.38081339602541</v>
      </c>
      <c r="R373" s="352">
        <v>34.19505609268262</v>
      </c>
      <c r="S373" s="352">
        <v>33.867231031777763</v>
      </c>
      <c r="T373" s="352">
        <v>33.014501352889113</v>
      </c>
      <c r="U373" s="352">
        <v>31.922936430061448</v>
      </c>
      <c r="V373" s="352">
        <v>31.422904175511221</v>
      </c>
      <c r="W373" s="352">
        <v>30.751671933870661</v>
      </c>
      <c r="X373" s="352">
        <v>29.37485206959105</v>
      </c>
      <c r="Y373" s="352">
        <v>29.383310891663054</v>
      </c>
      <c r="Z373" s="352">
        <v>31.512262809287627</v>
      </c>
      <c r="AA373" s="352">
        <v>31.75666304531137</v>
      </c>
      <c r="AB373" s="352">
        <v>31.465268856318573</v>
      </c>
      <c r="AC373" s="352">
        <v>30.946951309681566</v>
      </c>
      <c r="AD373" s="352">
        <v>29.620091393256669</v>
      </c>
      <c r="AE373" s="352">
        <v>28.45901885254343</v>
      </c>
      <c r="AF373" s="352">
        <v>26.715144056901675</v>
      </c>
      <c r="AG373">
        <f t="shared" si="26"/>
        <v>713.20722864777622</v>
      </c>
      <c r="AM373" s="4"/>
      <c r="AN373" s="267"/>
      <c r="AO373" s="272"/>
      <c r="BI373" s="4"/>
    </row>
    <row r="374" spans="2:61" ht="12" customHeight="1" x14ac:dyDescent="0.2">
      <c r="B374" s="70"/>
      <c r="C374" s="361"/>
      <c r="G374" s="4"/>
      <c r="H374" s="4">
        <v>348</v>
      </c>
      <c r="I374" s="351">
        <v>26.166716708085278</v>
      </c>
      <c r="J374" s="352">
        <v>25.116364974216303</v>
      </c>
      <c r="K374" s="352">
        <v>24.461696298066791</v>
      </c>
      <c r="L374" s="352">
        <v>24.179394080093044</v>
      </c>
      <c r="M374" s="352">
        <v>24.071482753762687</v>
      </c>
      <c r="N374" s="352">
        <v>24.930035461261433</v>
      </c>
      <c r="O374" s="352">
        <v>25.902303952829278</v>
      </c>
      <c r="P374" s="352">
        <v>25.877277701124047</v>
      </c>
      <c r="Q374" s="352">
        <v>27.316708258429024</v>
      </c>
      <c r="R374" s="352">
        <v>28.610455955645747</v>
      </c>
      <c r="S374" s="352">
        <v>28.659509693614467</v>
      </c>
      <c r="T374" s="352">
        <v>28.334802786700525</v>
      </c>
      <c r="U374" s="352">
        <v>27.925136419599863</v>
      </c>
      <c r="V374" s="352">
        <v>26.968834943411107</v>
      </c>
      <c r="W374" s="352">
        <v>26.348849152114596</v>
      </c>
      <c r="X374" s="352">
        <v>25.861116581722321</v>
      </c>
      <c r="Y374" s="352">
        <v>26.171266934612795</v>
      </c>
      <c r="Z374" s="352">
        <v>29.840560606945374</v>
      </c>
      <c r="AA374" s="352">
        <v>30.512900306738544</v>
      </c>
      <c r="AB374" s="352">
        <v>30.581911914812729</v>
      </c>
      <c r="AC374" s="352">
        <v>30.172617200310295</v>
      </c>
      <c r="AD374" s="352">
        <v>29.195209958359499</v>
      </c>
      <c r="AE374" s="352">
        <v>27.882904944701139</v>
      </c>
      <c r="AF374" s="352">
        <v>26.107799556758515</v>
      </c>
      <c r="AG374">
        <f t="shared" si="26"/>
        <v>651.19585714391542</v>
      </c>
      <c r="AM374" s="4"/>
      <c r="AN374" s="267"/>
      <c r="AO374" s="272"/>
      <c r="BI374" s="4"/>
    </row>
    <row r="375" spans="2:61" ht="12" customHeight="1" x14ac:dyDescent="0.2">
      <c r="B375" s="70"/>
      <c r="C375" s="361"/>
      <c r="G375" s="4"/>
      <c r="H375" s="4">
        <v>349</v>
      </c>
      <c r="I375" s="351">
        <v>24.583277247967985</v>
      </c>
      <c r="J375" s="352">
        <v>23.821882144582876</v>
      </c>
      <c r="K375" s="352">
        <v>23.27181332034046</v>
      </c>
      <c r="L375" s="352">
        <v>23.044678485353398</v>
      </c>
      <c r="M375" s="352">
        <v>22.940112862369393</v>
      </c>
      <c r="N375" s="352">
        <v>23.564368083325171</v>
      </c>
      <c r="O375" s="352">
        <v>24.280531250709316</v>
      </c>
      <c r="P375" s="352">
        <v>23.900176145269583</v>
      </c>
      <c r="Q375" s="352">
        <v>24.920001528000366</v>
      </c>
      <c r="R375" s="352">
        <v>25.963435750074737</v>
      </c>
      <c r="S375" s="352">
        <v>25.779923435251099</v>
      </c>
      <c r="T375" s="352">
        <v>24.952286684356185</v>
      </c>
      <c r="U375" s="352">
        <v>25.272563864963566</v>
      </c>
      <c r="V375" s="352">
        <v>24.796132890320965</v>
      </c>
      <c r="W375" s="352">
        <v>24.663329976807056</v>
      </c>
      <c r="X375" s="352">
        <v>24.658042643215865</v>
      </c>
      <c r="Y375" s="352">
        <v>25.092456262919171</v>
      </c>
      <c r="Z375" s="352">
        <v>29.067041117889772</v>
      </c>
      <c r="AA375" s="352">
        <v>30.356994551315342</v>
      </c>
      <c r="AB375" s="352">
        <v>30.639262206438666</v>
      </c>
      <c r="AC375" s="352">
        <v>30.136749073966676</v>
      </c>
      <c r="AD375" s="352">
        <v>28.907965727155613</v>
      </c>
      <c r="AE375" s="352">
        <v>27.107081130368488</v>
      </c>
      <c r="AF375" s="352">
        <v>25.047630636120676</v>
      </c>
      <c r="AG375">
        <f t="shared" si="26"/>
        <v>616.76773701908223</v>
      </c>
      <c r="AM375" s="4"/>
      <c r="AN375" s="267"/>
      <c r="AO375" s="272"/>
      <c r="BI375" s="4"/>
    </row>
    <row r="376" spans="2:61" ht="12" customHeight="1" x14ac:dyDescent="0.2">
      <c r="B376" s="70"/>
      <c r="C376" s="361"/>
      <c r="G376" s="4"/>
      <c r="H376" s="4">
        <v>350</v>
      </c>
      <c r="I376" s="351">
        <v>22.752897448053389</v>
      </c>
      <c r="J376" s="352">
        <v>21.967732264945028</v>
      </c>
      <c r="K376" s="352">
        <v>21.860004609040825</v>
      </c>
      <c r="L376" s="352">
        <v>21.916769147884892</v>
      </c>
      <c r="M376" s="352">
        <v>22.069306325568832</v>
      </c>
      <c r="N376" s="352">
        <v>23.83700305055148</v>
      </c>
      <c r="O376" s="352">
        <v>27.924705140823278</v>
      </c>
      <c r="P376" s="352">
        <v>30.823244083775599</v>
      </c>
      <c r="Q376" s="352">
        <v>32.128735504843419</v>
      </c>
      <c r="R376" s="352">
        <v>32.866640523662497</v>
      </c>
      <c r="S376" s="352">
        <v>33.026483195767874</v>
      </c>
      <c r="T376" s="352">
        <v>32.691283572238959</v>
      </c>
      <c r="U376" s="352">
        <v>32.358937827970564</v>
      </c>
      <c r="V376" s="352">
        <v>32.26236479646748</v>
      </c>
      <c r="W376" s="352">
        <v>31.812355291800564</v>
      </c>
      <c r="X376" s="352">
        <v>31.308418329098878</v>
      </c>
      <c r="Y376" s="352">
        <v>31.172032464856755</v>
      </c>
      <c r="Z376" s="352">
        <v>33.172616875585391</v>
      </c>
      <c r="AA376" s="352">
        <v>33.583611470874899</v>
      </c>
      <c r="AB376" s="352">
        <v>33.229916569379391</v>
      </c>
      <c r="AC376" s="352">
        <v>32.680614249607615</v>
      </c>
      <c r="AD376" s="352">
        <v>30.638899894201273</v>
      </c>
      <c r="AE376" s="352">
        <v>28.379386346145633</v>
      </c>
      <c r="AF376" s="352">
        <v>26.15561780353962</v>
      </c>
      <c r="AG376">
        <f t="shared" si="26"/>
        <v>700.61957678668409</v>
      </c>
      <c r="AM376" s="4"/>
      <c r="AN376" s="267"/>
      <c r="AO376" s="272"/>
      <c r="BI376" s="4"/>
    </row>
    <row r="377" spans="2:61" ht="12" customHeight="1" x14ac:dyDescent="0.2">
      <c r="B377" s="70"/>
      <c r="C377" s="361"/>
      <c r="G377" s="4"/>
      <c r="H377" s="4">
        <v>351</v>
      </c>
      <c r="I377" s="351">
        <v>25.543911226940217</v>
      </c>
      <c r="J377" s="352">
        <v>24.543683654585529</v>
      </c>
      <c r="K377" s="352">
        <v>24.002737261642704</v>
      </c>
      <c r="L377" s="352">
        <v>23.813086418721042</v>
      </c>
      <c r="M377" s="352">
        <v>24.111268955861686</v>
      </c>
      <c r="N377" s="352">
        <v>25.452777787232051</v>
      </c>
      <c r="O377" s="352">
        <v>29.312331929660175</v>
      </c>
      <c r="P377" s="352">
        <v>31.671315410473795</v>
      </c>
      <c r="Q377" s="352">
        <v>32.545310748199938</v>
      </c>
      <c r="R377" s="352">
        <v>33.371039542357309</v>
      </c>
      <c r="S377" s="352">
        <v>33.388573108176487</v>
      </c>
      <c r="T377" s="352">
        <v>32.844722333604892</v>
      </c>
      <c r="U377" s="352">
        <v>32.324618435079287</v>
      </c>
      <c r="V377" s="352">
        <v>32.015650278451488</v>
      </c>
      <c r="W377" s="352">
        <v>31.359707021076414</v>
      </c>
      <c r="X377" s="352">
        <v>30.84527497046458</v>
      </c>
      <c r="Y377" s="352">
        <v>30.848349021307541</v>
      </c>
      <c r="Z377" s="352">
        <v>32.793715032005579</v>
      </c>
      <c r="AA377" s="352">
        <v>33.133187698650396</v>
      </c>
      <c r="AB377" s="352">
        <v>32.52980237654495</v>
      </c>
      <c r="AC377" s="352">
        <v>31.823747053806265</v>
      </c>
      <c r="AD377" s="352">
        <v>29.847441690893422</v>
      </c>
      <c r="AE377" s="352">
        <v>27.986136180468584</v>
      </c>
      <c r="AF377" s="352">
        <v>25.525464299791722</v>
      </c>
      <c r="AG377">
        <f t="shared" si="26"/>
        <v>711.63385243599612</v>
      </c>
      <c r="AM377" s="4"/>
      <c r="AN377" s="267"/>
      <c r="AO377" s="272"/>
      <c r="BI377" s="4"/>
    </row>
    <row r="378" spans="2:61" ht="12" customHeight="1" x14ac:dyDescent="0.2">
      <c r="B378" s="70"/>
      <c r="C378" s="361"/>
      <c r="G378" s="4"/>
      <c r="H378" s="4">
        <v>352</v>
      </c>
      <c r="I378" s="351">
        <v>25.050233136064705</v>
      </c>
      <c r="J378" s="352">
        <v>24.090281354305777</v>
      </c>
      <c r="K378" s="352">
        <v>23.621558717235899</v>
      </c>
      <c r="L378" s="352">
        <v>23.507662406743233</v>
      </c>
      <c r="M378" s="352">
        <v>23.650759157921257</v>
      </c>
      <c r="N378" s="352">
        <v>25.233271144637712</v>
      </c>
      <c r="O378" s="352">
        <v>29.057699503274467</v>
      </c>
      <c r="P378" s="352">
        <v>31.681130683866275</v>
      </c>
      <c r="Q378" s="352">
        <v>32.424484638594585</v>
      </c>
      <c r="R378" s="352">
        <v>33.298801037512455</v>
      </c>
      <c r="S378" s="352">
        <v>32.978295149725959</v>
      </c>
      <c r="T378" s="352">
        <v>32.612857494585043</v>
      </c>
      <c r="U378" s="352">
        <v>32.158654660785409</v>
      </c>
      <c r="V378" s="352">
        <v>31.736359139022639</v>
      </c>
      <c r="W378" s="352">
        <v>31.313770705860563</v>
      </c>
      <c r="X378" s="352">
        <v>31.186993288472078</v>
      </c>
      <c r="Y378" s="352">
        <v>30.767055545421783</v>
      </c>
      <c r="Z378" s="352">
        <v>33.20234800289893</v>
      </c>
      <c r="AA378" s="352">
        <v>33.639392641231304</v>
      </c>
      <c r="AB378" s="352">
        <v>33.251283385769618</v>
      </c>
      <c r="AC378" s="352">
        <v>32.484076631324839</v>
      </c>
      <c r="AD378" s="352">
        <v>30.523498642729436</v>
      </c>
      <c r="AE378" s="352">
        <v>28.361397252351832</v>
      </c>
      <c r="AF378" s="352">
        <v>25.918598529820613</v>
      </c>
      <c r="AG378">
        <f t="shared" si="26"/>
        <v>711.75046285015651</v>
      </c>
      <c r="AM378" s="4"/>
      <c r="AN378" s="267"/>
      <c r="AO378" s="272"/>
      <c r="BI378" s="4"/>
    </row>
    <row r="379" spans="2:61" ht="12" customHeight="1" x14ac:dyDescent="0.2">
      <c r="B379" s="70"/>
      <c r="C379" s="361"/>
      <c r="G379" s="4"/>
      <c r="H379" s="4">
        <v>353</v>
      </c>
      <c r="I379" s="351">
        <v>24.92038587344382</v>
      </c>
      <c r="J379" s="352">
        <v>23.903016833295126</v>
      </c>
      <c r="K379" s="352">
        <v>23.544646779905889</v>
      </c>
      <c r="L379" s="352">
        <v>23.441483485315906</v>
      </c>
      <c r="M379" s="352">
        <v>23.621683138223496</v>
      </c>
      <c r="N379" s="352">
        <v>25.249863918685794</v>
      </c>
      <c r="O379" s="352">
        <v>29.306946256130132</v>
      </c>
      <c r="P379" s="352">
        <v>31.333813042166565</v>
      </c>
      <c r="Q379" s="352">
        <v>32.228589254002074</v>
      </c>
      <c r="R379" s="352">
        <v>32.927904115099324</v>
      </c>
      <c r="S379" s="352">
        <v>32.519373743246646</v>
      </c>
      <c r="T379" s="352">
        <v>32.323324097620073</v>
      </c>
      <c r="U379" s="352">
        <v>31.776193328254461</v>
      </c>
      <c r="V379" s="352">
        <v>31.89142986020893</v>
      </c>
      <c r="W379" s="352">
        <v>31.604432225589491</v>
      </c>
      <c r="X379" s="352">
        <v>31.096509023194308</v>
      </c>
      <c r="Y379" s="352">
        <v>30.639184559600452</v>
      </c>
      <c r="Z379" s="352">
        <v>32.804324112223355</v>
      </c>
      <c r="AA379" s="352">
        <v>33.11137635515334</v>
      </c>
      <c r="AB379" s="352">
        <v>32.659590873967673</v>
      </c>
      <c r="AC379" s="352">
        <v>32.088311629055525</v>
      </c>
      <c r="AD379" s="352">
        <v>30.2061857290985</v>
      </c>
      <c r="AE379" s="352">
        <v>28.285820112078252</v>
      </c>
      <c r="AF379" s="352">
        <v>25.927180658085295</v>
      </c>
      <c r="AG379">
        <f t="shared" si="26"/>
        <v>707.41156900364433</v>
      </c>
      <c r="AM379" s="4"/>
      <c r="AN379" s="267"/>
      <c r="AO379" s="272"/>
      <c r="BI379" s="4"/>
    </row>
    <row r="380" spans="2:61" ht="12" customHeight="1" x14ac:dyDescent="0.2">
      <c r="B380" s="70"/>
      <c r="C380" s="361"/>
      <c r="G380" s="4"/>
      <c r="H380" s="4">
        <v>354</v>
      </c>
      <c r="I380" s="351">
        <v>27.209244216048248</v>
      </c>
      <c r="J380" s="352">
        <v>26.108422602617786</v>
      </c>
      <c r="K380" s="352">
        <v>25.699171807872155</v>
      </c>
      <c r="L380" s="352">
        <v>25.486875636882722</v>
      </c>
      <c r="M380" s="352">
        <v>25.765091858833447</v>
      </c>
      <c r="N380" s="352">
        <v>27.292538489283615</v>
      </c>
      <c r="O380" s="352">
        <v>31.254051449576629</v>
      </c>
      <c r="P380" s="352">
        <v>33.817969092950463</v>
      </c>
      <c r="Q380" s="352">
        <v>34.726521951383532</v>
      </c>
      <c r="R380" s="352">
        <v>35.612028030015821</v>
      </c>
      <c r="S380" s="352">
        <v>35.46880646897926</v>
      </c>
      <c r="T380" s="352">
        <v>34.742357913190368</v>
      </c>
      <c r="U380" s="352">
        <v>33.881029942797568</v>
      </c>
      <c r="V380" s="352">
        <v>33.194185322837399</v>
      </c>
      <c r="W380" s="352">
        <v>32.547890493062447</v>
      </c>
      <c r="X380" s="352">
        <v>31.684434424661355</v>
      </c>
      <c r="Y380" s="352">
        <v>31.172090086344834</v>
      </c>
      <c r="Z380" s="352">
        <v>33.600257957126765</v>
      </c>
      <c r="AA380" s="352">
        <v>33.949568219926391</v>
      </c>
      <c r="AB380" s="352">
        <v>33.676031770779424</v>
      </c>
      <c r="AC380" s="352">
        <v>32.980619593518043</v>
      </c>
      <c r="AD380" s="352">
        <v>31.484493422998021</v>
      </c>
      <c r="AE380" s="352">
        <v>30.113176325118079</v>
      </c>
      <c r="AF380" s="352">
        <v>28.371235991906577</v>
      </c>
      <c r="AG380">
        <f t="shared" si="26"/>
        <v>749.83809306871092</v>
      </c>
      <c r="AM380" s="4"/>
      <c r="AN380" s="267"/>
      <c r="AO380" s="272"/>
      <c r="BI380" s="4"/>
    </row>
    <row r="381" spans="2:61" ht="12" customHeight="1" x14ac:dyDescent="0.2">
      <c r="B381" s="70"/>
      <c r="C381" s="361"/>
      <c r="G381" s="4"/>
      <c r="H381" s="4">
        <v>355</v>
      </c>
      <c r="I381" s="351">
        <v>28.952964730904064</v>
      </c>
      <c r="J381" s="352">
        <v>27.790182902179474</v>
      </c>
      <c r="K381" s="352">
        <v>27.246695720253847</v>
      </c>
      <c r="L381" s="352">
        <v>26.920714303251305</v>
      </c>
      <c r="M381" s="352">
        <v>27.075961500884773</v>
      </c>
      <c r="N381" s="352">
        <v>27.926062071678096</v>
      </c>
      <c r="O381" s="352">
        <v>29.130310341517479</v>
      </c>
      <c r="P381" s="352">
        <v>28.830910262349221</v>
      </c>
      <c r="Q381" s="352">
        <v>30.076663818041617</v>
      </c>
      <c r="R381" s="352">
        <v>31.426837715652766</v>
      </c>
      <c r="S381" s="352">
        <v>31.680449916215263</v>
      </c>
      <c r="T381" s="352">
        <v>31.361260838656477</v>
      </c>
      <c r="U381" s="352">
        <v>30.612065925735074</v>
      </c>
      <c r="V381" s="352">
        <v>29.274885394971118</v>
      </c>
      <c r="W381" s="352">
        <v>28.592247363885335</v>
      </c>
      <c r="X381" s="352">
        <v>27.97524525411789</v>
      </c>
      <c r="Y381" s="352">
        <v>28.176961706503363</v>
      </c>
      <c r="Z381" s="352">
        <v>32.013235183183092</v>
      </c>
      <c r="AA381" s="352">
        <v>32.837236248301465</v>
      </c>
      <c r="AB381" s="352">
        <v>32.749923478038085</v>
      </c>
      <c r="AC381" s="352">
        <v>32.530843304327497</v>
      </c>
      <c r="AD381" s="352">
        <v>31.371411886700592</v>
      </c>
      <c r="AE381" s="352">
        <v>30.191100884170403</v>
      </c>
      <c r="AF381" s="352">
        <v>28.600326767586687</v>
      </c>
      <c r="AG381">
        <f t="shared" si="26"/>
        <v>713.34449751910495</v>
      </c>
      <c r="AM381" s="4"/>
      <c r="AN381" s="267"/>
      <c r="AO381" s="272"/>
      <c r="BI381" s="4"/>
    </row>
    <row r="382" spans="2:61" ht="12" customHeight="1" x14ac:dyDescent="0.2">
      <c r="B382" s="70"/>
      <c r="C382" s="361"/>
      <c r="G382" s="4"/>
      <c r="H382" s="4">
        <v>356</v>
      </c>
      <c r="I382" s="351">
        <v>27.401558209258816</v>
      </c>
      <c r="J382" s="352">
        <v>26.537989362158065</v>
      </c>
      <c r="K382" s="352">
        <v>26.206864736659313</v>
      </c>
      <c r="L382" s="352">
        <v>25.897219606889692</v>
      </c>
      <c r="M382" s="352">
        <v>25.949606440179132</v>
      </c>
      <c r="N382" s="352">
        <v>26.625816483381993</v>
      </c>
      <c r="O382" s="352">
        <v>27.573419608941503</v>
      </c>
      <c r="P382" s="352">
        <v>26.94138867293411</v>
      </c>
      <c r="Q382" s="352">
        <v>27.764155699415959</v>
      </c>
      <c r="R382" s="352">
        <v>28.738978561177632</v>
      </c>
      <c r="S382" s="352">
        <v>28.517965094638733</v>
      </c>
      <c r="T382" s="352">
        <v>27.607813373983102</v>
      </c>
      <c r="U382" s="352">
        <v>27.572200232844274</v>
      </c>
      <c r="V382" s="352">
        <v>26.841559202257375</v>
      </c>
      <c r="W382" s="352">
        <v>26.861518785195297</v>
      </c>
      <c r="X382" s="352">
        <v>26.324408010105138</v>
      </c>
      <c r="Y382" s="352">
        <v>26.88117788281216</v>
      </c>
      <c r="Z382" s="352">
        <v>30.985653663058503</v>
      </c>
      <c r="AA382" s="352">
        <v>32.510453547581953</v>
      </c>
      <c r="AB382" s="352">
        <v>32.732286238825125</v>
      </c>
      <c r="AC382" s="352">
        <v>32.354466855382839</v>
      </c>
      <c r="AD382" s="352">
        <v>31.201570307301736</v>
      </c>
      <c r="AE382" s="352">
        <v>29.47079104764093</v>
      </c>
      <c r="AF382" s="352">
        <v>27.5670680265142</v>
      </c>
      <c r="AG382">
        <f t="shared" si="26"/>
        <v>677.0659296491375</v>
      </c>
      <c r="AM382" s="4"/>
      <c r="AN382" s="267"/>
      <c r="AO382" s="272"/>
      <c r="BI382" s="4"/>
    </row>
    <row r="383" spans="2:61" ht="12" customHeight="1" x14ac:dyDescent="0.2">
      <c r="B383" s="70"/>
      <c r="C383" s="361"/>
      <c r="G383" s="4"/>
      <c r="H383" s="4">
        <v>357</v>
      </c>
      <c r="I383" s="351">
        <v>24.524786158178706</v>
      </c>
      <c r="J383" s="352">
        <v>23.267606583061301</v>
      </c>
      <c r="K383" s="352">
        <v>24.486001057318568</v>
      </c>
      <c r="L383" s="352">
        <v>21.596843831048197</v>
      </c>
      <c r="M383" s="352">
        <v>23.079405609222349</v>
      </c>
      <c r="N383" s="352">
        <v>24.811912881237227</v>
      </c>
      <c r="O383" s="352">
        <v>27.068439667438994</v>
      </c>
      <c r="P383" s="352">
        <v>29.906444837264807</v>
      </c>
      <c r="Q383" s="352">
        <v>31.125236777176411</v>
      </c>
      <c r="R383" s="352">
        <v>32.229689342538556</v>
      </c>
      <c r="S383" s="352">
        <v>32.929915959884653</v>
      </c>
      <c r="T383" s="352">
        <v>31.371208835929707</v>
      </c>
      <c r="U383" s="352">
        <v>31.90725627637314</v>
      </c>
      <c r="V383" s="352">
        <v>30.204502686518502</v>
      </c>
      <c r="W383" s="352">
        <v>29.285621115700955</v>
      </c>
      <c r="X383" s="352">
        <v>28.595863283322167</v>
      </c>
      <c r="Y383" s="352">
        <v>28.524273498620659</v>
      </c>
      <c r="Z383" s="352">
        <v>30.959030643886315</v>
      </c>
      <c r="AA383" s="352">
        <v>31.829130464052184</v>
      </c>
      <c r="AB383" s="352">
        <v>32.041924674491419</v>
      </c>
      <c r="AC383" s="352">
        <v>31.35144208121288</v>
      </c>
      <c r="AD383" s="352">
        <v>28.257743576824176</v>
      </c>
      <c r="AE383" s="352">
        <v>27.60895661809543</v>
      </c>
      <c r="AF383" s="352">
        <v>25.772896056461434</v>
      </c>
      <c r="AG383">
        <f t="shared" si="26"/>
        <v>682.73613251585857</v>
      </c>
      <c r="AM383" s="4"/>
      <c r="AN383" s="267"/>
      <c r="AO383" s="272"/>
      <c r="BI383" s="4"/>
    </row>
    <row r="384" spans="2:61" ht="12" customHeight="1" x14ac:dyDescent="0.2">
      <c r="B384" s="70"/>
      <c r="C384" s="361"/>
      <c r="G384" s="4"/>
      <c r="H384" s="4">
        <v>358</v>
      </c>
      <c r="I384" s="351">
        <v>23.863216401831185</v>
      </c>
      <c r="J384" s="352">
        <v>22.553022441175855</v>
      </c>
      <c r="K384" s="352">
        <v>21.834099510772177</v>
      </c>
      <c r="L384" s="352">
        <v>21.611482878879787</v>
      </c>
      <c r="M384" s="352">
        <v>20.943623632584998</v>
      </c>
      <c r="N384" s="352">
        <v>20.910000869402104</v>
      </c>
      <c r="O384" s="352">
        <v>23.261244144245744</v>
      </c>
      <c r="P384" s="352">
        <v>25.220212350234924</v>
      </c>
      <c r="Q384" s="352">
        <v>26.479607861046993</v>
      </c>
      <c r="R384" s="352">
        <v>27.987153662093991</v>
      </c>
      <c r="S384" s="352">
        <v>27.955406825316103</v>
      </c>
      <c r="T384" s="352">
        <v>29.032781526978656</v>
      </c>
      <c r="U384" s="352">
        <v>29.258296700660189</v>
      </c>
      <c r="V384" s="352">
        <v>29.694842979091415</v>
      </c>
      <c r="W384" s="352">
        <v>28.786081834416422</v>
      </c>
      <c r="X384" s="352">
        <v>28.272864929217722</v>
      </c>
      <c r="Y384" s="352">
        <v>29.21086306842416</v>
      </c>
      <c r="Z384" s="352">
        <v>29.882349612512975</v>
      </c>
      <c r="AA384" s="352">
        <v>31.261397640775272</v>
      </c>
      <c r="AB384" s="352">
        <v>30.649419376948806</v>
      </c>
      <c r="AC384" s="352">
        <v>29.666918026941495</v>
      </c>
      <c r="AD384" s="352">
        <v>28.337475762577068</v>
      </c>
      <c r="AE384" s="352">
        <v>27.678930438956058</v>
      </c>
      <c r="AF384" s="352">
        <v>25.94224037930654</v>
      </c>
      <c r="AG384">
        <f t="shared" si="26"/>
        <v>640.29353285439061</v>
      </c>
      <c r="AM384" s="4"/>
      <c r="AN384" s="267"/>
      <c r="AO384" s="272"/>
      <c r="BI384" s="4"/>
    </row>
    <row r="385" spans="2:256" ht="12" customHeight="1" x14ac:dyDescent="0.2">
      <c r="B385" s="70"/>
      <c r="C385" s="361"/>
      <c r="G385" s="4"/>
      <c r="H385" s="4">
        <v>359</v>
      </c>
      <c r="I385" s="351">
        <v>27.537712945776214</v>
      </c>
      <c r="J385" s="352">
        <v>25.924577213107245</v>
      </c>
      <c r="K385" s="352">
        <v>25.391162488764486</v>
      </c>
      <c r="L385" s="352">
        <v>24.273844168628994</v>
      </c>
      <c r="M385" s="352">
        <v>25.021359717895379</v>
      </c>
      <c r="N385" s="352">
        <v>25.927434291713944</v>
      </c>
      <c r="O385" s="352">
        <v>28.823870601868165</v>
      </c>
      <c r="P385" s="352">
        <v>30.303539480138973</v>
      </c>
      <c r="Q385" s="352">
        <v>30.736013985559211</v>
      </c>
      <c r="R385" s="352">
        <v>31.078446661404264</v>
      </c>
      <c r="S385" s="352">
        <v>30.777187433421922</v>
      </c>
      <c r="T385" s="352">
        <v>28.953047395013538</v>
      </c>
      <c r="U385" s="352">
        <v>28.672132971551221</v>
      </c>
      <c r="V385" s="352">
        <v>27.441478025567861</v>
      </c>
      <c r="W385" s="352">
        <v>27.234622834256932</v>
      </c>
      <c r="X385" s="352">
        <v>27.836531700768326</v>
      </c>
      <c r="Y385" s="352">
        <v>27.667021720496415</v>
      </c>
      <c r="Z385" s="352">
        <v>30.899040993510827</v>
      </c>
      <c r="AA385" s="352">
        <v>31.491336508873125</v>
      </c>
      <c r="AB385" s="352">
        <v>32.665958695495519</v>
      </c>
      <c r="AC385" s="352">
        <v>32.265105014757339</v>
      </c>
      <c r="AD385" s="352">
        <v>29.83447832123889</v>
      </c>
      <c r="AE385" s="352">
        <v>28.884428996040231</v>
      </c>
      <c r="AF385" s="352">
        <v>26.002175127744731</v>
      </c>
      <c r="AG385">
        <f t="shared" si="26"/>
        <v>685.64250729359367</v>
      </c>
      <c r="AM385" s="4"/>
      <c r="AN385" s="267"/>
      <c r="AO385" s="272"/>
      <c r="BI385" s="4"/>
    </row>
    <row r="386" spans="2:256" ht="12" customHeight="1" x14ac:dyDescent="0.2">
      <c r="B386" s="70"/>
      <c r="C386" s="361"/>
      <c r="G386" s="4"/>
      <c r="H386" s="4">
        <v>360</v>
      </c>
      <c r="I386" s="351">
        <v>25.051557319154988</v>
      </c>
      <c r="J386" s="352">
        <v>24.450991817431468</v>
      </c>
      <c r="K386" s="352">
        <v>24.115576009570276</v>
      </c>
      <c r="L386" s="352">
        <v>23.989323572398657</v>
      </c>
      <c r="M386" s="352">
        <v>24.102896472244446</v>
      </c>
      <c r="N386" s="352">
        <v>24.835748256133375</v>
      </c>
      <c r="O386" s="352">
        <v>27.06706995817423</v>
      </c>
      <c r="P386" s="352">
        <v>27.6355707154801</v>
      </c>
      <c r="Q386" s="352">
        <v>29.014948009569842</v>
      </c>
      <c r="R386" s="352">
        <v>30.017778892638198</v>
      </c>
      <c r="S386" s="352">
        <v>29.831080611037869</v>
      </c>
      <c r="T386" s="352">
        <v>30.471591964357707</v>
      </c>
      <c r="U386" s="352">
        <v>30.864667742533459</v>
      </c>
      <c r="V386" s="352">
        <v>30.701074651887112</v>
      </c>
      <c r="W386" s="352">
        <v>30.858082953276206</v>
      </c>
      <c r="X386" s="352">
        <v>30.830956252439528</v>
      </c>
      <c r="Y386" s="352">
        <v>30.805908294672495</v>
      </c>
      <c r="Z386" s="352">
        <v>32.805522449849668</v>
      </c>
      <c r="AA386" s="352">
        <v>34.510432952750428</v>
      </c>
      <c r="AB386" s="352">
        <v>33.611593786104834</v>
      </c>
      <c r="AC386" s="352">
        <v>33.056216424458746</v>
      </c>
      <c r="AD386" s="352">
        <v>32.174683192276532</v>
      </c>
      <c r="AE386" s="352">
        <v>29.909459994015684</v>
      </c>
      <c r="AF386" s="352">
        <v>27.411092874639053</v>
      </c>
      <c r="AG386">
        <f t="shared" si="26"/>
        <v>698.12382516709511</v>
      </c>
      <c r="AM386" s="4"/>
      <c r="AN386" s="267"/>
      <c r="AO386" s="272"/>
      <c r="BI386" s="4"/>
    </row>
    <row r="387" spans="2:256" ht="12" customHeight="1" x14ac:dyDescent="0.2">
      <c r="B387" s="70"/>
      <c r="C387" s="361"/>
      <c r="G387" s="4"/>
      <c r="H387" s="4">
        <v>361</v>
      </c>
      <c r="I387" s="351">
        <v>26.91811125827795</v>
      </c>
      <c r="J387" s="352">
        <v>26.097786732714898</v>
      </c>
      <c r="K387" s="352">
        <v>25.746215740073865</v>
      </c>
      <c r="L387" s="352">
        <v>25.870114099436087</v>
      </c>
      <c r="M387" s="352">
        <v>26.084624566629774</v>
      </c>
      <c r="N387" s="352">
        <v>27.510955517525943</v>
      </c>
      <c r="O387" s="352">
        <v>30.087735190142368</v>
      </c>
      <c r="P387" s="352">
        <v>32.100039886186117</v>
      </c>
      <c r="Q387" s="352">
        <v>33.254115915514177</v>
      </c>
      <c r="R387" s="352">
        <v>34.880299935706944</v>
      </c>
      <c r="S387" s="352">
        <v>35.369471862191645</v>
      </c>
      <c r="T387" s="352">
        <v>34.904321570951616</v>
      </c>
      <c r="U387" s="352">
        <v>34.098847679185631</v>
      </c>
      <c r="V387" s="352">
        <v>33.669826203423234</v>
      </c>
      <c r="W387" s="352">
        <v>33.432991458297593</v>
      </c>
      <c r="X387" s="352">
        <v>32.437431436397659</v>
      </c>
      <c r="Y387" s="352">
        <v>32.196431957958353</v>
      </c>
      <c r="Z387" s="352">
        <v>34.024739675879999</v>
      </c>
      <c r="AA387" s="352">
        <v>34.846834745212021</v>
      </c>
      <c r="AB387" s="352">
        <v>33.906590244052559</v>
      </c>
      <c r="AC387" s="352">
        <v>33.330611443752318</v>
      </c>
      <c r="AD387" s="352">
        <v>32.303697947379007</v>
      </c>
      <c r="AE387" s="352">
        <v>30.906151883392535</v>
      </c>
      <c r="AF387" s="352">
        <v>29.868326245180025</v>
      </c>
      <c r="AG387">
        <f t="shared" si="26"/>
        <v>753.84627319546235</v>
      </c>
      <c r="AM387" s="4"/>
      <c r="AN387" s="267"/>
      <c r="AO387" s="272"/>
      <c r="BI387" s="4"/>
    </row>
    <row r="388" spans="2:256" ht="12" customHeight="1" x14ac:dyDescent="0.2">
      <c r="B388" s="70"/>
      <c r="C388" s="361"/>
      <c r="G388" s="4"/>
      <c r="H388" s="4">
        <v>362</v>
      </c>
      <c r="I388" s="351">
        <v>28.455303382973987</v>
      </c>
      <c r="J388" s="352">
        <v>27.430566930578379</v>
      </c>
      <c r="K388" s="352">
        <v>27.035047395165073</v>
      </c>
      <c r="L388" s="352">
        <v>26.893241285298821</v>
      </c>
      <c r="M388" s="352">
        <v>27.124862342941739</v>
      </c>
      <c r="N388" s="352">
        <v>28.172585376566342</v>
      </c>
      <c r="O388" s="352">
        <v>29.377955286701877</v>
      </c>
      <c r="P388" s="352">
        <v>28.878443718114077</v>
      </c>
      <c r="Q388" s="352">
        <v>30.104724723590664</v>
      </c>
      <c r="R388" s="352">
        <v>31.259832226820205</v>
      </c>
      <c r="S388" s="352">
        <v>31.517943381721754</v>
      </c>
      <c r="T388" s="352">
        <v>31.187382974846052</v>
      </c>
      <c r="U388" s="352">
        <v>30.695544151132367</v>
      </c>
      <c r="V388" s="352">
        <v>29.8432731508207</v>
      </c>
      <c r="W388" s="352">
        <v>29.341250994988453</v>
      </c>
      <c r="X388" s="352">
        <v>28.656016114060307</v>
      </c>
      <c r="Y388" s="352">
        <v>28.61700239312681</v>
      </c>
      <c r="Z388" s="352">
        <v>32.540882016208926</v>
      </c>
      <c r="AA388" s="352">
        <v>33.713797800939609</v>
      </c>
      <c r="AB388" s="352">
        <v>33.47996685431707</v>
      </c>
      <c r="AC388" s="352">
        <v>33.339023129462824</v>
      </c>
      <c r="AD388" s="352">
        <v>32.133181623947152</v>
      </c>
      <c r="AE388" s="352">
        <v>30.792625968349775</v>
      </c>
      <c r="AF388" s="352">
        <v>29.196387363069846</v>
      </c>
      <c r="AG388">
        <f t="shared" si="26"/>
        <v>719.78684058574277</v>
      </c>
      <c r="AM388" s="4"/>
      <c r="AN388" s="267"/>
      <c r="AO388" s="272"/>
      <c r="BI388" s="4"/>
    </row>
    <row r="389" spans="2:256" ht="12" customHeight="1" x14ac:dyDescent="0.2">
      <c r="B389" s="70"/>
      <c r="C389" s="361"/>
      <c r="G389" s="4"/>
      <c r="H389" s="4">
        <v>363</v>
      </c>
      <c r="I389" s="351">
        <v>27.592528779192541</v>
      </c>
      <c r="J389" s="352">
        <v>26.738993110955985</v>
      </c>
      <c r="K389" s="352">
        <v>26.417360347782868</v>
      </c>
      <c r="L389" s="352">
        <v>26.172511166414065</v>
      </c>
      <c r="M389" s="352">
        <v>26.34033332095251</v>
      </c>
      <c r="N389" s="352">
        <v>27.028663041878822</v>
      </c>
      <c r="O389" s="352">
        <v>27.969310332782548</v>
      </c>
      <c r="P389" s="352">
        <v>27.40142198658075</v>
      </c>
      <c r="Q389" s="352">
        <v>28.13327033549314</v>
      </c>
      <c r="R389" s="352">
        <v>29.108847872132507</v>
      </c>
      <c r="S389" s="352">
        <v>29.064636162624105</v>
      </c>
      <c r="T389" s="352">
        <v>28.169343169787467</v>
      </c>
      <c r="U389" s="352">
        <v>28.153096528427426</v>
      </c>
      <c r="V389" s="352">
        <v>27.458671931734859</v>
      </c>
      <c r="W389" s="352">
        <v>27.296263763408597</v>
      </c>
      <c r="X389" s="352">
        <v>26.927103513824875</v>
      </c>
      <c r="Y389" s="352">
        <v>27.039916120198395</v>
      </c>
      <c r="Z389" s="352">
        <v>31.258915025384695</v>
      </c>
      <c r="AA389" s="352">
        <v>33.041323970813089</v>
      </c>
      <c r="AB389" s="352">
        <v>33.180302415993111</v>
      </c>
      <c r="AC389" s="352">
        <v>32.918432820716404</v>
      </c>
      <c r="AD389" s="352">
        <v>31.572419194568013</v>
      </c>
      <c r="AE389" s="352">
        <v>29.897362919925552</v>
      </c>
      <c r="AF389" s="352">
        <v>27.995484958491634</v>
      </c>
      <c r="AG389">
        <f t="shared" si="26"/>
        <v>686.87651279006377</v>
      </c>
      <c r="AM389" s="4"/>
      <c r="AN389" s="267"/>
      <c r="AO389" s="272"/>
      <c r="BI389" s="4"/>
    </row>
    <row r="390" spans="2:256" ht="12" customHeight="1" x14ac:dyDescent="0.2">
      <c r="B390" s="70"/>
      <c r="C390" s="361"/>
      <c r="G390" s="4"/>
      <c r="H390" s="4">
        <v>364</v>
      </c>
      <c r="I390" s="351">
        <v>24.330467919912767</v>
      </c>
      <c r="J390" s="352">
        <v>23.626672826151207</v>
      </c>
      <c r="K390" s="352">
        <v>23.590557712468488</v>
      </c>
      <c r="L390" s="352">
        <v>23.710377160800217</v>
      </c>
      <c r="M390" s="352">
        <v>23.781075984463904</v>
      </c>
      <c r="N390" s="352">
        <v>25.297895421912756</v>
      </c>
      <c r="O390" s="352">
        <v>28.158479931568024</v>
      </c>
      <c r="P390" s="352">
        <v>31.367896719912643</v>
      </c>
      <c r="Q390" s="352">
        <v>32.816293619447997</v>
      </c>
      <c r="R390" s="352">
        <v>34.175341412921028</v>
      </c>
      <c r="S390" s="352">
        <v>34.754740444323801</v>
      </c>
      <c r="T390" s="352">
        <v>34.288976667766377</v>
      </c>
      <c r="U390" s="352">
        <v>33.401421782447578</v>
      </c>
      <c r="V390" s="352">
        <v>32.737255932206224</v>
      </c>
      <c r="W390" s="352">
        <v>31.837165139440163</v>
      </c>
      <c r="X390" s="352">
        <v>30.986302441066258</v>
      </c>
      <c r="Y390" s="352">
        <v>30.995163427107222</v>
      </c>
      <c r="Z390" s="352">
        <v>32.841851802498695</v>
      </c>
      <c r="AA390" s="352">
        <v>33.822775031637448</v>
      </c>
      <c r="AB390" s="352">
        <v>33.523267964989472</v>
      </c>
      <c r="AC390" s="352">
        <v>33.151836723622829</v>
      </c>
      <c r="AD390" s="352">
        <v>31.728862321164193</v>
      </c>
      <c r="AE390" s="352">
        <v>29.942189706099214</v>
      </c>
      <c r="AF390" s="352">
        <v>28.285623254672096</v>
      </c>
      <c r="AG390">
        <f t="shared" si="26"/>
        <v>723.15249134860073</v>
      </c>
      <c r="AM390" s="4"/>
      <c r="AN390" s="267"/>
      <c r="AO390" s="272"/>
      <c r="BI390" s="4"/>
    </row>
    <row r="391" spans="2:256" ht="12" customHeight="1" x14ac:dyDescent="0.2">
      <c r="B391" s="70"/>
      <c r="C391" s="361"/>
      <c r="G391" s="4"/>
      <c r="H391" s="4">
        <v>365</v>
      </c>
      <c r="I391" s="351">
        <v>27.101951433188127</v>
      </c>
      <c r="J391" s="352">
        <v>26.124934923922893</v>
      </c>
      <c r="K391" s="352">
        <v>25.657926603551676</v>
      </c>
      <c r="L391" s="352">
        <v>25.58322319967165</v>
      </c>
      <c r="M391" s="352">
        <v>26.035070130515955</v>
      </c>
      <c r="N391" s="352">
        <v>27.183360632841598</v>
      </c>
      <c r="O391" s="352">
        <v>28.54732232144972</v>
      </c>
      <c r="P391" s="352">
        <v>30.98581102095805</v>
      </c>
      <c r="Q391" s="352">
        <v>32.869661605449359</v>
      </c>
      <c r="R391" s="352">
        <v>33.600029767454572</v>
      </c>
      <c r="S391" s="352">
        <v>33.536929819300042</v>
      </c>
      <c r="T391" s="352">
        <v>33.309521722926398</v>
      </c>
      <c r="U391" s="352">
        <v>31.748959659040956</v>
      </c>
      <c r="V391" s="352">
        <v>31.336713617759244</v>
      </c>
      <c r="W391" s="352">
        <v>29.566805484369866</v>
      </c>
      <c r="X391" s="352">
        <v>29.397779089318725</v>
      </c>
      <c r="Y391" s="352">
        <v>29.538669462207572</v>
      </c>
      <c r="Z391" s="352">
        <v>31.399752557765396</v>
      </c>
      <c r="AA391" s="352">
        <v>33.150131993542928</v>
      </c>
      <c r="AB391" s="352">
        <v>33.248311820785943</v>
      </c>
      <c r="AC391" s="352">
        <v>31.821755115939659</v>
      </c>
      <c r="AD391" s="352">
        <v>31.273966834155047</v>
      </c>
      <c r="AE391" s="352">
        <v>30.133696879245647</v>
      </c>
      <c r="AF391" s="352">
        <v>28.424419176923827</v>
      </c>
      <c r="AG391">
        <f t="shared" si="26"/>
        <v>721.57670487228495</v>
      </c>
      <c r="AM391" s="4"/>
      <c r="AN391" s="267"/>
      <c r="AO391" s="272"/>
      <c r="BI391" s="4"/>
    </row>
    <row r="392" spans="2:256" ht="12" customHeight="1" x14ac:dyDescent="0.2">
      <c r="B392" s="70"/>
      <c r="C392" s="361"/>
      <c r="G392" s="4"/>
      <c r="H392" s="4">
        <v>366</v>
      </c>
      <c r="I392" s="351">
        <v>27.101951433188127</v>
      </c>
      <c r="J392" s="352">
        <v>26.124934923922893</v>
      </c>
      <c r="K392" s="352">
        <v>25.657926603551676</v>
      </c>
      <c r="L392" s="352">
        <v>25.58322319967165</v>
      </c>
      <c r="M392" s="352">
        <v>26.035070130515955</v>
      </c>
      <c r="N392" s="352">
        <v>27.183360632841598</v>
      </c>
      <c r="O392" s="352">
        <v>28.54732232144972</v>
      </c>
      <c r="P392" s="352">
        <v>30.98581102095805</v>
      </c>
      <c r="Q392" s="352">
        <v>32.869661605449359</v>
      </c>
      <c r="R392" s="352">
        <v>33.600029767454572</v>
      </c>
      <c r="S392" s="352">
        <v>33.536929819300042</v>
      </c>
      <c r="T392" s="352">
        <v>33.309521722926398</v>
      </c>
      <c r="U392" s="352">
        <v>31.748959659040956</v>
      </c>
      <c r="V392" s="352">
        <v>31.336713617759244</v>
      </c>
      <c r="W392" s="352">
        <v>29.566805484369866</v>
      </c>
      <c r="X392" s="352">
        <v>29.397779089318725</v>
      </c>
      <c r="Y392" s="352">
        <v>29.538669462207572</v>
      </c>
      <c r="Z392" s="352">
        <v>31.399752557765396</v>
      </c>
      <c r="AA392" s="352">
        <v>33.150131993542928</v>
      </c>
      <c r="AB392" s="352">
        <v>33.248311820785943</v>
      </c>
      <c r="AC392" s="352">
        <v>31.821755115939659</v>
      </c>
      <c r="AD392" s="352">
        <v>31.273966834155047</v>
      </c>
      <c r="AE392" s="352">
        <v>30.133696879245647</v>
      </c>
      <c r="AF392" s="352">
        <v>28.424419176923827</v>
      </c>
      <c r="AG392">
        <f t="shared" si="26"/>
        <v>721.57670487228495</v>
      </c>
      <c r="AM392" s="4"/>
      <c r="AN392" s="267"/>
      <c r="AO392" s="272"/>
      <c r="BI392" s="4"/>
    </row>
    <row r="393" spans="2:256" ht="12" customHeight="1" x14ac:dyDescent="0.2">
      <c r="B393" s="70"/>
      <c r="C393" s="361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M393" s="4"/>
      <c r="AN393" s="267"/>
      <c r="AO393" s="272"/>
      <c r="BI393" s="4"/>
    </row>
    <row r="394" spans="2:256" ht="12" customHeight="1" x14ac:dyDescent="0.2">
      <c r="B394" s="70"/>
      <c r="C394" s="361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M394" s="4"/>
      <c r="AN394" s="267"/>
      <c r="AO394" s="272"/>
      <c r="BI394" s="4"/>
    </row>
    <row r="395" spans="2:256" ht="12" customHeight="1" x14ac:dyDescent="0.2">
      <c r="B395" s="70"/>
      <c r="C395" s="361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M395" s="4"/>
      <c r="AN395" s="267"/>
      <c r="AO395" s="272"/>
      <c r="BI395" s="4"/>
    </row>
    <row r="396" spans="2:256" s="4" customFormat="1" ht="12" customHeight="1" x14ac:dyDescent="0.2">
      <c r="B396" s="70"/>
      <c r="C396" s="361"/>
      <c r="AN396" s="267"/>
      <c r="AO396" s="272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  <c r="FO396"/>
      <c r="FP396"/>
      <c r="FQ396"/>
      <c r="FR396"/>
      <c r="FS396"/>
      <c r="FT396"/>
      <c r="FU396"/>
      <c r="FV396"/>
      <c r="FW396"/>
      <c r="FX396"/>
      <c r="FY396"/>
      <c r="FZ396"/>
      <c r="GA396"/>
      <c r="GB396"/>
      <c r="GC396"/>
      <c r="GD396"/>
      <c r="GE396"/>
      <c r="GF396"/>
      <c r="GG396"/>
      <c r="GH396"/>
      <c r="GI396"/>
      <c r="GJ396"/>
      <c r="GK396"/>
      <c r="GL396"/>
      <c r="GM396"/>
      <c r="GN396"/>
      <c r="GO396"/>
      <c r="GP396"/>
      <c r="GQ396"/>
      <c r="GR396"/>
      <c r="GS396"/>
      <c r="GT396"/>
      <c r="GU396"/>
      <c r="GV396"/>
      <c r="GW396"/>
      <c r="GX396"/>
      <c r="GY396"/>
      <c r="GZ396"/>
      <c r="HA396"/>
      <c r="HB396"/>
      <c r="HC396"/>
      <c r="HD396"/>
      <c r="HE396"/>
      <c r="HF396"/>
      <c r="HG396"/>
      <c r="HH396"/>
      <c r="HI396"/>
      <c r="HJ396"/>
      <c r="HK396"/>
      <c r="HL396"/>
      <c r="HM396"/>
      <c r="HN396"/>
      <c r="HO396"/>
      <c r="HP396"/>
      <c r="HQ396"/>
      <c r="HR396"/>
      <c r="HS396"/>
      <c r="HT396"/>
      <c r="HU396"/>
      <c r="HV396"/>
      <c r="HW396"/>
      <c r="HX396"/>
      <c r="HY396"/>
      <c r="HZ396"/>
      <c r="IA396"/>
      <c r="IB396"/>
      <c r="IC396"/>
      <c r="ID396"/>
      <c r="IE396"/>
      <c r="IF396"/>
      <c r="IG396"/>
      <c r="IH396"/>
      <c r="II396"/>
      <c r="IJ396"/>
      <c r="IK396"/>
      <c r="IL396"/>
      <c r="IM396"/>
      <c r="IN396"/>
      <c r="IO396"/>
      <c r="IP396"/>
      <c r="IQ396"/>
      <c r="IR396"/>
      <c r="IS396"/>
      <c r="IT396"/>
      <c r="IU396"/>
      <c r="IV396"/>
    </row>
    <row r="397" spans="2:256" s="4" customFormat="1" ht="12" customHeight="1" x14ac:dyDescent="0.2">
      <c r="B397" s="70"/>
      <c r="C397" s="361"/>
      <c r="AN397" s="267"/>
      <c r="AO397" s="272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  <c r="FO397"/>
      <c r="FP397"/>
      <c r="FQ397"/>
      <c r="FR397"/>
      <c r="FS397"/>
      <c r="FT397"/>
      <c r="FU397"/>
      <c r="FV397"/>
      <c r="FW397"/>
      <c r="FX397"/>
      <c r="FY397"/>
      <c r="FZ397"/>
      <c r="GA397"/>
      <c r="GB397"/>
      <c r="GC397"/>
      <c r="GD397"/>
      <c r="GE397"/>
      <c r="GF397"/>
      <c r="GG397"/>
      <c r="GH397"/>
      <c r="GI397"/>
      <c r="GJ397"/>
      <c r="GK397"/>
      <c r="GL397"/>
      <c r="GM397"/>
      <c r="GN397"/>
      <c r="GO397"/>
      <c r="GP397"/>
      <c r="GQ397"/>
      <c r="GR397"/>
      <c r="GS397"/>
      <c r="GT397"/>
      <c r="GU397"/>
      <c r="GV397"/>
      <c r="GW397"/>
      <c r="GX397"/>
      <c r="GY397"/>
      <c r="GZ397"/>
      <c r="HA397"/>
      <c r="HB397"/>
      <c r="HC397"/>
      <c r="HD397"/>
      <c r="HE397"/>
      <c r="HF397"/>
      <c r="HG397"/>
      <c r="HH397"/>
      <c r="HI397"/>
      <c r="HJ397"/>
      <c r="HK397"/>
      <c r="HL397"/>
      <c r="HM397"/>
      <c r="HN397"/>
      <c r="HO397"/>
      <c r="HP397"/>
      <c r="HQ397"/>
      <c r="HR397"/>
      <c r="HS397"/>
      <c r="HT397"/>
      <c r="HU397"/>
      <c r="HV397"/>
      <c r="HW397"/>
      <c r="HX397"/>
      <c r="HY397"/>
      <c r="HZ397"/>
      <c r="IA397"/>
      <c r="IB397"/>
      <c r="IC397"/>
      <c r="ID397"/>
      <c r="IE397"/>
      <c r="IF397"/>
      <c r="IG397"/>
      <c r="IH397"/>
      <c r="II397"/>
      <c r="IJ397"/>
      <c r="IK397"/>
      <c r="IL397"/>
      <c r="IM397"/>
      <c r="IN397"/>
      <c r="IO397"/>
      <c r="IP397"/>
      <c r="IQ397"/>
      <c r="IR397"/>
      <c r="IS397"/>
      <c r="IT397"/>
      <c r="IU397"/>
      <c r="IV397"/>
    </row>
  </sheetData>
  <mergeCells count="1">
    <mergeCell ref="I8:T8"/>
  </mergeCells>
  <phoneticPr fontId="0" type="noConversion"/>
  <pageMargins left="0.28999999999999998" right="0.62" top="1" bottom="1" header="0.5" footer="0.5"/>
  <pageSetup scale="43" orientation="landscape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288"/>
  <sheetViews>
    <sheetView topLeftCell="A195" zoomScale="75" workbookViewId="0">
      <selection activeCell="B5" sqref="B5:D20"/>
    </sheetView>
  </sheetViews>
  <sheetFormatPr defaultRowHeight="12.75" x14ac:dyDescent="0.2"/>
  <cols>
    <col min="1" max="1" width="9.140625" style="4"/>
    <col min="2" max="2" width="9.7109375" style="48" customWidth="1"/>
    <col min="3" max="4" width="9.140625" style="48"/>
    <col min="5" max="21" width="9.140625" style="4"/>
    <col min="22" max="22" width="9.7109375" style="75" bestFit="1" customWidth="1"/>
    <col min="23" max="16384" width="9.140625" style="4"/>
  </cols>
  <sheetData>
    <row r="1" spans="1:23" ht="23.25" x14ac:dyDescent="0.35">
      <c r="A1" s="109" t="s">
        <v>701</v>
      </c>
    </row>
    <row r="2" spans="1:23" ht="16.5" customHeight="1" x14ac:dyDescent="0.2">
      <c r="A2" s="208" t="s">
        <v>762</v>
      </c>
      <c r="B2" s="4"/>
      <c r="C2" s="4"/>
    </row>
    <row r="3" spans="1:23" ht="15" x14ac:dyDescent="0.2">
      <c r="B3" s="48" t="s">
        <v>702</v>
      </c>
      <c r="C3" s="48" t="s">
        <v>703</v>
      </c>
      <c r="D3" s="48" t="s">
        <v>703</v>
      </c>
      <c r="V3" s="270" t="s">
        <v>757</v>
      </c>
    </row>
    <row r="4" spans="1:23" x14ac:dyDescent="0.2">
      <c r="B4" s="48" t="s">
        <v>95</v>
      </c>
      <c r="C4" s="48" t="s">
        <v>704</v>
      </c>
      <c r="D4" s="48" t="s">
        <v>705</v>
      </c>
      <c r="V4" s="271"/>
      <c r="W4" s="189" t="s">
        <v>723</v>
      </c>
    </row>
    <row r="5" spans="1:23" x14ac:dyDescent="0.2">
      <c r="A5" s="75">
        <f>dealStart</f>
        <v>37165</v>
      </c>
      <c r="B5" s="111">
        <v>0</v>
      </c>
      <c r="C5" s="111">
        <v>0</v>
      </c>
      <c r="D5" s="111">
        <v>0</v>
      </c>
      <c r="V5" s="75">
        <f>dealStart</f>
        <v>37165</v>
      </c>
      <c r="W5" s="110">
        <f t="shared" ref="W5:W68" si="0">IF(ContractFlag=1, B5,IF(ContractFlag=2, C5,D5))</f>
        <v>0</v>
      </c>
    </row>
    <row r="6" spans="1:23" x14ac:dyDescent="0.2">
      <c r="A6" s="75">
        <f t="shared" ref="A6:A69" si="1">EOMONTH(A5,0)+1</f>
        <v>37196</v>
      </c>
      <c r="B6" s="111">
        <v>0</v>
      </c>
      <c r="C6" s="111">
        <v>0</v>
      </c>
      <c r="D6" s="111">
        <v>0</v>
      </c>
      <c r="V6" s="75">
        <f t="shared" ref="V6:V69" si="2">EOMONTH(V5,0)+1</f>
        <v>37196</v>
      </c>
      <c r="W6" s="110">
        <f t="shared" si="0"/>
        <v>0</v>
      </c>
    </row>
    <row r="7" spans="1:23" x14ac:dyDescent="0.2">
      <c r="A7" s="75">
        <f t="shared" si="1"/>
        <v>37226</v>
      </c>
      <c r="B7" s="111">
        <v>0</v>
      </c>
      <c r="C7" s="111">
        <v>0</v>
      </c>
      <c r="D7" s="111">
        <v>0</v>
      </c>
      <c r="V7" s="75">
        <f t="shared" si="2"/>
        <v>37226</v>
      </c>
      <c r="W7" s="110">
        <f t="shared" si="0"/>
        <v>0</v>
      </c>
    </row>
    <row r="8" spans="1:23" x14ac:dyDescent="0.2">
      <c r="A8" s="75">
        <f t="shared" si="1"/>
        <v>37257</v>
      </c>
      <c r="B8" s="111">
        <v>0</v>
      </c>
      <c r="C8" s="111">
        <v>0</v>
      </c>
      <c r="D8" s="111">
        <v>0</v>
      </c>
      <c r="V8" s="75">
        <f t="shared" si="2"/>
        <v>37257</v>
      </c>
      <c r="W8" s="110">
        <f t="shared" si="0"/>
        <v>0</v>
      </c>
    </row>
    <row r="9" spans="1:23" x14ac:dyDescent="0.2">
      <c r="A9" s="75">
        <f t="shared" si="1"/>
        <v>37288</v>
      </c>
      <c r="B9" s="111">
        <v>0</v>
      </c>
      <c r="C9" s="111">
        <v>0</v>
      </c>
      <c r="D9" s="111">
        <v>0</v>
      </c>
      <c r="V9" s="75">
        <f t="shared" si="2"/>
        <v>37288</v>
      </c>
      <c r="W9" s="110">
        <f t="shared" si="0"/>
        <v>0</v>
      </c>
    </row>
    <row r="10" spans="1:23" x14ac:dyDescent="0.2">
      <c r="A10" s="75">
        <f t="shared" si="1"/>
        <v>37316</v>
      </c>
      <c r="B10" s="111">
        <v>0</v>
      </c>
      <c r="C10" s="111">
        <v>0</v>
      </c>
      <c r="D10" s="111">
        <v>0</v>
      </c>
      <c r="V10" s="75">
        <f t="shared" si="2"/>
        <v>37316</v>
      </c>
      <c r="W10" s="110">
        <f t="shared" si="0"/>
        <v>0</v>
      </c>
    </row>
    <row r="11" spans="1:23" x14ac:dyDescent="0.2">
      <c r="A11" s="75">
        <f t="shared" si="1"/>
        <v>37347</v>
      </c>
      <c r="B11" s="111">
        <v>0</v>
      </c>
      <c r="C11" s="111">
        <v>0</v>
      </c>
      <c r="D11" s="111">
        <v>0</v>
      </c>
      <c r="V11" s="75">
        <f t="shared" si="2"/>
        <v>37347</v>
      </c>
      <c r="W11" s="110">
        <f t="shared" si="0"/>
        <v>0</v>
      </c>
    </row>
    <row r="12" spans="1:23" x14ac:dyDescent="0.2">
      <c r="A12" s="75">
        <f t="shared" si="1"/>
        <v>37377</v>
      </c>
      <c r="B12" s="111">
        <v>0</v>
      </c>
      <c r="C12" s="111">
        <v>0</v>
      </c>
      <c r="D12" s="111">
        <v>0</v>
      </c>
      <c r="V12" s="75">
        <f t="shared" si="2"/>
        <v>37377</v>
      </c>
      <c r="W12" s="110">
        <f t="shared" si="0"/>
        <v>0</v>
      </c>
    </row>
    <row r="13" spans="1:23" x14ac:dyDescent="0.2">
      <c r="A13" s="75">
        <f t="shared" si="1"/>
        <v>37408</v>
      </c>
      <c r="B13" s="111">
        <v>0</v>
      </c>
      <c r="C13" s="111">
        <v>0</v>
      </c>
      <c r="D13" s="111">
        <v>0</v>
      </c>
      <c r="V13" s="75">
        <f t="shared" si="2"/>
        <v>37408</v>
      </c>
      <c r="W13" s="110">
        <f t="shared" si="0"/>
        <v>0</v>
      </c>
    </row>
    <row r="14" spans="1:23" x14ac:dyDescent="0.2">
      <c r="A14" s="75">
        <f t="shared" si="1"/>
        <v>37438</v>
      </c>
      <c r="B14" s="111">
        <v>0</v>
      </c>
      <c r="C14" s="111">
        <v>0</v>
      </c>
      <c r="D14" s="111">
        <v>0</v>
      </c>
      <c r="V14" s="75">
        <f t="shared" si="2"/>
        <v>37438</v>
      </c>
      <c r="W14" s="110">
        <f t="shared" si="0"/>
        <v>0</v>
      </c>
    </row>
    <row r="15" spans="1:23" x14ac:dyDescent="0.2">
      <c r="A15" s="75">
        <f t="shared" si="1"/>
        <v>37469</v>
      </c>
      <c r="B15" s="111">
        <v>0</v>
      </c>
      <c r="C15" s="111">
        <v>0</v>
      </c>
      <c r="D15" s="111">
        <v>0</v>
      </c>
      <c r="V15" s="75">
        <f t="shared" si="2"/>
        <v>37469</v>
      </c>
      <c r="W15" s="110">
        <f t="shared" si="0"/>
        <v>0</v>
      </c>
    </row>
    <row r="16" spans="1:23" x14ac:dyDescent="0.2">
      <c r="A16" s="75">
        <f t="shared" si="1"/>
        <v>37500</v>
      </c>
      <c r="B16" s="111">
        <v>0</v>
      </c>
      <c r="C16" s="111">
        <v>0</v>
      </c>
      <c r="D16" s="111">
        <v>0</v>
      </c>
      <c r="V16" s="75">
        <f t="shared" si="2"/>
        <v>37500</v>
      </c>
      <c r="W16" s="110">
        <f t="shared" si="0"/>
        <v>0</v>
      </c>
    </row>
    <row r="17" spans="1:23" x14ac:dyDescent="0.2">
      <c r="A17" s="75">
        <f t="shared" si="1"/>
        <v>37530</v>
      </c>
      <c r="B17" s="111">
        <v>0</v>
      </c>
      <c r="C17" s="111">
        <v>0</v>
      </c>
      <c r="D17" s="111">
        <v>0</v>
      </c>
      <c r="V17" s="75">
        <f t="shared" si="2"/>
        <v>37530</v>
      </c>
      <c r="W17" s="110">
        <f t="shared" si="0"/>
        <v>0</v>
      </c>
    </row>
    <row r="18" spans="1:23" x14ac:dyDescent="0.2">
      <c r="A18" s="75">
        <f t="shared" si="1"/>
        <v>37561</v>
      </c>
      <c r="B18" s="111">
        <v>0</v>
      </c>
      <c r="C18" s="111">
        <v>0</v>
      </c>
      <c r="D18" s="111">
        <v>0</v>
      </c>
      <c r="V18" s="75">
        <f t="shared" si="2"/>
        <v>37561</v>
      </c>
      <c r="W18" s="110">
        <f t="shared" si="0"/>
        <v>0</v>
      </c>
    </row>
    <row r="19" spans="1:23" x14ac:dyDescent="0.2">
      <c r="A19" s="75">
        <f t="shared" si="1"/>
        <v>37591</v>
      </c>
      <c r="B19" s="111">
        <v>0</v>
      </c>
      <c r="C19" s="111">
        <v>0</v>
      </c>
      <c r="D19" s="111">
        <v>0</v>
      </c>
      <c r="V19" s="75">
        <f t="shared" si="2"/>
        <v>37591</v>
      </c>
      <c r="W19" s="110">
        <f t="shared" si="0"/>
        <v>0</v>
      </c>
    </row>
    <row r="20" spans="1:23" x14ac:dyDescent="0.2">
      <c r="A20" s="75">
        <f t="shared" si="1"/>
        <v>37622</v>
      </c>
      <c r="B20" s="111">
        <v>0</v>
      </c>
      <c r="C20" s="111">
        <v>0</v>
      </c>
      <c r="D20" s="111">
        <v>0</v>
      </c>
      <c r="V20" s="75">
        <f t="shared" si="2"/>
        <v>37622</v>
      </c>
      <c r="W20" s="110">
        <f t="shared" si="0"/>
        <v>0</v>
      </c>
    </row>
    <row r="21" spans="1:23" x14ac:dyDescent="0.2">
      <c r="A21" s="75">
        <f t="shared" si="1"/>
        <v>37653</v>
      </c>
      <c r="B21" s="111">
        <v>0</v>
      </c>
      <c r="C21" s="111">
        <v>0</v>
      </c>
      <c r="D21" s="111">
        <v>0</v>
      </c>
      <c r="V21" s="75">
        <f t="shared" si="2"/>
        <v>37653</v>
      </c>
      <c r="W21" s="110">
        <f t="shared" si="0"/>
        <v>0</v>
      </c>
    </row>
    <row r="22" spans="1:23" x14ac:dyDescent="0.2">
      <c r="A22" s="75">
        <f t="shared" si="1"/>
        <v>37681</v>
      </c>
      <c r="B22" s="111">
        <v>0</v>
      </c>
      <c r="C22" s="111">
        <v>0</v>
      </c>
      <c r="D22" s="111">
        <v>0</v>
      </c>
      <c r="V22" s="75">
        <f t="shared" si="2"/>
        <v>37681</v>
      </c>
      <c r="W22" s="110">
        <f t="shared" si="0"/>
        <v>0</v>
      </c>
    </row>
    <row r="23" spans="1:23" x14ac:dyDescent="0.2">
      <c r="A23" s="75">
        <f t="shared" si="1"/>
        <v>37712</v>
      </c>
      <c r="B23" s="111">
        <v>0</v>
      </c>
      <c r="C23" s="111">
        <v>0</v>
      </c>
      <c r="D23" s="111">
        <v>0</v>
      </c>
      <c r="V23" s="75">
        <f t="shared" si="2"/>
        <v>37712</v>
      </c>
      <c r="W23" s="110">
        <f t="shared" si="0"/>
        <v>0</v>
      </c>
    </row>
    <row r="24" spans="1:23" x14ac:dyDescent="0.2">
      <c r="A24" s="75">
        <f t="shared" si="1"/>
        <v>37742</v>
      </c>
      <c r="B24" s="111">
        <v>0</v>
      </c>
      <c r="C24" s="111">
        <v>0</v>
      </c>
      <c r="D24" s="111">
        <v>0</v>
      </c>
      <c r="V24" s="75">
        <f t="shared" si="2"/>
        <v>37742</v>
      </c>
      <c r="W24" s="110">
        <f t="shared" si="0"/>
        <v>0</v>
      </c>
    </row>
    <row r="25" spans="1:23" x14ac:dyDescent="0.2">
      <c r="A25" s="75">
        <f t="shared" si="1"/>
        <v>37773</v>
      </c>
      <c r="B25" s="111">
        <v>0</v>
      </c>
      <c r="C25" s="111">
        <v>0</v>
      </c>
      <c r="D25" s="111">
        <v>0</v>
      </c>
      <c r="V25" s="75">
        <f t="shared" si="2"/>
        <v>37773</v>
      </c>
      <c r="W25" s="110">
        <f t="shared" si="0"/>
        <v>0</v>
      </c>
    </row>
    <row r="26" spans="1:23" x14ac:dyDescent="0.2">
      <c r="A26" s="75">
        <f t="shared" si="1"/>
        <v>37803</v>
      </c>
      <c r="B26" s="111">
        <v>0</v>
      </c>
      <c r="C26" s="111">
        <v>0</v>
      </c>
      <c r="D26" s="111">
        <v>0</v>
      </c>
      <c r="V26" s="75">
        <f t="shared" si="2"/>
        <v>37803</v>
      </c>
      <c r="W26" s="110">
        <f t="shared" si="0"/>
        <v>0</v>
      </c>
    </row>
    <row r="27" spans="1:23" x14ac:dyDescent="0.2">
      <c r="A27" s="75">
        <f t="shared" si="1"/>
        <v>37834</v>
      </c>
      <c r="B27" s="111">
        <v>0</v>
      </c>
      <c r="C27" s="111">
        <v>0</v>
      </c>
      <c r="D27" s="111">
        <v>0</v>
      </c>
      <c r="V27" s="75">
        <f t="shared" si="2"/>
        <v>37834</v>
      </c>
      <c r="W27" s="110">
        <f t="shared" si="0"/>
        <v>0</v>
      </c>
    </row>
    <row r="28" spans="1:23" x14ac:dyDescent="0.2">
      <c r="A28" s="75">
        <f t="shared" si="1"/>
        <v>37865</v>
      </c>
      <c r="B28" s="111">
        <v>0</v>
      </c>
      <c r="C28" s="111">
        <v>0</v>
      </c>
      <c r="D28" s="111">
        <v>0</v>
      </c>
      <c r="V28" s="75">
        <f t="shared" si="2"/>
        <v>37865</v>
      </c>
      <c r="W28" s="110">
        <f t="shared" si="0"/>
        <v>0</v>
      </c>
    </row>
    <row r="29" spans="1:23" x14ac:dyDescent="0.2">
      <c r="A29" s="75">
        <f t="shared" si="1"/>
        <v>37895</v>
      </c>
      <c r="B29" s="111">
        <v>0</v>
      </c>
      <c r="C29" s="111">
        <v>0</v>
      </c>
      <c r="D29" s="111">
        <v>0</v>
      </c>
      <c r="V29" s="75">
        <f t="shared" si="2"/>
        <v>37895</v>
      </c>
      <c r="W29" s="110">
        <f t="shared" si="0"/>
        <v>0</v>
      </c>
    </row>
    <row r="30" spans="1:23" x14ac:dyDescent="0.2">
      <c r="A30" s="75">
        <f t="shared" si="1"/>
        <v>37926</v>
      </c>
      <c r="B30" s="111">
        <v>0</v>
      </c>
      <c r="C30" s="111">
        <v>0</v>
      </c>
      <c r="D30" s="111">
        <v>0</v>
      </c>
      <c r="V30" s="75">
        <f t="shared" si="2"/>
        <v>37926</v>
      </c>
      <c r="W30" s="110">
        <f t="shared" si="0"/>
        <v>0</v>
      </c>
    </row>
    <row r="31" spans="1:23" x14ac:dyDescent="0.2">
      <c r="A31" s="75">
        <f t="shared" si="1"/>
        <v>37956</v>
      </c>
      <c r="B31" s="111">
        <v>0</v>
      </c>
      <c r="C31" s="111">
        <v>0</v>
      </c>
      <c r="D31" s="111">
        <v>0</v>
      </c>
      <c r="V31" s="75">
        <f t="shared" si="2"/>
        <v>37956</v>
      </c>
      <c r="W31" s="110">
        <f t="shared" si="0"/>
        <v>0</v>
      </c>
    </row>
    <row r="32" spans="1:23" x14ac:dyDescent="0.2">
      <c r="A32" s="75">
        <f t="shared" si="1"/>
        <v>37987</v>
      </c>
      <c r="B32" s="111">
        <v>0</v>
      </c>
      <c r="C32" s="111">
        <v>0</v>
      </c>
      <c r="D32" s="111">
        <v>0</v>
      </c>
      <c r="V32" s="75">
        <f t="shared" si="2"/>
        <v>37987</v>
      </c>
      <c r="W32" s="110">
        <f t="shared" si="0"/>
        <v>0</v>
      </c>
    </row>
    <row r="33" spans="1:23" x14ac:dyDescent="0.2">
      <c r="A33" s="75">
        <f t="shared" si="1"/>
        <v>38018</v>
      </c>
      <c r="B33" s="111">
        <v>0</v>
      </c>
      <c r="C33" s="111">
        <v>0</v>
      </c>
      <c r="D33" s="111">
        <v>0</v>
      </c>
      <c r="V33" s="75">
        <f t="shared" si="2"/>
        <v>38018</v>
      </c>
      <c r="W33" s="110">
        <f t="shared" si="0"/>
        <v>0</v>
      </c>
    </row>
    <row r="34" spans="1:23" x14ac:dyDescent="0.2">
      <c r="A34" s="75">
        <f t="shared" si="1"/>
        <v>38047</v>
      </c>
      <c r="B34" s="111">
        <v>0</v>
      </c>
      <c r="C34" s="111">
        <v>0</v>
      </c>
      <c r="D34" s="111">
        <v>0</v>
      </c>
      <c r="V34" s="75">
        <f t="shared" si="2"/>
        <v>38047</v>
      </c>
      <c r="W34" s="110">
        <f t="shared" si="0"/>
        <v>0</v>
      </c>
    </row>
    <row r="35" spans="1:23" x14ac:dyDescent="0.2">
      <c r="A35" s="75">
        <f t="shared" si="1"/>
        <v>38078</v>
      </c>
      <c r="B35" s="111">
        <v>0</v>
      </c>
      <c r="C35" s="111">
        <v>0</v>
      </c>
      <c r="D35" s="111">
        <v>0</v>
      </c>
      <c r="V35" s="75">
        <f t="shared" si="2"/>
        <v>38078</v>
      </c>
      <c r="W35" s="110">
        <f t="shared" si="0"/>
        <v>0</v>
      </c>
    </row>
    <row r="36" spans="1:23" x14ac:dyDescent="0.2">
      <c r="A36" s="75">
        <f t="shared" si="1"/>
        <v>38108</v>
      </c>
      <c r="B36" s="111">
        <v>0</v>
      </c>
      <c r="C36" s="111">
        <v>0</v>
      </c>
      <c r="D36" s="111">
        <v>0</v>
      </c>
      <c r="V36" s="75">
        <f t="shared" si="2"/>
        <v>38108</v>
      </c>
      <c r="W36" s="110">
        <f t="shared" si="0"/>
        <v>0</v>
      </c>
    </row>
    <row r="37" spans="1:23" x14ac:dyDescent="0.2">
      <c r="A37" s="75">
        <f t="shared" si="1"/>
        <v>38139</v>
      </c>
      <c r="B37" s="111">
        <v>0</v>
      </c>
      <c r="C37" s="111">
        <v>0</v>
      </c>
      <c r="D37" s="111">
        <v>0</v>
      </c>
      <c r="V37" s="75">
        <f t="shared" si="2"/>
        <v>38139</v>
      </c>
      <c r="W37" s="110">
        <f t="shared" si="0"/>
        <v>0</v>
      </c>
    </row>
    <row r="38" spans="1:23" x14ac:dyDescent="0.2">
      <c r="A38" s="75">
        <f t="shared" si="1"/>
        <v>38169</v>
      </c>
      <c r="B38" s="111">
        <v>0</v>
      </c>
      <c r="C38" s="111">
        <v>0</v>
      </c>
      <c r="D38" s="111">
        <v>0</v>
      </c>
      <c r="V38" s="75">
        <f t="shared" si="2"/>
        <v>38169</v>
      </c>
      <c r="W38" s="110">
        <f t="shared" si="0"/>
        <v>0</v>
      </c>
    </row>
    <row r="39" spans="1:23" x14ac:dyDescent="0.2">
      <c r="A39" s="75">
        <f t="shared" si="1"/>
        <v>38200</v>
      </c>
      <c r="B39" s="111">
        <v>0</v>
      </c>
      <c r="C39" s="111">
        <v>0</v>
      </c>
      <c r="D39" s="111">
        <v>0</v>
      </c>
      <c r="V39" s="75">
        <f t="shared" si="2"/>
        <v>38200</v>
      </c>
      <c r="W39" s="110">
        <f t="shared" si="0"/>
        <v>0</v>
      </c>
    </row>
    <row r="40" spans="1:23" x14ac:dyDescent="0.2">
      <c r="A40" s="75">
        <f t="shared" si="1"/>
        <v>38231</v>
      </c>
      <c r="B40" s="111">
        <v>0</v>
      </c>
      <c r="C40" s="111">
        <v>0</v>
      </c>
      <c r="D40" s="111">
        <v>0</v>
      </c>
      <c r="V40" s="75">
        <f t="shared" si="2"/>
        <v>38231</v>
      </c>
      <c r="W40" s="110">
        <f t="shared" si="0"/>
        <v>0</v>
      </c>
    </row>
    <row r="41" spans="1:23" x14ac:dyDescent="0.2">
      <c r="A41" s="75">
        <f t="shared" si="1"/>
        <v>38261</v>
      </c>
      <c r="B41" s="111">
        <v>0</v>
      </c>
      <c r="C41" s="111">
        <v>0</v>
      </c>
      <c r="D41" s="111">
        <v>0</v>
      </c>
      <c r="V41" s="75">
        <f t="shared" si="2"/>
        <v>38261</v>
      </c>
      <c r="W41" s="110">
        <f t="shared" si="0"/>
        <v>0</v>
      </c>
    </row>
    <row r="42" spans="1:23" x14ac:dyDescent="0.2">
      <c r="A42" s="75">
        <f t="shared" si="1"/>
        <v>38292</v>
      </c>
      <c r="B42" s="111">
        <v>0</v>
      </c>
      <c r="C42" s="111">
        <v>0</v>
      </c>
      <c r="D42" s="111">
        <v>0</v>
      </c>
      <c r="V42" s="75">
        <f t="shared" si="2"/>
        <v>38292</v>
      </c>
      <c r="W42" s="110">
        <f t="shared" si="0"/>
        <v>0</v>
      </c>
    </row>
    <row r="43" spans="1:23" x14ac:dyDescent="0.2">
      <c r="A43" s="75">
        <f t="shared" si="1"/>
        <v>38322</v>
      </c>
      <c r="B43" s="111">
        <v>0</v>
      </c>
      <c r="C43" s="111">
        <v>0</v>
      </c>
      <c r="D43" s="111">
        <v>0</v>
      </c>
      <c r="V43" s="75">
        <f t="shared" si="2"/>
        <v>38322</v>
      </c>
      <c r="W43" s="110">
        <f t="shared" si="0"/>
        <v>0</v>
      </c>
    </row>
    <row r="44" spans="1:23" x14ac:dyDescent="0.2">
      <c r="A44" s="75">
        <f t="shared" si="1"/>
        <v>38353</v>
      </c>
      <c r="B44" s="111">
        <v>0</v>
      </c>
      <c r="C44" s="111">
        <v>0</v>
      </c>
      <c r="D44" s="111">
        <v>0</v>
      </c>
      <c r="V44" s="75">
        <f t="shared" si="2"/>
        <v>38353</v>
      </c>
      <c r="W44" s="110">
        <f t="shared" si="0"/>
        <v>0</v>
      </c>
    </row>
    <row r="45" spans="1:23" x14ac:dyDescent="0.2">
      <c r="A45" s="75">
        <f t="shared" si="1"/>
        <v>38384</v>
      </c>
      <c r="B45" s="111">
        <v>0</v>
      </c>
      <c r="C45" s="111">
        <v>0</v>
      </c>
      <c r="D45" s="111">
        <v>0</v>
      </c>
      <c r="V45" s="75">
        <f t="shared" si="2"/>
        <v>38384</v>
      </c>
      <c r="W45" s="110">
        <f t="shared" si="0"/>
        <v>0</v>
      </c>
    </row>
    <row r="46" spans="1:23" x14ac:dyDescent="0.2">
      <c r="A46" s="75">
        <f t="shared" si="1"/>
        <v>38412</v>
      </c>
      <c r="B46" s="111">
        <v>0</v>
      </c>
      <c r="C46" s="111">
        <v>0</v>
      </c>
      <c r="D46" s="111">
        <v>0</v>
      </c>
      <c r="V46" s="75">
        <f t="shared" si="2"/>
        <v>38412</v>
      </c>
      <c r="W46" s="110">
        <f t="shared" si="0"/>
        <v>0</v>
      </c>
    </row>
    <row r="47" spans="1:23" x14ac:dyDescent="0.2">
      <c r="A47" s="75">
        <f t="shared" si="1"/>
        <v>38443</v>
      </c>
      <c r="B47" s="111">
        <v>0</v>
      </c>
      <c r="C47" s="111">
        <v>0</v>
      </c>
      <c r="D47" s="111">
        <v>0</v>
      </c>
      <c r="V47" s="75">
        <f t="shared" si="2"/>
        <v>38443</v>
      </c>
      <c r="W47" s="110">
        <f t="shared" si="0"/>
        <v>0</v>
      </c>
    </row>
    <row r="48" spans="1:23" x14ac:dyDescent="0.2">
      <c r="A48" s="75">
        <f t="shared" si="1"/>
        <v>38473</v>
      </c>
      <c r="B48" s="111">
        <v>0</v>
      </c>
      <c r="C48" s="111">
        <v>0</v>
      </c>
      <c r="D48" s="111">
        <v>0</v>
      </c>
      <c r="V48" s="75">
        <f t="shared" si="2"/>
        <v>38473</v>
      </c>
      <c r="W48" s="110">
        <f t="shared" si="0"/>
        <v>0</v>
      </c>
    </row>
    <row r="49" spans="1:23" x14ac:dyDescent="0.2">
      <c r="A49" s="75">
        <f t="shared" si="1"/>
        <v>38504</v>
      </c>
      <c r="B49" s="111">
        <v>0</v>
      </c>
      <c r="C49" s="111">
        <v>0</v>
      </c>
      <c r="D49" s="111">
        <v>0</v>
      </c>
      <c r="V49" s="75">
        <f t="shared" si="2"/>
        <v>38504</v>
      </c>
      <c r="W49" s="110">
        <f t="shared" si="0"/>
        <v>0</v>
      </c>
    </row>
    <row r="50" spans="1:23" x14ac:dyDescent="0.2">
      <c r="A50" s="75">
        <f t="shared" si="1"/>
        <v>38534</v>
      </c>
      <c r="B50" s="111">
        <v>0</v>
      </c>
      <c r="C50" s="111">
        <v>0</v>
      </c>
      <c r="D50" s="111">
        <v>0</v>
      </c>
      <c r="V50" s="75">
        <f t="shared" si="2"/>
        <v>38534</v>
      </c>
      <c r="W50" s="110">
        <f t="shared" si="0"/>
        <v>0</v>
      </c>
    </row>
    <row r="51" spans="1:23" x14ac:dyDescent="0.2">
      <c r="A51" s="75">
        <f t="shared" si="1"/>
        <v>38565</v>
      </c>
      <c r="B51" s="111">
        <v>0</v>
      </c>
      <c r="C51" s="111">
        <v>0</v>
      </c>
      <c r="D51" s="111">
        <v>0</v>
      </c>
      <c r="V51" s="75">
        <f t="shared" si="2"/>
        <v>38565</v>
      </c>
      <c r="W51" s="110">
        <f t="shared" si="0"/>
        <v>0</v>
      </c>
    </row>
    <row r="52" spans="1:23" x14ac:dyDescent="0.2">
      <c r="A52" s="75">
        <f t="shared" si="1"/>
        <v>38596</v>
      </c>
      <c r="B52" s="111">
        <v>0</v>
      </c>
      <c r="C52" s="111">
        <v>0</v>
      </c>
      <c r="D52" s="111">
        <v>0</v>
      </c>
      <c r="V52" s="75">
        <f t="shared" si="2"/>
        <v>38596</v>
      </c>
      <c r="W52" s="110">
        <f t="shared" si="0"/>
        <v>0</v>
      </c>
    </row>
    <row r="53" spans="1:23" x14ac:dyDescent="0.2">
      <c r="A53" s="75">
        <f t="shared" si="1"/>
        <v>38626</v>
      </c>
      <c r="B53" s="111">
        <v>0</v>
      </c>
      <c r="C53" s="111">
        <v>0</v>
      </c>
      <c r="D53" s="111">
        <v>0</v>
      </c>
      <c r="V53" s="75">
        <f t="shared" si="2"/>
        <v>38626</v>
      </c>
      <c r="W53" s="110">
        <f t="shared" si="0"/>
        <v>0</v>
      </c>
    </row>
    <row r="54" spans="1:23" x14ac:dyDescent="0.2">
      <c r="A54" s="75">
        <f t="shared" si="1"/>
        <v>38657</v>
      </c>
      <c r="B54" s="111">
        <v>0</v>
      </c>
      <c r="C54" s="111">
        <v>0</v>
      </c>
      <c r="D54" s="111">
        <v>0</v>
      </c>
      <c r="V54" s="75">
        <f t="shared" si="2"/>
        <v>38657</v>
      </c>
      <c r="W54" s="110">
        <f t="shared" si="0"/>
        <v>0</v>
      </c>
    </row>
    <row r="55" spans="1:23" x14ac:dyDescent="0.2">
      <c r="A55" s="75">
        <f t="shared" si="1"/>
        <v>38687</v>
      </c>
      <c r="B55" s="111">
        <v>0</v>
      </c>
      <c r="C55" s="111">
        <v>0</v>
      </c>
      <c r="D55" s="111">
        <v>0</v>
      </c>
      <c r="V55" s="75">
        <f t="shared" si="2"/>
        <v>38687</v>
      </c>
      <c r="W55" s="110">
        <f t="shared" si="0"/>
        <v>0</v>
      </c>
    </row>
    <row r="56" spans="1:23" x14ac:dyDescent="0.2">
      <c r="A56" s="75">
        <f t="shared" si="1"/>
        <v>38718</v>
      </c>
      <c r="B56" s="111">
        <v>0</v>
      </c>
      <c r="C56" s="111">
        <v>0</v>
      </c>
      <c r="D56" s="111">
        <v>0</v>
      </c>
      <c r="V56" s="75">
        <f t="shared" si="2"/>
        <v>38718</v>
      </c>
      <c r="W56" s="110">
        <f t="shared" si="0"/>
        <v>0</v>
      </c>
    </row>
    <row r="57" spans="1:23" x14ac:dyDescent="0.2">
      <c r="A57" s="75">
        <f t="shared" si="1"/>
        <v>38749</v>
      </c>
      <c r="B57" s="111">
        <v>0</v>
      </c>
      <c r="C57" s="111">
        <v>0</v>
      </c>
      <c r="D57" s="111">
        <v>0</v>
      </c>
      <c r="V57" s="75">
        <f t="shared" si="2"/>
        <v>38749</v>
      </c>
      <c r="W57" s="110">
        <f t="shared" si="0"/>
        <v>0</v>
      </c>
    </row>
    <row r="58" spans="1:23" x14ac:dyDescent="0.2">
      <c r="A58" s="75">
        <f t="shared" si="1"/>
        <v>38777</v>
      </c>
      <c r="B58" s="111">
        <v>0</v>
      </c>
      <c r="C58" s="111">
        <v>0</v>
      </c>
      <c r="D58" s="111">
        <v>0</v>
      </c>
      <c r="V58" s="75">
        <f t="shared" si="2"/>
        <v>38777</v>
      </c>
      <c r="W58" s="110">
        <f t="shared" si="0"/>
        <v>0</v>
      </c>
    </row>
    <row r="59" spans="1:23" x14ac:dyDescent="0.2">
      <c r="A59" s="75">
        <f t="shared" si="1"/>
        <v>38808</v>
      </c>
      <c r="B59" s="111">
        <v>0</v>
      </c>
      <c r="C59" s="111">
        <v>0</v>
      </c>
      <c r="D59" s="111">
        <v>0</v>
      </c>
      <c r="V59" s="75">
        <f t="shared" si="2"/>
        <v>38808</v>
      </c>
      <c r="W59" s="110">
        <f t="shared" si="0"/>
        <v>0</v>
      </c>
    </row>
    <row r="60" spans="1:23" x14ac:dyDescent="0.2">
      <c r="A60" s="75">
        <f t="shared" si="1"/>
        <v>38838</v>
      </c>
      <c r="B60" s="111">
        <v>0</v>
      </c>
      <c r="C60" s="111">
        <v>0</v>
      </c>
      <c r="D60" s="111">
        <v>0</v>
      </c>
      <c r="V60" s="75">
        <f t="shared" si="2"/>
        <v>38838</v>
      </c>
      <c r="W60" s="110">
        <f t="shared" si="0"/>
        <v>0</v>
      </c>
    </row>
    <row r="61" spans="1:23" x14ac:dyDescent="0.2">
      <c r="A61" s="75">
        <f t="shared" si="1"/>
        <v>38869</v>
      </c>
      <c r="B61" s="111">
        <v>0</v>
      </c>
      <c r="C61" s="111">
        <v>0</v>
      </c>
      <c r="D61" s="111">
        <v>0</v>
      </c>
      <c r="V61" s="75">
        <f t="shared" si="2"/>
        <v>38869</v>
      </c>
      <c r="W61" s="110">
        <f t="shared" si="0"/>
        <v>0</v>
      </c>
    </row>
    <row r="62" spans="1:23" x14ac:dyDescent="0.2">
      <c r="A62" s="75">
        <f t="shared" si="1"/>
        <v>38899</v>
      </c>
      <c r="B62" s="111">
        <v>0</v>
      </c>
      <c r="C62" s="111">
        <v>0</v>
      </c>
      <c r="D62" s="111">
        <v>0</v>
      </c>
      <c r="V62" s="75">
        <f t="shared" si="2"/>
        <v>38899</v>
      </c>
      <c r="W62" s="110">
        <f t="shared" si="0"/>
        <v>0</v>
      </c>
    </row>
    <row r="63" spans="1:23" x14ac:dyDescent="0.2">
      <c r="A63" s="75">
        <f t="shared" si="1"/>
        <v>38930</v>
      </c>
      <c r="B63" s="111">
        <v>0</v>
      </c>
      <c r="C63" s="111">
        <v>0</v>
      </c>
      <c r="D63" s="111">
        <v>0</v>
      </c>
      <c r="V63" s="75">
        <f t="shared" si="2"/>
        <v>38930</v>
      </c>
      <c r="W63" s="110">
        <f t="shared" si="0"/>
        <v>0</v>
      </c>
    </row>
    <row r="64" spans="1:23" x14ac:dyDescent="0.2">
      <c r="A64" s="75">
        <f t="shared" si="1"/>
        <v>38961</v>
      </c>
      <c r="B64" s="111">
        <v>0</v>
      </c>
      <c r="C64" s="111">
        <v>0</v>
      </c>
      <c r="D64" s="111">
        <v>0</v>
      </c>
      <c r="V64" s="75">
        <f t="shared" si="2"/>
        <v>38961</v>
      </c>
      <c r="W64" s="110">
        <f t="shared" si="0"/>
        <v>0</v>
      </c>
    </row>
    <row r="65" spans="1:23" x14ac:dyDescent="0.2">
      <c r="A65" s="75">
        <f t="shared" si="1"/>
        <v>38991</v>
      </c>
      <c r="B65" s="111">
        <v>0</v>
      </c>
      <c r="C65" s="111">
        <v>0</v>
      </c>
      <c r="D65" s="111">
        <v>0</v>
      </c>
      <c r="V65" s="75">
        <f t="shared" si="2"/>
        <v>38991</v>
      </c>
      <c r="W65" s="110">
        <f t="shared" si="0"/>
        <v>0</v>
      </c>
    </row>
    <row r="66" spans="1:23" x14ac:dyDescent="0.2">
      <c r="A66" s="75">
        <f t="shared" si="1"/>
        <v>39022</v>
      </c>
      <c r="B66" s="111">
        <v>0</v>
      </c>
      <c r="C66" s="111">
        <v>0</v>
      </c>
      <c r="D66" s="111">
        <v>0</v>
      </c>
      <c r="V66" s="75">
        <f t="shared" si="2"/>
        <v>39022</v>
      </c>
      <c r="W66" s="110">
        <f t="shared" si="0"/>
        <v>0</v>
      </c>
    </row>
    <row r="67" spans="1:23" x14ac:dyDescent="0.2">
      <c r="A67" s="75">
        <f t="shared" si="1"/>
        <v>39052</v>
      </c>
      <c r="B67" s="111">
        <v>0</v>
      </c>
      <c r="C67" s="111">
        <v>0</v>
      </c>
      <c r="D67" s="111">
        <v>0</v>
      </c>
      <c r="V67" s="75">
        <f t="shared" si="2"/>
        <v>39052</v>
      </c>
      <c r="W67" s="110">
        <f t="shared" si="0"/>
        <v>0</v>
      </c>
    </row>
    <row r="68" spans="1:23" x14ac:dyDescent="0.2">
      <c r="A68" s="75">
        <f t="shared" si="1"/>
        <v>39083</v>
      </c>
      <c r="B68" s="111">
        <v>0</v>
      </c>
      <c r="C68" s="111">
        <v>0</v>
      </c>
      <c r="D68" s="111">
        <v>0</v>
      </c>
      <c r="V68" s="75">
        <f t="shared" si="2"/>
        <v>39083</v>
      </c>
      <c r="W68" s="110">
        <f t="shared" si="0"/>
        <v>0</v>
      </c>
    </row>
    <row r="69" spans="1:23" x14ac:dyDescent="0.2">
      <c r="A69" s="75">
        <f t="shared" si="1"/>
        <v>39114</v>
      </c>
      <c r="B69" s="111">
        <v>0</v>
      </c>
      <c r="C69" s="111">
        <v>0</v>
      </c>
      <c r="D69" s="111">
        <v>0</v>
      </c>
      <c r="V69" s="75">
        <f t="shared" si="2"/>
        <v>39114</v>
      </c>
      <c r="W69" s="110">
        <f t="shared" ref="W69:W132" si="3">IF(ContractFlag=1, B69,IF(ContractFlag=2, C69,D69))</f>
        <v>0</v>
      </c>
    </row>
    <row r="70" spans="1:23" x14ac:dyDescent="0.2">
      <c r="A70" s="75">
        <f t="shared" ref="A70:A133" si="4">EOMONTH(A69,0)+1</f>
        <v>39142</v>
      </c>
      <c r="B70" s="111">
        <v>0</v>
      </c>
      <c r="C70" s="111">
        <v>0</v>
      </c>
      <c r="D70" s="111">
        <v>0</v>
      </c>
      <c r="V70" s="75">
        <f t="shared" ref="V70:V133" si="5">EOMONTH(V69,0)+1</f>
        <v>39142</v>
      </c>
      <c r="W70" s="110">
        <f t="shared" si="3"/>
        <v>0</v>
      </c>
    </row>
    <row r="71" spans="1:23" x14ac:dyDescent="0.2">
      <c r="A71" s="75">
        <f t="shared" si="4"/>
        <v>39173</v>
      </c>
      <c r="B71" s="111">
        <v>0</v>
      </c>
      <c r="C71" s="111">
        <v>0</v>
      </c>
      <c r="D71" s="111">
        <v>0</v>
      </c>
      <c r="V71" s="75">
        <f t="shared" si="5"/>
        <v>39173</v>
      </c>
      <c r="W71" s="110">
        <f t="shared" si="3"/>
        <v>0</v>
      </c>
    </row>
    <row r="72" spans="1:23" x14ac:dyDescent="0.2">
      <c r="A72" s="75">
        <f t="shared" si="4"/>
        <v>39203</v>
      </c>
      <c r="B72" s="111">
        <v>0</v>
      </c>
      <c r="C72" s="111">
        <v>0</v>
      </c>
      <c r="D72" s="111">
        <v>0</v>
      </c>
      <c r="V72" s="75">
        <f t="shared" si="5"/>
        <v>39203</v>
      </c>
      <c r="W72" s="110">
        <f t="shared" si="3"/>
        <v>0</v>
      </c>
    </row>
    <row r="73" spans="1:23" x14ac:dyDescent="0.2">
      <c r="A73" s="75">
        <f t="shared" si="4"/>
        <v>39234</v>
      </c>
      <c r="B73" s="111">
        <v>0</v>
      </c>
      <c r="C73" s="111">
        <v>0</v>
      </c>
      <c r="D73" s="111">
        <v>0</v>
      </c>
      <c r="V73" s="75">
        <f t="shared" si="5"/>
        <v>39234</v>
      </c>
      <c r="W73" s="110">
        <f t="shared" si="3"/>
        <v>0</v>
      </c>
    </row>
    <row r="74" spans="1:23" x14ac:dyDescent="0.2">
      <c r="A74" s="75">
        <f t="shared" si="4"/>
        <v>39264</v>
      </c>
      <c r="B74" s="111">
        <v>0</v>
      </c>
      <c r="C74" s="111">
        <v>0</v>
      </c>
      <c r="D74" s="111">
        <v>0</v>
      </c>
      <c r="V74" s="75">
        <f t="shared" si="5"/>
        <v>39264</v>
      </c>
      <c r="W74" s="110">
        <f t="shared" si="3"/>
        <v>0</v>
      </c>
    </row>
    <row r="75" spans="1:23" x14ac:dyDescent="0.2">
      <c r="A75" s="75">
        <f t="shared" si="4"/>
        <v>39295</v>
      </c>
      <c r="B75" s="111">
        <v>0</v>
      </c>
      <c r="C75" s="111">
        <v>0</v>
      </c>
      <c r="D75" s="111">
        <v>0</v>
      </c>
      <c r="V75" s="75">
        <f t="shared" si="5"/>
        <v>39295</v>
      </c>
      <c r="W75" s="110">
        <f t="shared" si="3"/>
        <v>0</v>
      </c>
    </row>
    <row r="76" spans="1:23" x14ac:dyDescent="0.2">
      <c r="A76" s="75">
        <f t="shared" si="4"/>
        <v>39326</v>
      </c>
      <c r="B76" s="111">
        <v>0</v>
      </c>
      <c r="C76" s="111">
        <v>0</v>
      </c>
      <c r="D76" s="111">
        <v>0</v>
      </c>
      <c r="V76" s="75">
        <f t="shared" si="5"/>
        <v>39326</v>
      </c>
      <c r="W76" s="110">
        <f t="shared" si="3"/>
        <v>0</v>
      </c>
    </row>
    <row r="77" spans="1:23" x14ac:dyDescent="0.2">
      <c r="A77" s="75">
        <f t="shared" si="4"/>
        <v>39356</v>
      </c>
      <c r="B77" s="111">
        <v>0</v>
      </c>
      <c r="C77" s="111">
        <v>0</v>
      </c>
      <c r="D77" s="111">
        <v>0</v>
      </c>
      <c r="V77" s="75">
        <f t="shared" si="5"/>
        <v>39356</v>
      </c>
      <c r="W77" s="110">
        <f t="shared" si="3"/>
        <v>0</v>
      </c>
    </row>
    <row r="78" spans="1:23" x14ac:dyDescent="0.2">
      <c r="A78" s="75">
        <f t="shared" si="4"/>
        <v>39387</v>
      </c>
      <c r="B78" s="111">
        <v>0</v>
      </c>
      <c r="C78" s="111">
        <v>0</v>
      </c>
      <c r="D78" s="111">
        <v>0</v>
      </c>
      <c r="V78" s="75">
        <f t="shared" si="5"/>
        <v>39387</v>
      </c>
      <c r="W78" s="110">
        <f t="shared" si="3"/>
        <v>0</v>
      </c>
    </row>
    <row r="79" spans="1:23" x14ac:dyDescent="0.2">
      <c r="A79" s="75">
        <f t="shared" si="4"/>
        <v>39417</v>
      </c>
      <c r="B79" s="111">
        <v>0</v>
      </c>
      <c r="C79" s="111">
        <v>0</v>
      </c>
      <c r="D79" s="111">
        <v>0</v>
      </c>
      <c r="V79" s="75">
        <f t="shared" si="5"/>
        <v>39417</v>
      </c>
      <c r="W79" s="110">
        <f t="shared" si="3"/>
        <v>0</v>
      </c>
    </row>
    <row r="80" spans="1:23" x14ac:dyDescent="0.2">
      <c r="A80" s="75">
        <f t="shared" si="4"/>
        <v>39448</v>
      </c>
      <c r="B80" s="111">
        <v>0</v>
      </c>
      <c r="C80" s="111">
        <v>0</v>
      </c>
      <c r="D80" s="111">
        <v>0</v>
      </c>
      <c r="V80" s="75">
        <f t="shared" si="5"/>
        <v>39448</v>
      </c>
      <c r="W80" s="110">
        <f t="shared" si="3"/>
        <v>0</v>
      </c>
    </row>
    <row r="81" spans="1:23" x14ac:dyDescent="0.2">
      <c r="A81" s="75">
        <f t="shared" si="4"/>
        <v>39479</v>
      </c>
      <c r="B81" s="111">
        <v>0</v>
      </c>
      <c r="C81" s="111">
        <v>0</v>
      </c>
      <c r="D81" s="111">
        <v>0</v>
      </c>
      <c r="V81" s="75">
        <f t="shared" si="5"/>
        <v>39479</v>
      </c>
      <c r="W81" s="110">
        <f t="shared" si="3"/>
        <v>0</v>
      </c>
    </row>
    <row r="82" spans="1:23" x14ac:dyDescent="0.2">
      <c r="A82" s="75">
        <f t="shared" si="4"/>
        <v>39508</v>
      </c>
      <c r="B82" s="111">
        <v>0</v>
      </c>
      <c r="C82" s="111">
        <v>0</v>
      </c>
      <c r="D82" s="111">
        <v>0</v>
      </c>
      <c r="V82" s="75">
        <f t="shared" si="5"/>
        <v>39508</v>
      </c>
      <c r="W82" s="110">
        <f t="shared" si="3"/>
        <v>0</v>
      </c>
    </row>
    <row r="83" spans="1:23" x14ac:dyDescent="0.2">
      <c r="A83" s="75">
        <f t="shared" si="4"/>
        <v>39539</v>
      </c>
      <c r="B83" s="111">
        <v>0</v>
      </c>
      <c r="C83" s="111">
        <v>0</v>
      </c>
      <c r="D83" s="111">
        <v>0</v>
      </c>
      <c r="V83" s="75">
        <f t="shared" si="5"/>
        <v>39539</v>
      </c>
      <c r="W83" s="110">
        <f t="shared" si="3"/>
        <v>0</v>
      </c>
    </row>
    <row r="84" spans="1:23" x14ac:dyDescent="0.2">
      <c r="A84" s="75">
        <f t="shared" si="4"/>
        <v>39569</v>
      </c>
      <c r="B84" s="111">
        <v>0</v>
      </c>
      <c r="C84" s="111">
        <v>0</v>
      </c>
      <c r="D84" s="111">
        <v>0</v>
      </c>
      <c r="V84" s="75">
        <f t="shared" si="5"/>
        <v>39569</v>
      </c>
      <c r="W84" s="110">
        <f t="shared" si="3"/>
        <v>0</v>
      </c>
    </row>
    <row r="85" spans="1:23" x14ac:dyDescent="0.2">
      <c r="A85" s="75">
        <f t="shared" si="4"/>
        <v>39600</v>
      </c>
      <c r="B85" s="111">
        <v>0</v>
      </c>
      <c r="C85" s="111">
        <v>0</v>
      </c>
      <c r="D85" s="111">
        <v>0</v>
      </c>
      <c r="V85" s="75">
        <f t="shared" si="5"/>
        <v>39600</v>
      </c>
      <c r="W85" s="110">
        <f t="shared" si="3"/>
        <v>0</v>
      </c>
    </row>
    <row r="86" spans="1:23" x14ac:dyDescent="0.2">
      <c r="A86" s="75">
        <f t="shared" si="4"/>
        <v>39630</v>
      </c>
      <c r="B86" s="111">
        <v>0</v>
      </c>
      <c r="C86" s="111">
        <v>0</v>
      </c>
      <c r="D86" s="111">
        <v>0</v>
      </c>
      <c r="V86" s="75">
        <f t="shared" si="5"/>
        <v>39630</v>
      </c>
      <c r="W86" s="110">
        <f t="shared" si="3"/>
        <v>0</v>
      </c>
    </row>
    <row r="87" spans="1:23" x14ac:dyDescent="0.2">
      <c r="A87" s="75">
        <f t="shared" si="4"/>
        <v>39661</v>
      </c>
      <c r="B87" s="111">
        <v>0</v>
      </c>
      <c r="C87" s="111">
        <v>0</v>
      </c>
      <c r="D87" s="111">
        <v>0</v>
      </c>
      <c r="V87" s="75">
        <f t="shared" si="5"/>
        <v>39661</v>
      </c>
      <c r="W87" s="110">
        <f t="shared" si="3"/>
        <v>0</v>
      </c>
    </row>
    <row r="88" spans="1:23" x14ac:dyDescent="0.2">
      <c r="A88" s="75">
        <f t="shared" si="4"/>
        <v>39692</v>
      </c>
      <c r="B88" s="111">
        <v>0</v>
      </c>
      <c r="C88" s="111">
        <v>0</v>
      </c>
      <c r="D88" s="111">
        <v>0</v>
      </c>
      <c r="V88" s="75">
        <f t="shared" si="5"/>
        <v>39692</v>
      </c>
      <c r="W88" s="110">
        <f t="shared" si="3"/>
        <v>0</v>
      </c>
    </row>
    <row r="89" spans="1:23" x14ac:dyDescent="0.2">
      <c r="A89" s="75">
        <f t="shared" si="4"/>
        <v>39722</v>
      </c>
      <c r="B89" s="111">
        <v>0</v>
      </c>
      <c r="C89" s="111">
        <v>0</v>
      </c>
      <c r="D89" s="111">
        <v>0</v>
      </c>
      <c r="V89" s="75">
        <f t="shared" si="5"/>
        <v>39722</v>
      </c>
      <c r="W89" s="110">
        <f t="shared" si="3"/>
        <v>0</v>
      </c>
    </row>
    <row r="90" spans="1:23" x14ac:dyDescent="0.2">
      <c r="A90" s="75">
        <f t="shared" si="4"/>
        <v>39753</v>
      </c>
      <c r="B90" s="111">
        <v>0</v>
      </c>
      <c r="C90" s="111">
        <v>0</v>
      </c>
      <c r="D90" s="111">
        <v>0</v>
      </c>
      <c r="V90" s="75">
        <f t="shared" si="5"/>
        <v>39753</v>
      </c>
      <c r="W90" s="110">
        <f t="shared" si="3"/>
        <v>0</v>
      </c>
    </row>
    <row r="91" spans="1:23" x14ac:dyDescent="0.2">
      <c r="A91" s="75">
        <f t="shared" si="4"/>
        <v>39783</v>
      </c>
      <c r="B91" s="111">
        <v>0</v>
      </c>
      <c r="C91" s="111">
        <v>0</v>
      </c>
      <c r="D91" s="111">
        <v>0</v>
      </c>
      <c r="V91" s="75">
        <f t="shared" si="5"/>
        <v>39783</v>
      </c>
      <c r="W91" s="110">
        <f t="shared" si="3"/>
        <v>0</v>
      </c>
    </row>
    <row r="92" spans="1:23" x14ac:dyDescent="0.2">
      <c r="A92" s="75">
        <f t="shared" si="4"/>
        <v>39814</v>
      </c>
      <c r="B92" s="111">
        <v>0</v>
      </c>
      <c r="C92" s="111">
        <v>0</v>
      </c>
      <c r="D92" s="111">
        <v>0</v>
      </c>
      <c r="V92" s="75">
        <f t="shared" si="5"/>
        <v>39814</v>
      </c>
      <c r="W92" s="110">
        <f t="shared" si="3"/>
        <v>0</v>
      </c>
    </row>
    <row r="93" spans="1:23" x14ac:dyDescent="0.2">
      <c r="A93" s="75">
        <f t="shared" si="4"/>
        <v>39845</v>
      </c>
      <c r="B93" s="111">
        <v>0</v>
      </c>
      <c r="C93" s="111">
        <v>0</v>
      </c>
      <c r="D93" s="111">
        <v>0</v>
      </c>
      <c r="V93" s="75">
        <f t="shared" si="5"/>
        <v>39845</v>
      </c>
      <c r="W93" s="110">
        <f t="shared" si="3"/>
        <v>0</v>
      </c>
    </row>
    <row r="94" spans="1:23" x14ac:dyDescent="0.2">
      <c r="A94" s="75">
        <f t="shared" si="4"/>
        <v>39873</v>
      </c>
      <c r="B94" s="111">
        <v>0</v>
      </c>
      <c r="C94" s="111">
        <v>0</v>
      </c>
      <c r="D94" s="111">
        <v>0</v>
      </c>
      <c r="V94" s="75">
        <f t="shared" si="5"/>
        <v>39873</v>
      </c>
      <c r="W94" s="110">
        <f t="shared" si="3"/>
        <v>0</v>
      </c>
    </row>
    <row r="95" spans="1:23" x14ac:dyDescent="0.2">
      <c r="A95" s="75">
        <f t="shared" si="4"/>
        <v>39904</v>
      </c>
      <c r="B95" s="111">
        <v>0</v>
      </c>
      <c r="C95" s="111">
        <v>0</v>
      </c>
      <c r="D95" s="111">
        <v>0</v>
      </c>
      <c r="V95" s="75">
        <f t="shared" si="5"/>
        <v>39904</v>
      </c>
      <c r="W95" s="110">
        <f t="shared" si="3"/>
        <v>0</v>
      </c>
    </row>
    <row r="96" spans="1:23" x14ac:dyDescent="0.2">
      <c r="A96" s="75">
        <f t="shared" si="4"/>
        <v>39934</v>
      </c>
      <c r="B96" s="111">
        <v>0</v>
      </c>
      <c r="C96" s="111">
        <v>0</v>
      </c>
      <c r="D96" s="111">
        <v>0</v>
      </c>
      <c r="V96" s="75">
        <f t="shared" si="5"/>
        <v>39934</v>
      </c>
      <c r="W96" s="110">
        <f t="shared" si="3"/>
        <v>0</v>
      </c>
    </row>
    <row r="97" spans="1:23" x14ac:dyDescent="0.2">
      <c r="A97" s="75">
        <f t="shared" si="4"/>
        <v>39965</v>
      </c>
      <c r="B97" s="111">
        <v>0</v>
      </c>
      <c r="C97" s="111">
        <v>0</v>
      </c>
      <c r="D97" s="111">
        <v>0</v>
      </c>
      <c r="V97" s="75">
        <f t="shared" si="5"/>
        <v>39965</v>
      </c>
      <c r="W97" s="110">
        <f t="shared" si="3"/>
        <v>0</v>
      </c>
    </row>
    <row r="98" spans="1:23" x14ac:dyDescent="0.2">
      <c r="A98" s="75">
        <f t="shared" si="4"/>
        <v>39995</v>
      </c>
      <c r="B98" s="111">
        <v>0</v>
      </c>
      <c r="C98" s="111">
        <v>0</v>
      </c>
      <c r="D98" s="111">
        <v>0</v>
      </c>
      <c r="V98" s="75">
        <f t="shared" si="5"/>
        <v>39995</v>
      </c>
      <c r="W98" s="110">
        <f t="shared" si="3"/>
        <v>0</v>
      </c>
    </row>
    <row r="99" spans="1:23" x14ac:dyDescent="0.2">
      <c r="A99" s="75">
        <f t="shared" si="4"/>
        <v>40026</v>
      </c>
      <c r="B99" s="111">
        <v>0</v>
      </c>
      <c r="C99" s="111">
        <v>0</v>
      </c>
      <c r="D99" s="111">
        <v>0</v>
      </c>
      <c r="V99" s="75">
        <f t="shared" si="5"/>
        <v>40026</v>
      </c>
      <c r="W99" s="110">
        <f t="shared" si="3"/>
        <v>0</v>
      </c>
    </row>
    <row r="100" spans="1:23" x14ac:dyDescent="0.2">
      <c r="A100" s="75">
        <f t="shared" si="4"/>
        <v>40057</v>
      </c>
      <c r="B100" s="111">
        <v>0</v>
      </c>
      <c r="C100" s="111">
        <v>0</v>
      </c>
      <c r="D100" s="111">
        <v>0</v>
      </c>
      <c r="V100" s="75">
        <f t="shared" si="5"/>
        <v>40057</v>
      </c>
      <c r="W100" s="110">
        <f t="shared" si="3"/>
        <v>0</v>
      </c>
    </row>
    <row r="101" spans="1:23" x14ac:dyDescent="0.2">
      <c r="A101" s="75">
        <f t="shared" si="4"/>
        <v>40087</v>
      </c>
      <c r="B101" s="111">
        <v>0</v>
      </c>
      <c r="C101" s="111">
        <v>0</v>
      </c>
      <c r="D101" s="111">
        <v>0</v>
      </c>
      <c r="V101" s="75">
        <f t="shared" si="5"/>
        <v>40087</v>
      </c>
      <c r="W101" s="110">
        <f t="shared" si="3"/>
        <v>0</v>
      </c>
    </row>
    <row r="102" spans="1:23" x14ac:dyDescent="0.2">
      <c r="A102" s="75">
        <f t="shared" si="4"/>
        <v>40118</v>
      </c>
      <c r="B102" s="111">
        <v>0</v>
      </c>
      <c r="C102" s="111">
        <v>0</v>
      </c>
      <c r="D102" s="111">
        <v>0</v>
      </c>
      <c r="V102" s="75">
        <f t="shared" si="5"/>
        <v>40118</v>
      </c>
      <c r="W102" s="110">
        <f t="shared" si="3"/>
        <v>0</v>
      </c>
    </row>
    <row r="103" spans="1:23" x14ac:dyDescent="0.2">
      <c r="A103" s="75">
        <f t="shared" si="4"/>
        <v>40148</v>
      </c>
      <c r="B103" s="111">
        <v>0</v>
      </c>
      <c r="C103" s="111">
        <v>0</v>
      </c>
      <c r="D103" s="111">
        <v>0</v>
      </c>
      <c r="V103" s="75">
        <f t="shared" si="5"/>
        <v>40148</v>
      </c>
      <c r="W103" s="110">
        <f t="shared" si="3"/>
        <v>0</v>
      </c>
    </row>
    <row r="104" spans="1:23" x14ac:dyDescent="0.2">
      <c r="A104" s="75">
        <f t="shared" si="4"/>
        <v>40179</v>
      </c>
      <c r="B104" s="111">
        <v>0</v>
      </c>
      <c r="C104" s="111">
        <v>0</v>
      </c>
      <c r="D104" s="111">
        <v>0</v>
      </c>
      <c r="V104" s="75">
        <f t="shared" si="5"/>
        <v>40179</v>
      </c>
      <c r="W104" s="110">
        <f t="shared" si="3"/>
        <v>0</v>
      </c>
    </row>
    <row r="105" spans="1:23" x14ac:dyDescent="0.2">
      <c r="A105" s="75">
        <f t="shared" si="4"/>
        <v>40210</v>
      </c>
      <c r="B105" s="111">
        <v>0</v>
      </c>
      <c r="C105" s="111">
        <v>0</v>
      </c>
      <c r="D105" s="111">
        <v>0</v>
      </c>
      <c r="V105" s="75">
        <f t="shared" si="5"/>
        <v>40210</v>
      </c>
      <c r="W105" s="110">
        <f t="shared" si="3"/>
        <v>0</v>
      </c>
    </row>
    <row r="106" spans="1:23" x14ac:dyDescent="0.2">
      <c r="A106" s="75">
        <f t="shared" si="4"/>
        <v>40238</v>
      </c>
      <c r="B106" s="111">
        <v>0</v>
      </c>
      <c r="C106" s="111">
        <v>0</v>
      </c>
      <c r="D106" s="111">
        <v>0</v>
      </c>
      <c r="V106" s="75">
        <f t="shared" si="5"/>
        <v>40238</v>
      </c>
      <c r="W106" s="110">
        <f t="shared" si="3"/>
        <v>0</v>
      </c>
    </row>
    <row r="107" spans="1:23" x14ac:dyDescent="0.2">
      <c r="A107" s="75">
        <f t="shared" si="4"/>
        <v>40269</v>
      </c>
      <c r="B107" s="111">
        <v>0</v>
      </c>
      <c r="C107" s="111">
        <v>0</v>
      </c>
      <c r="D107" s="111">
        <v>0</v>
      </c>
      <c r="V107" s="75">
        <f t="shared" si="5"/>
        <v>40269</v>
      </c>
      <c r="W107" s="110">
        <f t="shared" si="3"/>
        <v>0</v>
      </c>
    </row>
    <row r="108" spans="1:23" x14ac:dyDescent="0.2">
      <c r="A108" s="75">
        <f t="shared" si="4"/>
        <v>40299</v>
      </c>
      <c r="B108" s="111">
        <v>0</v>
      </c>
      <c r="C108" s="111">
        <v>0</v>
      </c>
      <c r="D108" s="111">
        <v>0</v>
      </c>
      <c r="V108" s="75">
        <f t="shared" si="5"/>
        <v>40299</v>
      </c>
      <c r="W108" s="110">
        <f t="shared" si="3"/>
        <v>0</v>
      </c>
    </row>
    <row r="109" spans="1:23" x14ac:dyDescent="0.2">
      <c r="A109" s="75">
        <f t="shared" si="4"/>
        <v>40330</v>
      </c>
      <c r="B109" s="111">
        <v>0</v>
      </c>
      <c r="C109" s="111">
        <v>0</v>
      </c>
      <c r="D109" s="111">
        <v>0</v>
      </c>
      <c r="V109" s="75">
        <f t="shared" si="5"/>
        <v>40330</v>
      </c>
      <c r="W109" s="110">
        <f t="shared" si="3"/>
        <v>0</v>
      </c>
    </row>
    <row r="110" spans="1:23" x14ac:dyDescent="0.2">
      <c r="A110" s="75">
        <f t="shared" si="4"/>
        <v>40360</v>
      </c>
      <c r="B110" s="111">
        <v>0</v>
      </c>
      <c r="C110" s="111">
        <v>0</v>
      </c>
      <c r="D110" s="111">
        <v>0</v>
      </c>
      <c r="V110" s="75">
        <f t="shared" si="5"/>
        <v>40360</v>
      </c>
      <c r="W110" s="110">
        <f t="shared" si="3"/>
        <v>0</v>
      </c>
    </row>
    <row r="111" spans="1:23" x14ac:dyDescent="0.2">
      <c r="A111" s="75">
        <f t="shared" si="4"/>
        <v>40391</v>
      </c>
      <c r="B111" s="111">
        <v>0</v>
      </c>
      <c r="C111" s="111">
        <v>0</v>
      </c>
      <c r="D111" s="111">
        <v>0</v>
      </c>
      <c r="V111" s="75">
        <f t="shared" si="5"/>
        <v>40391</v>
      </c>
      <c r="W111" s="110">
        <f t="shared" si="3"/>
        <v>0</v>
      </c>
    </row>
    <row r="112" spans="1:23" x14ac:dyDescent="0.2">
      <c r="A112" s="75">
        <f t="shared" si="4"/>
        <v>40422</v>
      </c>
      <c r="B112" s="111">
        <v>0</v>
      </c>
      <c r="C112" s="111">
        <v>0</v>
      </c>
      <c r="D112" s="111">
        <v>0</v>
      </c>
      <c r="V112" s="75">
        <f t="shared" si="5"/>
        <v>40422</v>
      </c>
      <c r="W112" s="110">
        <f t="shared" si="3"/>
        <v>0</v>
      </c>
    </row>
    <row r="113" spans="1:23" x14ac:dyDescent="0.2">
      <c r="A113" s="75">
        <f t="shared" si="4"/>
        <v>40452</v>
      </c>
      <c r="B113" s="111">
        <v>0</v>
      </c>
      <c r="C113" s="111">
        <v>0</v>
      </c>
      <c r="D113" s="111">
        <v>0</v>
      </c>
      <c r="V113" s="75">
        <f t="shared" si="5"/>
        <v>40452</v>
      </c>
      <c r="W113" s="110">
        <f t="shared" si="3"/>
        <v>0</v>
      </c>
    </row>
    <row r="114" spans="1:23" x14ac:dyDescent="0.2">
      <c r="A114" s="75">
        <f t="shared" si="4"/>
        <v>40483</v>
      </c>
      <c r="B114" s="111">
        <v>0</v>
      </c>
      <c r="C114" s="111">
        <v>0</v>
      </c>
      <c r="D114" s="111">
        <v>0</v>
      </c>
      <c r="V114" s="75">
        <f t="shared" si="5"/>
        <v>40483</v>
      </c>
      <c r="W114" s="110">
        <f t="shared" si="3"/>
        <v>0</v>
      </c>
    </row>
    <row r="115" spans="1:23" x14ac:dyDescent="0.2">
      <c r="A115" s="75">
        <f t="shared" si="4"/>
        <v>40513</v>
      </c>
      <c r="B115" s="111">
        <v>0</v>
      </c>
      <c r="C115" s="111">
        <v>0</v>
      </c>
      <c r="D115" s="111">
        <v>0</v>
      </c>
      <c r="V115" s="75">
        <f t="shared" si="5"/>
        <v>40513</v>
      </c>
      <c r="W115" s="110">
        <f t="shared" si="3"/>
        <v>0</v>
      </c>
    </row>
    <row r="116" spans="1:23" x14ac:dyDescent="0.2">
      <c r="A116" s="75">
        <f t="shared" si="4"/>
        <v>40544</v>
      </c>
      <c r="B116" s="111">
        <v>0</v>
      </c>
      <c r="C116" s="111">
        <v>0</v>
      </c>
      <c r="D116" s="111">
        <v>0</v>
      </c>
      <c r="V116" s="75">
        <f t="shared" si="5"/>
        <v>40544</v>
      </c>
      <c r="W116" s="110">
        <f t="shared" si="3"/>
        <v>0</v>
      </c>
    </row>
    <row r="117" spans="1:23" x14ac:dyDescent="0.2">
      <c r="A117" s="75">
        <f t="shared" si="4"/>
        <v>40575</v>
      </c>
      <c r="B117" s="111">
        <v>0</v>
      </c>
      <c r="C117" s="111">
        <v>0</v>
      </c>
      <c r="D117" s="111">
        <v>0</v>
      </c>
      <c r="V117" s="75">
        <f t="shared" si="5"/>
        <v>40575</v>
      </c>
      <c r="W117" s="110">
        <f t="shared" si="3"/>
        <v>0</v>
      </c>
    </row>
    <row r="118" spans="1:23" x14ac:dyDescent="0.2">
      <c r="A118" s="75">
        <f t="shared" si="4"/>
        <v>40603</v>
      </c>
      <c r="B118" s="111">
        <v>0</v>
      </c>
      <c r="C118" s="111">
        <v>0</v>
      </c>
      <c r="D118" s="111">
        <v>0</v>
      </c>
      <c r="V118" s="75">
        <f t="shared" si="5"/>
        <v>40603</v>
      </c>
      <c r="W118" s="110">
        <f t="shared" si="3"/>
        <v>0</v>
      </c>
    </row>
    <row r="119" spans="1:23" x14ac:dyDescent="0.2">
      <c r="A119" s="75">
        <f t="shared" si="4"/>
        <v>40634</v>
      </c>
      <c r="B119" s="111">
        <v>0</v>
      </c>
      <c r="C119" s="111">
        <v>0</v>
      </c>
      <c r="D119" s="111">
        <v>0</v>
      </c>
      <c r="V119" s="75">
        <f t="shared" si="5"/>
        <v>40634</v>
      </c>
      <c r="W119" s="110">
        <f t="shared" si="3"/>
        <v>0</v>
      </c>
    </row>
    <row r="120" spans="1:23" x14ac:dyDescent="0.2">
      <c r="A120" s="75">
        <f t="shared" si="4"/>
        <v>40664</v>
      </c>
      <c r="B120" s="111">
        <v>0</v>
      </c>
      <c r="C120" s="111">
        <v>0</v>
      </c>
      <c r="D120" s="111">
        <v>0</v>
      </c>
      <c r="V120" s="75">
        <f t="shared" si="5"/>
        <v>40664</v>
      </c>
      <c r="W120" s="110">
        <f t="shared" si="3"/>
        <v>0</v>
      </c>
    </row>
    <row r="121" spans="1:23" x14ac:dyDescent="0.2">
      <c r="A121" s="75">
        <f t="shared" si="4"/>
        <v>40695</v>
      </c>
      <c r="B121" s="111">
        <v>0</v>
      </c>
      <c r="C121" s="111">
        <v>0</v>
      </c>
      <c r="D121" s="111">
        <v>0</v>
      </c>
      <c r="V121" s="75">
        <f t="shared" si="5"/>
        <v>40695</v>
      </c>
      <c r="W121" s="110">
        <f t="shared" si="3"/>
        <v>0</v>
      </c>
    </row>
    <row r="122" spans="1:23" x14ac:dyDescent="0.2">
      <c r="A122" s="75">
        <f t="shared" si="4"/>
        <v>40725</v>
      </c>
      <c r="B122" s="111">
        <v>0</v>
      </c>
      <c r="C122" s="111">
        <v>0</v>
      </c>
      <c r="D122" s="111">
        <v>0</v>
      </c>
      <c r="V122" s="75">
        <f t="shared" si="5"/>
        <v>40725</v>
      </c>
      <c r="W122" s="110">
        <f t="shared" si="3"/>
        <v>0</v>
      </c>
    </row>
    <row r="123" spans="1:23" x14ac:dyDescent="0.2">
      <c r="A123" s="75">
        <f t="shared" si="4"/>
        <v>40756</v>
      </c>
      <c r="B123" s="111">
        <v>0</v>
      </c>
      <c r="C123" s="111">
        <v>0</v>
      </c>
      <c r="D123" s="111">
        <v>0</v>
      </c>
      <c r="V123" s="75">
        <f t="shared" si="5"/>
        <v>40756</v>
      </c>
      <c r="W123" s="110">
        <f t="shared" si="3"/>
        <v>0</v>
      </c>
    </row>
    <row r="124" spans="1:23" x14ac:dyDescent="0.2">
      <c r="A124" s="75">
        <f t="shared" si="4"/>
        <v>40787</v>
      </c>
      <c r="B124" s="111">
        <v>0</v>
      </c>
      <c r="C124" s="111">
        <v>0</v>
      </c>
      <c r="D124" s="111">
        <v>0</v>
      </c>
      <c r="V124" s="75">
        <f t="shared" si="5"/>
        <v>40787</v>
      </c>
      <c r="W124" s="110">
        <f t="shared" si="3"/>
        <v>0</v>
      </c>
    </row>
    <row r="125" spans="1:23" x14ac:dyDescent="0.2">
      <c r="A125" s="75">
        <f t="shared" si="4"/>
        <v>40817</v>
      </c>
      <c r="B125" s="111">
        <v>0</v>
      </c>
      <c r="C125" s="111">
        <v>0</v>
      </c>
      <c r="D125" s="111">
        <v>0</v>
      </c>
      <c r="V125" s="75">
        <f t="shared" si="5"/>
        <v>40817</v>
      </c>
      <c r="W125" s="110">
        <f t="shared" si="3"/>
        <v>0</v>
      </c>
    </row>
    <row r="126" spans="1:23" x14ac:dyDescent="0.2">
      <c r="A126" s="75">
        <f t="shared" si="4"/>
        <v>40848</v>
      </c>
      <c r="B126" s="111">
        <v>0</v>
      </c>
      <c r="C126" s="111">
        <v>0</v>
      </c>
      <c r="D126" s="111">
        <v>0</v>
      </c>
      <c r="V126" s="75">
        <f t="shared" si="5"/>
        <v>40848</v>
      </c>
      <c r="W126" s="110">
        <f t="shared" si="3"/>
        <v>0</v>
      </c>
    </row>
    <row r="127" spans="1:23" x14ac:dyDescent="0.2">
      <c r="A127" s="75">
        <f t="shared" si="4"/>
        <v>40878</v>
      </c>
      <c r="B127" s="111">
        <v>0</v>
      </c>
      <c r="C127" s="111">
        <v>0</v>
      </c>
      <c r="D127" s="111">
        <v>0</v>
      </c>
      <c r="V127" s="75">
        <f t="shared" si="5"/>
        <v>40878</v>
      </c>
      <c r="W127" s="110">
        <f t="shared" si="3"/>
        <v>0</v>
      </c>
    </row>
    <row r="128" spans="1:23" x14ac:dyDescent="0.2">
      <c r="A128" s="75">
        <f t="shared" si="4"/>
        <v>40909</v>
      </c>
      <c r="B128" s="111">
        <v>0</v>
      </c>
      <c r="C128" s="111">
        <v>0</v>
      </c>
      <c r="D128" s="111">
        <v>0</v>
      </c>
      <c r="V128" s="75">
        <f t="shared" si="5"/>
        <v>40909</v>
      </c>
      <c r="W128" s="110">
        <f t="shared" si="3"/>
        <v>0</v>
      </c>
    </row>
    <row r="129" spans="1:23" x14ac:dyDescent="0.2">
      <c r="A129" s="75">
        <f t="shared" si="4"/>
        <v>40940</v>
      </c>
      <c r="B129" s="111">
        <v>0</v>
      </c>
      <c r="C129" s="111">
        <v>0</v>
      </c>
      <c r="D129" s="111">
        <v>0</v>
      </c>
      <c r="V129" s="75">
        <f t="shared" si="5"/>
        <v>40940</v>
      </c>
      <c r="W129" s="110">
        <f t="shared" si="3"/>
        <v>0</v>
      </c>
    </row>
    <row r="130" spans="1:23" x14ac:dyDescent="0.2">
      <c r="A130" s="75">
        <f t="shared" si="4"/>
        <v>40969</v>
      </c>
      <c r="B130" s="111">
        <v>0</v>
      </c>
      <c r="C130" s="111">
        <v>0</v>
      </c>
      <c r="D130" s="111">
        <v>0</v>
      </c>
      <c r="V130" s="75">
        <f t="shared" si="5"/>
        <v>40969</v>
      </c>
      <c r="W130" s="110">
        <f t="shared" si="3"/>
        <v>0</v>
      </c>
    </row>
    <row r="131" spans="1:23" x14ac:dyDescent="0.2">
      <c r="A131" s="75">
        <f t="shared" si="4"/>
        <v>41000</v>
      </c>
      <c r="B131" s="111">
        <v>0</v>
      </c>
      <c r="C131" s="111">
        <v>0</v>
      </c>
      <c r="D131" s="111">
        <v>0</v>
      </c>
      <c r="V131" s="75">
        <f t="shared" si="5"/>
        <v>41000</v>
      </c>
      <c r="W131" s="110">
        <f t="shared" si="3"/>
        <v>0</v>
      </c>
    </row>
    <row r="132" spans="1:23" x14ac:dyDescent="0.2">
      <c r="A132" s="75">
        <f t="shared" si="4"/>
        <v>41030</v>
      </c>
      <c r="B132" s="111">
        <v>0</v>
      </c>
      <c r="C132" s="111">
        <v>0</v>
      </c>
      <c r="D132" s="111">
        <v>0</v>
      </c>
      <c r="V132" s="75">
        <f t="shared" si="5"/>
        <v>41030</v>
      </c>
      <c r="W132" s="110">
        <f t="shared" si="3"/>
        <v>0</v>
      </c>
    </row>
    <row r="133" spans="1:23" x14ac:dyDescent="0.2">
      <c r="A133" s="75">
        <f t="shared" si="4"/>
        <v>41061</v>
      </c>
      <c r="B133" s="111">
        <v>0</v>
      </c>
      <c r="C133" s="111">
        <v>0</v>
      </c>
      <c r="D133" s="111">
        <v>0</v>
      </c>
      <c r="V133" s="75">
        <f t="shared" si="5"/>
        <v>41061</v>
      </c>
      <c r="W133" s="110">
        <f t="shared" ref="W133:W196" si="6">IF(ContractFlag=1, B133,IF(ContractFlag=2, C133,D133))</f>
        <v>0</v>
      </c>
    </row>
    <row r="134" spans="1:23" x14ac:dyDescent="0.2">
      <c r="A134" s="75">
        <f t="shared" ref="A134:A197" si="7">EOMONTH(A133,0)+1</f>
        <v>41091</v>
      </c>
      <c r="B134" s="111">
        <v>0</v>
      </c>
      <c r="C134" s="111">
        <v>0</v>
      </c>
      <c r="D134" s="111">
        <v>0</v>
      </c>
      <c r="V134" s="75">
        <f t="shared" ref="V134:V197" si="8">EOMONTH(V133,0)+1</f>
        <v>41091</v>
      </c>
      <c r="W134" s="110">
        <f t="shared" si="6"/>
        <v>0</v>
      </c>
    </row>
    <row r="135" spans="1:23" x14ac:dyDescent="0.2">
      <c r="A135" s="75">
        <f t="shared" si="7"/>
        <v>41122</v>
      </c>
      <c r="B135" s="111">
        <v>0</v>
      </c>
      <c r="C135" s="111">
        <v>0</v>
      </c>
      <c r="D135" s="111">
        <v>0</v>
      </c>
      <c r="V135" s="75">
        <f t="shared" si="8"/>
        <v>41122</v>
      </c>
      <c r="W135" s="110">
        <f t="shared" si="6"/>
        <v>0</v>
      </c>
    </row>
    <row r="136" spans="1:23" x14ac:dyDescent="0.2">
      <c r="A136" s="75">
        <f t="shared" si="7"/>
        <v>41153</v>
      </c>
      <c r="B136" s="111">
        <v>0</v>
      </c>
      <c r="C136" s="111">
        <v>0</v>
      </c>
      <c r="D136" s="111">
        <v>0</v>
      </c>
      <c r="V136" s="75">
        <f t="shared" si="8"/>
        <v>41153</v>
      </c>
      <c r="W136" s="110">
        <f t="shared" si="6"/>
        <v>0</v>
      </c>
    </row>
    <row r="137" spans="1:23" x14ac:dyDescent="0.2">
      <c r="A137" s="75">
        <f t="shared" si="7"/>
        <v>41183</v>
      </c>
      <c r="B137" s="111">
        <v>0</v>
      </c>
      <c r="C137" s="111">
        <v>0</v>
      </c>
      <c r="D137" s="111">
        <v>0</v>
      </c>
      <c r="V137" s="75">
        <f t="shared" si="8"/>
        <v>41183</v>
      </c>
      <c r="W137" s="110">
        <f t="shared" si="6"/>
        <v>0</v>
      </c>
    </row>
    <row r="138" spans="1:23" x14ac:dyDescent="0.2">
      <c r="A138" s="75">
        <f t="shared" si="7"/>
        <v>41214</v>
      </c>
      <c r="B138" s="111">
        <v>0</v>
      </c>
      <c r="C138" s="111">
        <v>0</v>
      </c>
      <c r="D138" s="111">
        <v>0</v>
      </c>
      <c r="V138" s="75">
        <f t="shared" si="8"/>
        <v>41214</v>
      </c>
      <c r="W138" s="110">
        <f t="shared" si="6"/>
        <v>0</v>
      </c>
    </row>
    <row r="139" spans="1:23" x14ac:dyDescent="0.2">
      <c r="A139" s="75">
        <f t="shared" si="7"/>
        <v>41244</v>
      </c>
      <c r="B139" s="111">
        <v>0</v>
      </c>
      <c r="C139" s="111">
        <v>0</v>
      </c>
      <c r="D139" s="111">
        <v>0</v>
      </c>
      <c r="V139" s="75">
        <f t="shared" si="8"/>
        <v>41244</v>
      </c>
      <c r="W139" s="110">
        <f t="shared" si="6"/>
        <v>0</v>
      </c>
    </row>
    <row r="140" spans="1:23" x14ac:dyDescent="0.2">
      <c r="A140" s="75">
        <f t="shared" si="7"/>
        <v>41275</v>
      </c>
      <c r="B140" s="111">
        <v>0</v>
      </c>
      <c r="C140" s="111">
        <v>0</v>
      </c>
      <c r="D140" s="111">
        <v>0</v>
      </c>
      <c r="V140" s="75">
        <f t="shared" si="8"/>
        <v>41275</v>
      </c>
      <c r="W140" s="110">
        <f t="shared" si="6"/>
        <v>0</v>
      </c>
    </row>
    <row r="141" spans="1:23" x14ac:dyDescent="0.2">
      <c r="A141" s="75">
        <f t="shared" si="7"/>
        <v>41306</v>
      </c>
      <c r="B141" s="111">
        <v>0</v>
      </c>
      <c r="C141" s="111">
        <v>0</v>
      </c>
      <c r="D141" s="111">
        <v>0</v>
      </c>
      <c r="V141" s="75">
        <f t="shared" si="8"/>
        <v>41306</v>
      </c>
      <c r="W141" s="110">
        <f t="shared" si="6"/>
        <v>0</v>
      </c>
    </row>
    <row r="142" spans="1:23" x14ac:dyDescent="0.2">
      <c r="A142" s="75">
        <f t="shared" si="7"/>
        <v>41334</v>
      </c>
      <c r="B142" s="111">
        <v>0</v>
      </c>
      <c r="C142" s="111">
        <v>0</v>
      </c>
      <c r="D142" s="111">
        <v>0</v>
      </c>
      <c r="V142" s="75">
        <f t="shared" si="8"/>
        <v>41334</v>
      </c>
      <c r="W142" s="110">
        <f t="shared" si="6"/>
        <v>0</v>
      </c>
    </row>
    <row r="143" spans="1:23" x14ac:dyDescent="0.2">
      <c r="A143" s="75">
        <f t="shared" si="7"/>
        <v>41365</v>
      </c>
      <c r="B143" s="111">
        <v>0</v>
      </c>
      <c r="C143" s="111">
        <v>0</v>
      </c>
      <c r="D143" s="111">
        <v>0</v>
      </c>
      <c r="V143" s="75">
        <f t="shared" si="8"/>
        <v>41365</v>
      </c>
      <c r="W143" s="110">
        <f t="shared" si="6"/>
        <v>0</v>
      </c>
    </row>
    <row r="144" spans="1:23" x14ac:dyDescent="0.2">
      <c r="A144" s="75">
        <f t="shared" si="7"/>
        <v>41395</v>
      </c>
      <c r="B144" s="111">
        <v>0</v>
      </c>
      <c r="C144" s="111">
        <v>0</v>
      </c>
      <c r="D144" s="111">
        <v>0</v>
      </c>
      <c r="V144" s="75">
        <f t="shared" si="8"/>
        <v>41395</v>
      </c>
      <c r="W144" s="110">
        <f t="shared" si="6"/>
        <v>0</v>
      </c>
    </row>
    <row r="145" spans="1:23" x14ac:dyDescent="0.2">
      <c r="A145" s="75">
        <f t="shared" si="7"/>
        <v>41426</v>
      </c>
      <c r="B145" s="111">
        <v>0</v>
      </c>
      <c r="C145" s="111">
        <v>0</v>
      </c>
      <c r="D145" s="111">
        <v>0</v>
      </c>
      <c r="V145" s="75">
        <f t="shared" si="8"/>
        <v>41426</v>
      </c>
      <c r="W145" s="110">
        <f t="shared" si="6"/>
        <v>0</v>
      </c>
    </row>
    <row r="146" spans="1:23" x14ac:dyDescent="0.2">
      <c r="A146" s="75">
        <f t="shared" si="7"/>
        <v>41456</v>
      </c>
      <c r="B146" s="111">
        <v>0</v>
      </c>
      <c r="C146" s="111">
        <v>0</v>
      </c>
      <c r="D146" s="111">
        <v>0</v>
      </c>
      <c r="V146" s="75">
        <f t="shared" si="8"/>
        <v>41456</v>
      </c>
      <c r="W146" s="110">
        <f t="shared" si="6"/>
        <v>0</v>
      </c>
    </row>
    <row r="147" spans="1:23" x14ac:dyDescent="0.2">
      <c r="A147" s="75">
        <f t="shared" si="7"/>
        <v>41487</v>
      </c>
      <c r="B147" s="111">
        <v>0</v>
      </c>
      <c r="C147" s="111">
        <v>0</v>
      </c>
      <c r="D147" s="111">
        <v>0</v>
      </c>
      <c r="V147" s="75">
        <f t="shared" si="8"/>
        <v>41487</v>
      </c>
      <c r="W147" s="110">
        <f t="shared" si="6"/>
        <v>0</v>
      </c>
    </row>
    <row r="148" spans="1:23" x14ac:dyDescent="0.2">
      <c r="A148" s="75">
        <f t="shared" si="7"/>
        <v>41518</v>
      </c>
      <c r="B148" s="111">
        <v>0</v>
      </c>
      <c r="C148" s="111">
        <v>0</v>
      </c>
      <c r="D148" s="111">
        <v>0</v>
      </c>
      <c r="V148" s="75">
        <f t="shared" si="8"/>
        <v>41518</v>
      </c>
      <c r="W148" s="110">
        <f t="shared" si="6"/>
        <v>0</v>
      </c>
    </row>
    <row r="149" spans="1:23" x14ac:dyDescent="0.2">
      <c r="A149" s="75">
        <f t="shared" si="7"/>
        <v>41548</v>
      </c>
      <c r="B149" s="111">
        <v>0</v>
      </c>
      <c r="C149" s="111">
        <v>0</v>
      </c>
      <c r="D149" s="111">
        <v>0</v>
      </c>
      <c r="V149" s="75">
        <f t="shared" si="8"/>
        <v>41548</v>
      </c>
      <c r="W149" s="110">
        <f t="shared" si="6"/>
        <v>0</v>
      </c>
    </row>
    <row r="150" spans="1:23" x14ac:dyDescent="0.2">
      <c r="A150" s="75">
        <f t="shared" si="7"/>
        <v>41579</v>
      </c>
      <c r="B150" s="111">
        <v>0</v>
      </c>
      <c r="C150" s="111">
        <v>0</v>
      </c>
      <c r="D150" s="111">
        <v>0</v>
      </c>
      <c r="V150" s="75">
        <f t="shared" si="8"/>
        <v>41579</v>
      </c>
      <c r="W150" s="110">
        <f t="shared" si="6"/>
        <v>0</v>
      </c>
    </row>
    <row r="151" spans="1:23" x14ac:dyDescent="0.2">
      <c r="A151" s="75">
        <f t="shared" si="7"/>
        <v>41609</v>
      </c>
      <c r="B151" s="111">
        <v>0</v>
      </c>
      <c r="C151" s="111">
        <v>0</v>
      </c>
      <c r="D151" s="111">
        <v>0</v>
      </c>
      <c r="V151" s="75">
        <f t="shared" si="8"/>
        <v>41609</v>
      </c>
      <c r="W151" s="110">
        <f t="shared" si="6"/>
        <v>0</v>
      </c>
    </row>
    <row r="152" spans="1:23" x14ac:dyDescent="0.2">
      <c r="A152" s="75">
        <f t="shared" si="7"/>
        <v>41640</v>
      </c>
      <c r="B152" s="111">
        <v>0</v>
      </c>
      <c r="C152" s="111">
        <v>0</v>
      </c>
      <c r="D152" s="111">
        <v>0</v>
      </c>
      <c r="V152" s="75">
        <f t="shared" si="8"/>
        <v>41640</v>
      </c>
      <c r="W152" s="110">
        <f t="shared" si="6"/>
        <v>0</v>
      </c>
    </row>
    <row r="153" spans="1:23" x14ac:dyDescent="0.2">
      <c r="A153" s="75">
        <f t="shared" si="7"/>
        <v>41671</v>
      </c>
      <c r="B153" s="111">
        <v>0</v>
      </c>
      <c r="C153" s="111">
        <v>0</v>
      </c>
      <c r="D153" s="111">
        <v>0</v>
      </c>
      <c r="V153" s="75">
        <f t="shared" si="8"/>
        <v>41671</v>
      </c>
      <c r="W153" s="110">
        <f t="shared" si="6"/>
        <v>0</v>
      </c>
    </row>
    <row r="154" spans="1:23" x14ac:dyDescent="0.2">
      <c r="A154" s="75">
        <f t="shared" si="7"/>
        <v>41699</v>
      </c>
      <c r="B154" s="111">
        <v>0</v>
      </c>
      <c r="C154" s="111">
        <v>0</v>
      </c>
      <c r="D154" s="111">
        <v>0</v>
      </c>
      <c r="V154" s="75">
        <f t="shared" si="8"/>
        <v>41699</v>
      </c>
      <c r="W154" s="110">
        <f t="shared" si="6"/>
        <v>0</v>
      </c>
    </row>
    <row r="155" spans="1:23" x14ac:dyDescent="0.2">
      <c r="A155" s="75">
        <f t="shared" si="7"/>
        <v>41730</v>
      </c>
      <c r="B155" s="111">
        <v>0</v>
      </c>
      <c r="C155" s="111">
        <v>0</v>
      </c>
      <c r="D155" s="111">
        <v>0</v>
      </c>
      <c r="V155" s="75">
        <f t="shared" si="8"/>
        <v>41730</v>
      </c>
      <c r="W155" s="110">
        <f t="shared" si="6"/>
        <v>0</v>
      </c>
    </row>
    <row r="156" spans="1:23" x14ac:dyDescent="0.2">
      <c r="A156" s="75">
        <f t="shared" si="7"/>
        <v>41760</v>
      </c>
      <c r="B156" s="111">
        <v>0</v>
      </c>
      <c r="C156" s="111">
        <v>0</v>
      </c>
      <c r="D156" s="111">
        <v>0</v>
      </c>
      <c r="V156" s="75">
        <f t="shared" si="8"/>
        <v>41760</v>
      </c>
      <c r="W156" s="110">
        <f t="shared" si="6"/>
        <v>0</v>
      </c>
    </row>
    <row r="157" spans="1:23" x14ac:dyDescent="0.2">
      <c r="A157" s="75">
        <f t="shared" si="7"/>
        <v>41791</v>
      </c>
      <c r="B157" s="111">
        <v>0</v>
      </c>
      <c r="C157" s="111">
        <v>0</v>
      </c>
      <c r="D157" s="111">
        <v>0</v>
      </c>
      <c r="V157" s="75">
        <f t="shared" si="8"/>
        <v>41791</v>
      </c>
      <c r="W157" s="110">
        <f t="shared" si="6"/>
        <v>0</v>
      </c>
    </row>
    <row r="158" spans="1:23" x14ac:dyDescent="0.2">
      <c r="A158" s="75">
        <f t="shared" si="7"/>
        <v>41821</v>
      </c>
      <c r="B158" s="111">
        <v>0</v>
      </c>
      <c r="C158" s="111">
        <v>0</v>
      </c>
      <c r="D158" s="111">
        <v>0</v>
      </c>
      <c r="V158" s="75">
        <f t="shared" si="8"/>
        <v>41821</v>
      </c>
      <c r="W158" s="110">
        <f t="shared" si="6"/>
        <v>0</v>
      </c>
    </row>
    <row r="159" spans="1:23" x14ac:dyDescent="0.2">
      <c r="A159" s="75">
        <f t="shared" si="7"/>
        <v>41852</v>
      </c>
      <c r="B159" s="111">
        <v>0</v>
      </c>
      <c r="C159" s="111">
        <v>0</v>
      </c>
      <c r="D159" s="111">
        <v>0</v>
      </c>
      <c r="V159" s="75">
        <f t="shared" si="8"/>
        <v>41852</v>
      </c>
      <c r="W159" s="110">
        <f t="shared" si="6"/>
        <v>0</v>
      </c>
    </row>
    <row r="160" spans="1:23" x14ac:dyDescent="0.2">
      <c r="A160" s="75">
        <f t="shared" si="7"/>
        <v>41883</v>
      </c>
      <c r="B160" s="111">
        <v>0</v>
      </c>
      <c r="C160" s="111">
        <v>0</v>
      </c>
      <c r="D160" s="111">
        <v>0</v>
      </c>
      <c r="V160" s="75">
        <f t="shared" si="8"/>
        <v>41883</v>
      </c>
      <c r="W160" s="110">
        <f t="shared" si="6"/>
        <v>0</v>
      </c>
    </row>
    <row r="161" spans="1:23" x14ac:dyDescent="0.2">
      <c r="A161" s="75">
        <f t="shared" si="7"/>
        <v>41913</v>
      </c>
      <c r="B161" s="111">
        <v>0</v>
      </c>
      <c r="C161" s="111">
        <v>0</v>
      </c>
      <c r="D161" s="111">
        <v>0</v>
      </c>
      <c r="V161" s="75">
        <f t="shared" si="8"/>
        <v>41913</v>
      </c>
      <c r="W161" s="110">
        <f t="shared" si="6"/>
        <v>0</v>
      </c>
    </row>
    <row r="162" spans="1:23" x14ac:dyDescent="0.2">
      <c r="A162" s="75">
        <f t="shared" si="7"/>
        <v>41944</v>
      </c>
      <c r="B162" s="111">
        <v>0</v>
      </c>
      <c r="C162" s="111">
        <v>0</v>
      </c>
      <c r="D162" s="111">
        <v>0</v>
      </c>
      <c r="V162" s="75">
        <f t="shared" si="8"/>
        <v>41944</v>
      </c>
      <c r="W162" s="110">
        <f t="shared" si="6"/>
        <v>0</v>
      </c>
    </row>
    <row r="163" spans="1:23" x14ac:dyDescent="0.2">
      <c r="A163" s="75">
        <f t="shared" si="7"/>
        <v>41974</v>
      </c>
      <c r="B163" s="111">
        <v>0</v>
      </c>
      <c r="C163" s="111">
        <v>0</v>
      </c>
      <c r="D163" s="111">
        <v>0</v>
      </c>
      <c r="V163" s="75">
        <f t="shared" si="8"/>
        <v>41974</v>
      </c>
      <c r="W163" s="110">
        <f t="shared" si="6"/>
        <v>0</v>
      </c>
    </row>
    <row r="164" spans="1:23" x14ac:dyDescent="0.2">
      <c r="A164" s="75">
        <f t="shared" si="7"/>
        <v>42005</v>
      </c>
      <c r="B164" s="111">
        <v>0</v>
      </c>
      <c r="C164" s="111">
        <v>0</v>
      </c>
      <c r="D164" s="111">
        <v>0</v>
      </c>
      <c r="V164" s="75">
        <f t="shared" si="8"/>
        <v>42005</v>
      </c>
      <c r="W164" s="110">
        <f t="shared" si="6"/>
        <v>0</v>
      </c>
    </row>
    <row r="165" spans="1:23" x14ac:dyDescent="0.2">
      <c r="A165" s="75">
        <f t="shared" si="7"/>
        <v>42036</v>
      </c>
      <c r="B165" s="111">
        <v>0</v>
      </c>
      <c r="C165" s="111">
        <v>0</v>
      </c>
      <c r="D165" s="111">
        <v>0</v>
      </c>
      <c r="V165" s="75">
        <f t="shared" si="8"/>
        <v>42036</v>
      </c>
      <c r="W165" s="110">
        <f t="shared" si="6"/>
        <v>0</v>
      </c>
    </row>
    <row r="166" spans="1:23" x14ac:dyDescent="0.2">
      <c r="A166" s="75">
        <f t="shared" si="7"/>
        <v>42064</v>
      </c>
      <c r="B166" s="111">
        <v>0</v>
      </c>
      <c r="C166" s="111">
        <v>0</v>
      </c>
      <c r="D166" s="111">
        <v>0</v>
      </c>
      <c r="V166" s="75">
        <f t="shared" si="8"/>
        <v>42064</v>
      </c>
      <c r="W166" s="110">
        <f t="shared" si="6"/>
        <v>0</v>
      </c>
    </row>
    <row r="167" spans="1:23" x14ac:dyDescent="0.2">
      <c r="A167" s="75">
        <f t="shared" si="7"/>
        <v>42095</v>
      </c>
      <c r="B167" s="111">
        <v>0</v>
      </c>
      <c r="C167" s="111">
        <v>0</v>
      </c>
      <c r="D167" s="111">
        <v>0</v>
      </c>
      <c r="V167" s="75">
        <f t="shared" si="8"/>
        <v>42095</v>
      </c>
      <c r="W167" s="110">
        <f t="shared" si="6"/>
        <v>0</v>
      </c>
    </row>
    <row r="168" spans="1:23" x14ac:dyDescent="0.2">
      <c r="A168" s="75">
        <f t="shared" si="7"/>
        <v>42125</v>
      </c>
      <c r="B168" s="111">
        <v>0</v>
      </c>
      <c r="C168" s="111">
        <v>0</v>
      </c>
      <c r="D168" s="111">
        <v>0</v>
      </c>
      <c r="V168" s="75">
        <f t="shared" si="8"/>
        <v>42125</v>
      </c>
      <c r="W168" s="110">
        <f t="shared" si="6"/>
        <v>0</v>
      </c>
    </row>
    <row r="169" spans="1:23" x14ac:dyDescent="0.2">
      <c r="A169" s="75">
        <f t="shared" si="7"/>
        <v>42156</v>
      </c>
      <c r="B169" s="111">
        <v>0</v>
      </c>
      <c r="C169" s="111">
        <v>0</v>
      </c>
      <c r="D169" s="111">
        <v>0</v>
      </c>
      <c r="V169" s="75">
        <f t="shared" si="8"/>
        <v>42156</v>
      </c>
      <c r="W169" s="110">
        <f t="shared" si="6"/>
        <v>0</v>
      </c>
    </row>
    <row r="170" spans="1:23" x14ac:dyDescent="0.2">
      <c r="A170" s="75">
        <f t="shared" si="7"/>
        <v>42186</v>
      </c>
      <c r="B170" s="111">
        <v>0</v>
      </c>
      <c r="C170" s="111">
        <v>0</v>
      </c>
      <c r="D170" s="111">
        <v>0</v>
      </c>
      <c r="V170" s="75">
        <f t="shared" si="8"/>
        <v>42186</v>
      </c>
      <c r="W170" s="110">
        <f t="shared" si="6"/>
        <v>0</v>
      </c>
    </row>
    <row r="171" spans="1:23" x14ac:dyDescent="0.2">
      <c r="A171" s="75">
        <f t="shared" si="7"/>
        <v>42217</v>
      </c>
      <c r="B171" s="111">
        <v>0</v>
      </c>
      <c r="C171" s="111">
        <v>0</v>
      </c>
      <c r="D171" s="111">
        <v>0</v>
      </c>
      <c r="V171" s="75">
        <f t="shared" si="8"/>
        <v>42217</v>
      </c>
      <c r="W171" s="110">
        <f t="shared" si="6"/>
        <v>0</v>
      </c>
    </row>
    <row r="172" spans="1:23" x14ac:dyDescent="0.2">
      <c r="A172" s="75">
        <f t="shared" si="7"/>
        <v>42248</v>
      </c>
      <c r="B172" s="111">
        <v>0</v>
      </c>
      <c r="C172" s="111">
        <v>0</v>
      </c>
      <c r="D172" s="111">
        <v>0</v>
      </c>
      <c r="V172" s="75">
        <f t="shared" si="8"/>
        <v>42248</v>
      </c>
      <c r="W172" s="110">
        <f t="shared" si="6"/>
        <v>0</v>
      </c>
    </row>
    <row r="173" spans="1:23" x14ac:dyDescent="0.2">
      <c r="A173" s="75">
        <f t="shared" si="7"/>
        <v>42278</v>
      </c>
      <c r="B173" s="111">
        <v>0</v>
      </c>
      <c r="C173" s="111">
        <v>0</v>
      </c>
      <c r="D173" s="111">
        <v>0</v>
      </c>
      <c r="V173" s="75">
        <f t="shared" si="8"/>
        <v>42278</v>
      </c>
      <c r="W173" s="110">
        <f t="shared" si="6"/>
        <v>0</v>
      </c>
    </row>
    <row r="174" spans="1:23" x14ac:dyDescent="0.2">
      <c r="A174" s="75">
        <f t="shared" si="7"/>
        <v>42309</v>
      </c>
      <c r="B174" s="111">
        <v>0</v>
      </c>
      <c r="C174" s="111">
        <v>0</v>
      </c>
      <c r="D174" s="111">
        <v>0</v>
      </c>
      <c r="V174" s="75">
        <f t="shared" si="8"/>
        <v>42309</v>
      </c>
      <c r="W174" s="110">
        <f t="shared" si="6"/>
        <v>0</v>
      </c>
    </row>
    <row r="175" spans="1:23" x14ac:dyDescent="0.2">
      <c r="A175" s="75">
        <f t="shared" si="7"/>
        <v>42339</v>
      </c>
      <c r="B175" s="111">
        <v>0</v>
      </c>
      <c r="C175" s="111">
        <v>0</v>
      </c>
      <c r="D175" s="111">
        <v>0</v>
      </c>
      <c r="V175" s="75">
        <f t="shared" si="8"/>
        <v>42339</v>
      </c>
      <c r="W175" s="110">
        <f t="shared" si="6"/>
        <v>0</v>
      </c>
    </row>
    <row r="176" spans="1:23" x14ac:dyDescent="0.2">
      <c r="A176" s="75">
        <f t="shared" si="7"/>
        <v>42370</v>
      </c>
      <c r="B176" s="111">
        <v>0</v>
      </c>
      <c r="C176" s="111">
        <v>0</v>
      </c>
      <c r="D176" s="111">
        <v>0</v>
      </c>
      <c r="V176" s="75">
        <f t="shared" si="8"/>
        <v>42370</v>
      </c>
      <c r="W176" s="110">
        <f t="shared" si="6"/>
        <v>0</v>
      </c>
    </row>
    <row r="177" spans="1:23" x14ac:dyDescent="0.2">
      <c r="A177" s="75">
        <f t="shared" si="7"/>
        <v>42401</v>
      </c>
      <c r="B177" s="111">
        <v>0</v>
      </c>
      <c r="C177" s="111">
        <v>0</v>
      </c>
      <c r="D177" s="111">
        <v>0</v>
      </c>
      <c r="V177" s="75">
        <f t="shared" si="8"/>
        <v>42401</v>
      </c>
      <c r="W177" s="110">
        <f t="shared" si="6"/>
        <v>0</v>
      </c>
    </row>
    <row r="178" spans="1:23" x14ac:dyDescent="0.2">
      <c r="A178" s="75">
        <f t="shared" si="7"/>
        <v>42430</v>
      </c>
      <c r="B178" s="111">
        <v>0</v>
      </c>
      <c r="C178" s="111">
        <v>0</v>
      </c>
      <c r="D178" s="111">
        <v>0</v>
      </c>
      <c r="V178" s="75">
        <f t="shared" si="8"/>
        <v>42430</v>
      </c>
      <c r="W178" s="110">
        <f t="shared" si="6"/>
        <v>0</v>
      </c>
    </row>
    <row r="179" spans="1:23" x14ac:dyDescent="0.2">
      <c r="A179" s="75">
        <f t="shared" si="7"/>
        <v>42461</v>
      </c>
      <c r="B179" s="111">
        <v>0</v>
      </c>
      <c r="C179" s="111">
        <v>0</v>
      </c>
      <c r="D179" s="111">
        <v>0</v>
      </c>
      <c r="V179" s="75">
        <f t="shared" si="8"/>
        <v>42461</v>
      </c>
      <c r="W179" s="110">
        <f t="shared" si="6"/>
        <v>0</v>
      </c>
    </row>
    <row r="180" spans="1:23" x14ac:dyDescent="0.2">
      <c r="A180" s="75">
        <f t="shared" si="7"/>
        <v>42491</v>
      </c>
      <c r="B180" s="111">
        <v>0</v>
      </c>
      <c r="C180" s="111">
        <v>0</v>
      </c>
      <c r="D180" s="111">
        <v>0</v>
      </c>
      <c r="V180" s="75">
        <f t="shared" si="8"/>
        <v>42491</v>
      </c>
      <c r="W180" s="110">
        <f t="shared" si="6"/>
        <v>0</v>
      </c>
    </row>
    <row r="181" spans="1:23" x14ac:dyDescent="0.2">
      <c r="A181" s="75">
        <f t="shared" si="7"/>
        <v>42522</v>
      </c>
      <c r="B181" s="111">
        <v>0</v>
      </c>
      <c r="C181" s="111">
        <v>0</v>
      </c>
      <c r="D181" s="111">
        <v>0</v>
      </c>
      <c r="V181" s="75">
        <f t="shared" si="8"/>
        <v>42522</v>
      </c>
      <c r="W181" s="110">
        <f t="shared" si="6"/>
        <v>0</v>
      </c>
    </row>
    <row r="182" spans="1:23" x14ac:dyDescent="0.2">
      <c r="A182" s="75">
        <f t="shared" si="7"/>
        <v>42552</v>
      </c>
      <c r="B182" s="111">
        <v>0</v>
      </c>
      <c r="C182" s="111">
        <v>0</v>
      </c>
      <c r="D182" s="111">
        <v>0</v>
      </c>
      <c r="V182" s="75">
        <f t="shared" si="8"/>
        <v>42552</v>
      </c>
      <c r="W182" s="110">
        <f t="shared" si="6"/>
        <v>0</v>
      </c>
    </row>
    <row r="183" spans="1:23" x14ac:dyDescent="0.2">
      <c r="A183" s="75">
        <f t="shared" si="7"/>
        <v>42583</v>
      </c>
      <c r="B183" s="111">
        <v>0</v>
      </c>
      <c r="C183" s="111">
        <v>0</v>
      </c>
      <c r="D183" s="111">
        <v>0</v>
      </c>
      <c r="V183" s="75">
        <f t="shared" si="8"/>
        <v>42583</v>
      </c>
      <c r="W183" s="110">
        <f t="shared" si="6"/>
        <v>0</v>
      </c>
    </row>
    <row r="184" spans="1:23" x14ac:dyDescent="0.2">
      <c r="A184" s="75">
        <f t="shared" si="7"/>
        <v>42614</v>
      </c>
      <c r="B184" s="111">
        <v>0</v>
      </c>
      <c r="C184" s="111">
        <v>0</v>
      </c>
      <c r="D184" s="111">
        <v>0</v>
      </c>
      <c r="V184" s="75">
        <f t="shared" si="8"/>
        <v>42614</v>
      </c>
      <c r="W184" s="110">
        <f t="shared" si="6"/>
        <v>0</v>
      </c>
    </row>
    <row r="185" spans="1:23" x14ac:dyDescent="0.2">
      <c r="A185" s="75">
        <f t="shared" si="7"/>
        <v>42644</v>
      </c>
      <c r="B185" s="111">
        <v>0</v>
      </c>
      <c r="C185" s="111">
        <v>0</v>
      </c>
      <c r="D185" s="111">
        <v>0</v>
      </c>
      <c r="V185" s="75">
        <f t="shared" si="8"/>
        <v>42644</v>
      </c>
      <c r="W185" s="110">
        <f t="shared" si="6"/>
        <v>0</v>
      </c>
    </row>
    <row r="186" spans="1:23" x14ac:dyDescent="0.2">
      <c r="A186" s="75">
        <f t="shared" si="7"/>
        <v>42675</v>
      </c>
      <c r="B186" s="111">
        <v>0</v>
      </c>
      <c r="C186" s="111">
        <v>0</v>
      </c>
      <c r="D186" s="111">
        <v>0</v>
      </c>
      <c r="V186" s="75">
        <f t="shared" si="8"/>
        <v>42675</v>
      </c>
      <c r="W186" s="110">
        <f t="shared" si="6"/>
        <v>0</v>
      </c>
    </row>
    <row r="187" spans="1:23" x14ac:dyDescent="0.2">
      <c r="A187" s="75">
        <f t="shared" si="7"/>
        <v>42705</v>
      </c>
      <c r="B187" s="111">
        <v>0</v>
      </c>
      <c r="C187" s="111">
        <v>0</v>
      </c>
      <c r="D187" s="111">
        <v>0</v>
      </c>
      <c r="V187" s="75">
        <f t="shared" si="8"/>
        <v>42705</v>
      </c>
      <c r="W187" s="110">
        <f t="shared" si="6"/>
        <v>0</v>
      </c>
    </row>
    <row r="188" spans="1:23" x14ac:dyDescent="0.2">
      <c r="A188" s="75">
        <f t="shared" si="7"/>
        <v>42736</v>
      </c>
      <c r="B188" s="111">
        <v>0</v>
      </c>
      <c r="C188" s="111">
        <v>0</v>
      </c>
      <c r="D188" s="111">
        <v>0</v>
      </c>
      <c r="V188" s="75">
        <f t="shared" si="8"/>
        <v>42736</v>
      </c>
      <c r="W188" s="110">
        <f t="shared" si="6"/>
        <v>0</v>
      </c>
    </row>
    <row r="189" spans="1:23" x14ac:dyDescent="0.2">
      <c r="A189" s="75">
        <f t="shared" si="7"/>
        <v>42767</v>
      </c>
      <c r="B189" s="111">
        <v>0</v>
      </c>
      <c r="C189" s="111">
        <v>0</v>
      </c>
      <c r="D189" s="111">
        <v>0</v>
      </c>
      <c r="V189" s="75">
        <f t="shared" si="8"/>
        <v>42767</v>
      </c>
      <c r="W189" s="110">
        <f t="shared" si="6"/>
        <v>0</v>
      </c>
    </row>
    <row r="190" spans="1:23" x14ac:dyDescent="0.2">
      <c r="A190" s="75">
        <f t="shared" si="7"/>
        <v>42795</v>
      </c>
      <c r="B190" s="111">
        <v>0</v>
      </c>
      <c r="C190" s="111">
        <v>0</v>
      </c>
      <c r="D190" s="111">
        <v>0</v>
      </c>
      <c r="V190" s="75">
        <f t="shared" si="8"/>
        <v>42795</v>
      </c>
      <c r="W190" s="110">
        <f t="shared" si="6"/>
        <v>0</v>
      </c>
    </row>
    <row r="191" spans="1:23" x14ac:dyDescent="0.2">
      <c r="A191" s="75">
        <f t="shared" si="7"/>
        <v>42826</v>
      </c>
      <c r="B191" s="111">
        <v>0</v>
      </c>
      <c r="C191" s="111">
        <v>0</v>
      </c>
      <c r="D191" s="111">
        <v>0</v>
      </c>
      <c r="V191" s="75">
        <f t="shared" si="8"/>
        <v>42826</v>
      </c>
      <c r="W191" s="110">
        <f t="shared" si="6"/>
        <v>0</v>
      </c>
    </row>
    <row r="192" spans="1:23" x14ac:dyDescent="0.2">
      <c r="A192" s="75">
        <f t="shared" si="7"/>
        <v>42856</v>
      </c>
      <c r="B192" s="111">
        <v>0</v>
      </c>
      <c r="C192" s="111">
        <v>0</v>
      </c>
      <c r="D192" s="111">
        <v>0</v>
      </c>
      <c r="V192" s="75">
        <f t="shared" si="8"/>
        <v>42856</v>
      </c>
      <c r="W192" s="110">
        <f t="shared" si="6"/>
        <v>0</v>
      </c>
    </row>
    <row r="193" spans="1:23" x14ac:dyDescent="0.2">
      <c r="A193" s="75">
        <f t="shared" si="7"/>
        <v>42887</v>
      </c>
      <c r="B193" s="111">
        <v>0</v>
      </c>
      <c r="C193" s="111">
        <v>0</v>
      </c>
      <c r="D193" s="111">
        <v>0</v>
      </c>
      <c r="V193" s="75">
        <f t="shared" si="8"/>
        <v>42887</v>
      </c>
      <c r="W193" s="110">
        <f t="shared" si="6"/>
        <v>0</v>
      </c>
    </row>
    <row r="194" spans="1:23" x14ac:dyDescent="0.2">
      <c r="A194" s="75">
        <f t="shared" si="7"/>
        <v>42917</v>
      </c>
      <c r="B194" s="111">
        <v>0</v>
      </c>
      <c r="C194" s="111">
        <v>0</v>
      </c>
      <c r="D194" s="111">
        <v>0</v>
      </c>
      <c r="V194" s="75">
        <f t="shared" si="8"/>
        <v>42917</v>
      </c>
      <c r="W194" s="110">
        <f t="shared" si="6"/>
        <v>0</v>
      </c>
    </row>
    <row r="195" spans="1:23" x14ac:dyDescent="0.2">
      <c r="A195" s="75">
        <f t="shared" si="7"/>
        <v>42948</v>
      </c>
      <c r="B195" s="111">
        <v>0</v>
      </c>
      <c r="C195" s="111">
        <v>0</v>
      </c>
      <c r="D195" s="111">
        <v>0</v>
      </c>
      <c r="V195" s="75">
        <f t="shared" si="8"/>
        <v>42948</v>
      </c>
      <c r="W195" s="110">
        <f t="shared" si="6"/>
        <v>0</v>
      </c>
    </row>
    <row r="196" spans="1:23" x14ac:dyDescent="0.2">
      <c r="A196" s="75">
        <f t="shared" si="7"/>
        <v>42979</v>
      </c>
      <c r="B196" s="111">
        <v>0</v>
      </c>
      <c r="C196" s="111">
        <v>0</v>
      </c>
      <c r="D196" s="111">
        <v>0</v>
      </c>
      <c r="V196" s="75">
        <f t="shared" si="8"/>
        <v>42979</v>
      </c>
      <c r="W196" s="110">
        <f t="shared" si="6"/>
        <v>0</v>
      </c>
    </row>
    <row r="197" spans="1:23" x14ac:dyDescent="0.2">
      <c r="A197" s="75">
        <f t="shared" si="7"/>
        <v>43009</v>
      </c>
      <c r="B197" s="111">
        <v>0</v>
      </c>
      <c r="C197" s="111">
        <v>0</v>
      </c>
      <c r="D197" s="111">
        <v>0</v>
      </c>
      <c r="V197" s="75">
        <f t="shared" si="8"/>
        <v>43009</v>
      </c>
      <c r="W197" s="110">
        <f t="shared" ref="W197:W260" si="9">IF(ContractFlag=1, B197,IF(ContractFlag=2, C197,D197))</f>
        <v>0</v>
      </c>
    </row>
    <row r="198" spans="1:23" x14ac:dyDescent="0.2">
      <c r="A198" s="75">
        <f t="shared" ref="A198:A261" si="10">EOMONTH(A197,0)+1</f>
        <v>43040</v>
      </c>
      <c r="B198" s="111">
        <v>0</v>
      </c>
      <c r="C198" s="111">
        <v>0</v>
      </c>
      <c r="D198" s="111">
        <v>0</v>
      </c>
      <c r="V198" s="75">
        <f t="shared" ref="V198:V261" si="11">EOMONTH(V197,0)+1</f>
        <v>43040</v>
      </c>
      <c r="W198" s="110">
        <f t="shared" si="9"/>
        <v>0</v>
      </c>
    </row>
    <row r="199" spans="1:23" x14ac:dyDescent="0.2">
      <c r="A199" s="75">
        <f t="shared" si="10"/>
        <v>43070</v>
      </c>
      <c r="B199" s="111">
        <v>0</v>
      </c>
      <c r="C199" s="111">
        <v>0</v>
      </c>
      <c r="D199" s="111">
        <v>0</v>
      </c>
      <c r="V199" s="75">
        <f t="shared" si="11"/>
        <v>43070</v>
      </c>
      <c r="W199" s="110">
        <f t="shared" si="9"/>
        <v>0</v>
      </c>
    </row>
    <row r="200" spans="1:23" x14ac:dyDescent="0.2">
      <c r="A200" s="75">
        <f t="shared" si="10"/>
        <v>43101</v>
      </c>
      <c r="B200" s="111">
        <v>0</v>
      </c>
      <c r="C200" s="111">
        <v>0</v>
      </c>
      <c r="D200" s="111">
        <v>0</v>
      </c>
      <c r="V200" s="75">
        <f t="shared" si="11"/>
        <v>43101</v>
      </c>
      <c r="W200" s="110">
        <f t="shared" si="9"/>
        <v>0</v>
      </c>
    </row>
    <row r="201" spans="1:23" x14ac:dyDescent="0.2">
      <c r="A201" s="75">
        <f t="shared" si="10"/>
        <v>43132</v>
      </c>
      <c r="B201" s="111">
        <v>0</v>
      </c>
      <c r="C201" s="111">
        <v>0</v>
      </c>
      <c r="D201" s="111">
        <v>0</v>
      </c>
      <c r="V201" s="75">
        <f t="shared" si="11"/>
        <v>43132</v>
      </c>
      <c r="W201" s="110">
        <f t="shared" si="9"/>
        <v>0</v>
      </c>
    </row>
    <row r="202" spans="1:23" x14ac:dyDescent="0.2">
      <c r="A202" s="75">
        <f t="shared" si="10"/>
        <v>43160</v>
      </c>
      <c r="B202" s="111">
        <v>0</v>
      </c>
      <c r="C202" s="111">
        <v>0</v>
      </c>
      <c r="D202" s="111">
        <v>0</v>
      </c>
      <c r="V202" s="75">
        <f t="shared" si="11"/>
        <v>43160</v>
      </c>
      <c r="W202" s="110">
        <f t="shared" si="9"/>
        <v>0</v>
      </c>
    </row>
    <row r="203" spans="1:23" x14ac:dyDescent="0.2">
      <c r="A203" s="75">
        <f t="shared" si="10"/>
        <v>43191</v>
      </c>
      <c r="B203" s="111">
        <v>0</v>
      </c>
      <c r="C203" s="111">
        <v>0</v>
      </c>
      <c r="D203" s="111">
        <v>0</v>
      </c>
      <c r="V203" s="75">
        <f t="shared" si="11"/>
        <v>43191</v>
      </c>
      <c r="W203" s="110">
        <f t="shared" si="9"/>
        <v>0</v>
      </c>
    </row>
    <row r="204" spans="1:23" x14ac:dyDescent="0.2">
      <c r="A204" s="75">
        <f t="shared" si="10"/>
        <v>43221</v>
      </c>
      <c r="B204" s="111">
        <v>0</v>
      </c>
      <c r="C204" s="111">
        <v>0</v>
      </c>
      <c r="D204" s="111">
        <v>0</v>
      </c>
      <c r="V204" s="75">
        <f t="shared" si="11"/>
        <v>43221</v>
      </c>
      <c r="W204" s="110">
        <f t="shared" si="9"/>
        <v>0</v>
      </c>
    </row>
    <row r="205" spans="1:23" x14ac:dyDescent="0.2">
      <c r="A205" s="75">
        <f t="shared" si="10"/>
        <v>43252</v>
      </c>
      <c r="B205" s="111">
        <v>0</v>
      </c>
      <c r="C205" s="111">
        <v>0</v>
      </c>
      <c r="D205" s="111">
        <v>0</v>
      </c>
      <c r="V205" s="75">
        <f t="shared" si="11"/>
        <v>43252</v>
      </c>
      <c r="W205" s="110">
        <f t="shared" si="9"/>
        <v>0</v>
      </c>
    </row>
    <row r="206" spans="1:23" x14ac:dyDescent="0.2">
      <c r="A206" s="75">
        <f t="shared" si="10"/>
        <v>43282</v>
      </c>
      <c r="B206" s="111">
        <v>0</v>
      </c>
      <c r="C206" s="111">
        <v>0</v>
      </c>
      <c r="D206" s="111">
        <v>0</v>
      </c>
      <c r="V206" s="75">
        <f t="shared" si="11"/>
        <v>43282</v>
      </c>
      <c r="W206" s="110">
        <f t="shared" si="9"/>
        <v>0</v>
      </c>
    </row>
    <row r="207" spans="1:23" x14ac:dyDescent="0.2">
      <c r="A207" s="75">
        <f t="shared" si="10"/>
        <v>43313</v>
      </c>
      <c r="B207" s="111">
        <v>0</v>
      </c>
      <c r="C207" s="111">
        <v>0</v>
      </c>
      <c r="D207" s="111">
        <v>0</v>
      </c>
      <c r="V207" s="75">
        <f t="shared" si="11"/>
        <v>43313</v>
      </c>
      <c r="W207" s="110">
        <f t="shared" si="9"/>
        <v>0</v>
      </c>
    </row>
    <row r="208" spans="1:23" x14ac:dyDescent="0.2">
      <c r="A208" s="75">
        <f t="shared" si="10"/>
        <v>43344</v>
      </c>
      <c r="B208" s="111">
        <v>0</v>
      </c>
      <c r="C208" s="111">
        <v>0</v>
      </c>
      <c r="D208" s="111">
        <v>0</v>
      </c>
      <c r="V208" s="75">
        <f t="shared" si="11"/>
        <v>43344</v>
      </c>
      <c r="W208" s="110">
        <f t="shared" si="9"/>
        <v>0</v>
      </c>
    </row>
    <row r="209" spans="1:23" x14ac:dyDescent="0.2">
      <c r="A209" s="75">
        <f t="shared" si="10"/>
        <v>43374</v>
      </c>
      <c r="B209" s="111">
        <v>0</v>
      </c>
      <c r="C209" s="111">
        <v>0</v>
      </c>
      <c r="D209" s="111">
        <v>0</v>
      </c>
      <c r="V209" s="75">
        <f t="shared" si="11"/>
        <v>43374</v>
      </c>
      <c r="W209" s="110">
        <f t="shared" si="9"/>
        <v>0</v>
      </c>
    </row>
    <row r="210" spans="1:23" x14ac:dyDescent="0.2">
      <c r="A210" s="75">
        <f t="shared" si="10"/>
        <v>43405</v>
      </c>
      <c r="B210" s="111">
        <v>0</v>
      </c>
      <c r="C210" s="111">
        <v>0</v>
      </c>
      <c r="D210" s="111">
        <v>0</v>
      </c>
      <c r="V210" s="75">
        <f t="shared" si="11"/>
        <v>43405</v>
      </c>
      <c r="W210" s="110">
        <f t="shared" si="9"/>
        <v>0</v>
      </c>
    </row>
    <row r="211" spans="1:23" x14ac:dyDescent="0.2">
      <c r="A211" s="75">
        <f t="shared" si="10"/>
        <v>43435</v>
      </c>
      <c r="B211" s="111">
        <v>0</v>
      </c>
      <c r="C211" s="111">
        <v>0</v>
      </c>
      <c r="D211" s="111">
        <v>0</v>
      </c>
      <c r="V211" s="75">
        <f t="shared" si="11"/>
        <v>43435</v>
      </c>
      <c r="W211" s="110">
        <f t="shared" si="9"/>
        <v>0</v>
      </c>
    </row>
    <row r="212" spans="1:23" x14ac:dyDescent="0.2">
      <c r="A212" s="75">
        <f t="shared" si="10"/>
        <v>43466</v>
      </c>
      <c r="B212" s="111">
        <v>0</v>
      </c>
      <c r="C212" s="111">
        <v>0</v>
      </c>
      <c r="D212" s="111">
        <v>0</v>
      </c>
      <c r="V212" s="75">
        <f t="shared" si="11"/>
        <v>43466</v>
      </c>
      <c r="W212" s="110">
        <f t="shared" si="9"/>
        <v>0</v>
      </c>
    </row>
    <row r="213" spans="1:23" x14ac:dyDescent="0.2">
      <c r="A213" s="75">
        <f t="shared" si="10"/>
        <v>43497</v>
      </c>
      <c r="B213" s="111">
        <v>0</v>
      </c>
      <c r="C213" s="111">
        <v>0</v>
      </c>
      <c r="D213" s="111">
        <v>0</v>
      </c>
      <c r="V213" s="75">
        <f t="shared" si="11"/>
        <v>43497</v>
      </c>
      <c r="W213" s="110">
        <f t="shared" si="9"/>
        <v>0</v>
      </c>
    </row>
    <row r="214" spans="1:23" x14ac:dyDescent="0.2">
      <c r="A214" s="75">
        <f t="shared" si="10"/>
        <v>43525</v>
      </c>
      <c r="B214" s="111">
        <v>0</v>
      </c>
      <c r="C214" s="111">
        <v>0</v>
      </c>
      <c r="D214" s="111">
        <v>0</v>
      </c>
      <c r="V214" s="75">
        <f t="shared" si="11"/>
        <v>43525</v>
      </c>
      <c r="W214" s="110">
        <f t="shared" si="9"/>
        <v>0</v>
      </c>
    </row>
    <row r="215" spans="1:23" x14ac:dyDescent="0.2">
      <c r="A215" s="75">
        <f t="shared" si="10"/>
        <v>43556</v>
      </c>
      <c r="B215" s="111">
        <v>0</v>
      </c>
      <c r="C215" s="111">
        <v>0</v>
      </c>
      <c r="D215" s="111">
        <v>0</v>
      </c>
      <c r="V215" s="75">
        <f t="shared" si="11"/>
        <v>43556</v>
      </c>
      <c r="W215" s="110">
        <f t="shared" si="9"/>
        <v>0</v>
      </c>
    </row>
    <row r="216" spans="1:23" x14ac:dyDescent="0.2">
      <c r="A216" s="75">
        <f t="shared" si="10"/>
        <v>43586</v>
      </c>
      <c r="B216" s="111">
        <v>0</v>
      </c>
      <c r="C216" s="111">
        <v>0</v>
      </c>
      <c r="D216" s="111">
        <v>0</v>
      </c>
      <c r="V216" s="75">
        <f t="shared" si="11"/>
        <v>43586</v>
      </c>
      <c r="W216" s="110">
        <f t="shared" si="9"/>
        <v>0</v>
      </c>
    </row>
    <row r="217" spans="1:23" x14ac:dyDescent="0.2">
      <c r="A217" s="75">
        <f t="shared" si="10"/>
        <v>43617</v>
      </c>
      <c r="B217" s="111">
        <v>0</v>
      </c>
      <c r="C217" s="111">
        <v>0</v>
      </c>
      <c r="D217" s="111">
        <v>0</v>
      </c>
      <c r="V217" s="75">
        <f t="shared" si="11"/>
        <v>43617</v>
      </c>
      <c r="W217" s="110">
        <f t="shared" si="9"/>
        <v>0</v>
      </c>
    </row>
    <row r="218" spans="1:23" x14ac:dyDescent="0.2">
      <c r="A218" s="75">
        <f t="shared" si="10"/>
        <v>43647</v>
      </c>
      <c r="B218" s="111">
        <v>0</v>
      </c>
      <c r="C218" s="111">
        <v>0</v>
      </c>
      <c r="D218" s="111">
        <v>0</v>
      </c>
      <c r="V218" s="75">
        <f t="shared" si="11"/>
        <v>43647</v>
      </c>
      <c r="W218" s="110">
        <f t="shared" si="9"/>
        <v>0</v>
      </c>
    </row>
    <row r="219" spans="1:23" x14ac:dyDescent="0.2">
      <c r="A219" s="75">
        <f t="shared" si="10"/>
        <v>43678</v>
      </c>
      <c r="B219" s="111">
        <v>0</v>
      </c>
      <c r="C219" s="111">
        <v>0</v>
      </c>
      <c r="D219" s="111">
        <v>0</v>
      </c>
      <c r="V219" s="75">
        <f t="shared" si="11"/>
        <v>43678</v>
      </c>
      <c r="W219" s="110">
        <f t="shared" si="9"/>
        <v>0</v>
      </c>
    </row>
    <row r="220" spans="1:23" x14ac:dyDescent="0.2">
      <c r="A220" s="75">
        <f t="shared" si="10"/>
        <v>43709</v>
      </c>
      <c r="B220" s="111">
        <v>0</v>
      </c>
      <c r="C220" s="111">
        <v>0</v>
      </c>
      <c r="D220" s="111">
        <v>0</v>
      </c>
      <c r="V220" s="75">
        <f t="shared" si="11"/>
        <v>43709</v>
      </c>
      <c r="W220" s="110">
        <f t="shared" si="9"/>
        <v>0</v>
      </c>
    </row>
    <row r="221" spans="1:23" x14ac:dyDescent="0.2">
      <c r="A221" s="75">
        <f t="shared" si="10"/>
        <v>43739</v>
      </c>
      <c r="B221" s="111">
        <v>0</v>
      </c>
      <c r="C221" s="111">
        <v>0</v>
      </c>
      <c r="D221" s="111">
        <v>0</v>
      </c>
      <c r="V221" s="75">
        <f t="shared" si="11"/>
        <v>43739</v>
      </c>
      <c r="W221" s="110">
        <f t="shared" si="9"/>
        <v>0</v>
      </c>
    </row>
    <row r="222" spans="1:23" x14ac:dyDescent="0.2">
      <c r="A222" s="75">
        <f t="shared" si="10"/>
        <v>43770</v>
      </c>
      <c r="B222" s="111">
        <v>0</v>
      </c>
      <c r="C222" s="111">
        <v>0</v>
      </c>
      <c r="D222" s="111">
        <v>0</v>
      </c>
      <c r="V222" s="75">
        <f t="shared" si="11"/>
        <v>43770</v>
      </c>
      <c r="W222" s="110">
        <f t="shared" si="9"/>
        <v>0</v>
      </c>
    </row>
    <row r="223" spans="1:23" x14ac:dyDescent="0.2">
      <c r="A223" s="75">
        <f t="shared" si="10"/>
        <v>43800</v>
      </c>
      <c r="B223" s="111">
        <v>0</v>
      </c>
      <c r="C223" s="111">
        <v>0</v>
      </c>
      <c r="D223" s="111">
        <v>0</v>
      </c>
      <c r="V223" s="75">
        <f t="shared" si="11"/>
        <v>43800</v>
      </c>
      <c r="W223" s="110">
        <f t="shared" si="9"/>
        <v>0</v>
      </c>
    </row>
    <row r="224" spans="1:23" x14ac:dyDescent="0.2">
      <c r="A224" s="75">
        <f t="shared" si="10"/>
        <v>43831</v>
      </c>
      <c r="B224" s="111">
        <v>0</v>
      </c>
      <c r="C224" s="111">
        <v>0</v>
      </c>
      <c r="D224" s="111">
        <v>0</v>
      </c>
      <c r="V224" s="75">
        <f t="shared" si="11"/>
        <v>43831</v>
      </c>
      <c r="W224" s="110">
        <f t="shared" si="9"/>
        <v>0</v>
      </c>
    </row>
    <row r="225" spans="1:23" x14ac:dyDescent="0.2">
      <c r="A225" s="75">
        <f t="shared" si="10"/>
        <v>43862</v>
      </c>
      <c r="B225" s="111">
        <v>0</v>
      </c>
      <c r="C225" s="111">
        <v>0</v>
      </c>
      <c r="D225" s="111">
        <v>0</v>
      </c>
      <c r="V225" s="75">
        <f t="shared" si="11"/>
        <v>43862</v>
      </c>
      <c r="W225" s="110">
        <f t="shared" si="9"/>
        <v>0</v>
      </c>
    </row>
    <row r="226" spans="1:23" x14ac:dyDescent="0.2">
      <c r="A226" s="75">
        <f t="shared" si="10"/>
        <v>43891</v>
      </c>
      <c r="B226" s="111">
        <v>0</v>
      </c>
      <c r="C226" s="111">
        <v>0</v>
      </c>
      <c r="D226" s="111">
        <v>0</v>
      </c>
      <c r="V226" s="75">
        <f t="shared" si="11"/>
        <v>43891</v>
      </c>
      <c r="W226" s="110">
        <f t="shared" si="9"/>
        <v>0</v>
      </c>
    </row>
    <row r="227" spans="1:23" x14ac:dyDescent="0.2">
      <c r="A227" s="75">
        <f t="shared" si="10"/>
        <v>43922</v>
      </c>
      <c r="B227" s="111">
        <v>0</v>
      </c>
      <c r="C227" s="111">
        <v>0</v>
      </c>
      <c r="D227" s="111">
        <v>0</v>
      </c>
      <c r="V227" s="75">
        <f t="shared" si="11"/>
        <v>43922</v>
      </c>
      <c r="W227" s="110">
        <f t="shared" si="9"/>
        <v>0</v>
      </c>
    </row>
    <row r="228" spans="1:23" x14ac:dyDescent="0.2">
      <c r="A228" s="75">
        <f t="shared" si="10"/>
        <v>43952</v>
      </c>
      <c r="B228" s="111">
        <v>0</v>
      </c>
      <c r="C228" s="111">
        <v>0</v>
      </c>
      <c r="D228" s="111">
        <v>0</v>
      </c>
      <c r="V228" s="75">
        <f t="shared" si="11"/>
        <v>43952</v>
      </c>
      <c r="W228" s="110">
        <f t="shared" si="9"/>
        <v>0</v>
      </c>
    </row>
    <row r="229" spans="1:23" x14ac:dyDescent="0.2">
      <c r="A229" s="75">
        <f t="shared" si="10"/>
        <v>43983</v>
      </c>
      <c r="B229" s="111">
        <v>0</v>
      </c>
      <c r="C229" s="111">
        <v>0</v>
      </c>
      <c r="D229" s="111">
        <v>0</v>
      </c>
      <c r="V229" s="75">
        <f t="shared" si="11"/>
        <v>43983</v>
      </c>
      <c r="W229" s="110">
        <f t="shared" si="9"/>
        <v>0</v>
      </c>
    </row>
    <row r="230" spans="1:23" x14ac:dyDescent="0.2">
      <c r="A230" s="75">
        <f t="shared" si="10"/>
        <v>44013</v>
      </c>
      <c r="B230" s="111">
        <v>0</v>
      </c>
      <c r="C230" s="111">
        <v>0</v>
      </c>
      <c r="D230" s="111">
        <v>0</v>
      </c>
      <c r="V230" s="75">
        <f t="shared" si="11"/>
        <v>44013</v>
      </c>
      <c r="W230" s="110">
        <f t="shared" si="9"/>
        <v>0</v>
      </c>
    </row>
    <row r="231" spans="1:23" x14ac:dyDescent="0.2">
      <c r="A231" s="75">
        <f t="shared" si="10"/>
        <v>44044</v>
      </c>
      <c r="B231" s="111">
        <v>0</v>
      </c>
      <c r="C231" s="111">
        <v>0</v>
      </c>
      <c r="D231" s="111">
        <v>0</v>
      </c>
      <c r="V231" s="75">
        <f t="shared" si="11"/>
        <v>44044</v>
      </c>
      <c r="W231" s="110">
        <f t="shared" si="9"/>
        <v>0</v>
      </c>
    </row>
    <row r="232" spans="1:23" x14ac:dyDescent="0.2">
      <c r="A232" s="75">
        <f t="shared" si="10"/>
        <v>44075</v>
      </c>
      <c r="B232" s="111">
        <v>0</v>
      </c>
      <c r="C232" s="111">
        <v>0</v>
      </c>
      <c r="D232" s="111">
        <v>0</v>
      </c>
      <c r="V232" s="75">
        <f t="shared" si="11"/>
        <v>44075</v>
      </c>
      <c r="W232" s="110">
        <f t="shared" si="9"/>
        <v>0</v>
      </c>
    </row>
    <row r="233" spans="1:23" x14ac:dyDescent="0.2">
      <c r="A233" s="75">
        <f t="shared" si="10"/>
        <v>44105</v>
      </c>
      <c r="B233" s="111">
        <v>0</v>
      </c>
      <c r="C233" s="111">
        <v>0</v>
      </c>
      <c r="D233" s="111">
        <v>0</v>
      </c>
      <c r="V233" s="75">
        <f t="shared" si="11"/>
        <v>44105</v>
      </c>
      <c r="W233" s="110">
        <f t="shared" si="9"/>
        <v>0</v>
      </c>
    </row>
    <row r="234" spans="1:23" x14ac:dyDescent="0.2">
      <c r="A234" s="75">
        <f t="shared" si="10"/>
        <v>44136</v>
      </c>
      <c r="B234" s="111">
        <v>0</v>
      </c>
      <c r="C234" s="111">
        <v>0</v>
      </c>
      <c r="D234" s="111">
        <v>0</v>
      </c>
      <c r="V234" s="75">
        <f t="shared" si="11"/>
        <v>44136</v>
      </c>
      <c r="W234" s="110">
        <f t="shared" si="9"/>
        <v>0</v>
      </c>
    </row>
    <row r="235" spans="1:23" x14ac:dyDescent="0.2">
      <c r="A235" s="75">
        <f t="shared" si="10"/>
        <v>44166</v>
      </c>
      <c r="B235" s="111">
        <v>0</v>
      </c>
      <c r="C235" s="111">
        <v>0</v>
      </c>
      <c r="D235" s="111">
        <v>0</v>
      </c>
      <c r="V235" s="75">
        <f t="shared" si="11"/>
        <v>44166</v>
      </c>
      <c r="W235" s="110">
        <f t="shared" si="9"/>
        <v>0</v>
      </c>
    </row>
    <row r="236" spans="1:23" x14ac:dyDescent="0.2">
      <c r="A236" s="75">
        <f t="shared" si="10"/>
        <v>44197</v>
      </c>
      <c r="B236" s="111">
        <v>0</v>
      </c>
      <c r="C236" s="111">
        <v>0</v>
      </c>
      <c r="D236" s="111">
        <v>0</v>
      </c>
      <c r="V236" s="75">
        <f t="shared" si="11"/>
        <v>44197</v>
      </c>
      <c r="W236" s="110">
        <f t="shared" si="9"/>
        <v>0</v>
      </c>
    </row>
    <row r="237" spans="1:23" x14ac:dyDescent="0.2">
      <c r="A237" s="75">
        <f t="shared" si="10"/>
        <v>44228</v>
      </c>
      <c r="B237" s="111">
        <v>0</v>
      </c>
      <c r="C237" s="111">
        <v>0</v>
      </c>
      <c r="D237" s="111">
        <v>0</v>
      </c>
      <c r="V237" s="75">
        <f t="shared" si="11"/>
        <v>44228</v>
      </c>
      <c r="W237" s="110">
        <f t="shared" si="9"/>
        <v>0</v>
      </c>
    </row>
    <row r="238" spans="1:23" x14ac:dyDescent="0.2">
      <c r="A238" s="75">
        <f t="shared" si="10"/>
        <v>44256</v>
      </c>
      <c r="B238" s="111">
        <v>0</v>
      </c>
      <c r="C238" s="111">
        <v>0</v>
      </c>
      <c r="D238" s="111">
        <v>0</v>
      </c>
      <c r="V238" s="75">
        <f t="shared" si="11"/>
        <v>44256</v>
      </c>
      <c r="W238" s="110">
        <f t="shared" si="9"/>
        <v>0</v>
      </c>
    </row>
    <row r="239" spans="1:23" x14ac:dyDescent="0.2">
      <c r="A239" s="75">
        <f t="shared" si="10"/>
        <v>44287</v>
      </c>
      <c r="B239" s="111">
        <v>0</v>
      </c>
      <c r="C239" s="111">
        <v>0</v>
      </c>
      <c r="D239" s="111">
        <v>0</v>
      </c>
      <c r="V239" s="75">
        <f t="shared" si="11"/>
        <v>44287</v>
      </c>
      <c r="W239" s="110">
        <f t="shared" si="9"/>
        <v>0</v>
      </c>
    </row>
    <row r="240" spans="1:23" x14ac:dyDescent="0.2">
      <c r="A240" s="75">
        <f t="shared" si="10"/>
        <v>44317</v>
      </c>
      <c r="B240" s="111">
        <v>0</v>
      </c>
      <c r="C240" s="111">
        <v>0</v>
      </c>
      <c r="D240" s="111">
        <v>0</v>
      </c>
      <c r="V240" s="75">
        <f t="shared" si="11"/>
        <v>44317</v>
      </c>
      <c r="W240" s="110">
        <f t="shared" si="9"/>
        <v>0</v>
      </c>
    </row>
    <row r="241" spans="1:23" x14ac:dyDescent="0.2">
      <c r="A241" s="75">
        <f t="shared" si="10"/>
        <v>44348</v>
      </c>
      <c r="B241" s="111">
        <v>0</v>
      </c>
      <c r="C241" s="111">
        <v>0</v>
      </c>
      <c r="D241" s="111">
        <v>0</v>
      </c>
      <c r="V241" s="75">
        <f t="shared" si="11"/>
        <v>44348</v>
      </c>
      <c r="W241" s="110">
        <f t="shared" si="9"/>
        <v>0</v>
      </c>
    </row>
    <row r="242" spans="1:23" x14ac:dyDescent="0.2">
      <c r="A242" s="75">
        <f t="shared" si="10"/>
        <v>44378</v>
      </c>
      <c r="B242" s="111">
        <v>0</v>
      </c>
      <c r="C242" s="111">
        <v>0</v>
      </c>
      <c r="D242" s="111">
        <v>0</v>
      </c>
      <c r="V242" s="75">
        <f t="shared" si="11"/>
        <v>44378</v>
      </c>
      <c r="W242" s="110">
        <f t="shared" si="9"/>
        <v>0</v>
      </c>
    </row>
    <row r="243" spans="1:23" x14ac:dyDescent="0.2">
      <c r="A243" s="75">
        <f t="shared" si="10"/>
        <v>44409</v>
      </c>
      <c r="B243" s="111">
        <v>0</v>
      </c>
      <c r="C243" s="111">
        <v>0</v>
      </c>
      <c r="D243" s="111">
        <v>0</v>
      </c>
      <c r="V243" s="75">
        <f t="shared" si="11"/>
        <v>44409</v>
      </c>
      <c r="W243" s="110">
        <f t="shared" si="9"/>
        <v>0</v>
      </c>
    </row>
    <row r="244" spans="1:23" x14ac:dyDescent="0.2">
      <c r="A244" s="75">
        <f t="shared" si="10"/>
        <v>44440</v>
      </c>
      <c r="B244" s="111">
        <v>0</v>
      </c>
      <c r="C244" s="111">
        <v>0</v>
      </c>
      <c r="D244" s="111">
        <v>0</v>
      </c>
      <c r="V244" s="75">
        <f t="shared" si="11"/>
        <v>44440</v>
      </c>
      <c r="W244" s="110">
        <f t="shared" si="9"/>
        <v>0</v>
      </c>
    </row>
    <row r="245" spans="1:23" x14ac:dyDescent="0.2">
      <c r="A245" s="75">
        <f t="shared" si="10"/>
        <v>44470</v>
      </c>
      <c r="B245" s="111">
        <v>0</v>
      </c>
      <c r="C245" s="111">
        <v>0</v>
      </c>
      <c r="D245" s="111">
        <v>0</v>
      </c>
      <c r="V245" s="75">
        <f t="shared" si="11"/>
        <v>44470</v>
      </c>
      <c r="W245" s="110">
        <f t="shared" si="9"/>
        <v>0</v>
      </c>
    </row>
    <row r="246" spans="1:23" x14ac:dyDescent="0.2">
      <c r="A246" s="75">
        <f t="shared" si="10"/>
        <v>44501</v>
      </c>
      <c r="B246" s="111">
        <v>0</v>
      </c>
      <c r="C246" s="111">
        <v>0</v>
      </c>
      <c r="D246" s="111">
        <v>0</v>
      </c>
      <c r="V246" s="75">
        <f t="shared" si="11"/>
        <v>44501</v>
      </c>
      <c r="W246" s="110">
        <f t="shared" si="9"/>
        <v>0</v>
      </c>
    </row>
    <row r="247" spans="1:23" x14ac:dyDescent="0.2">
      <c r="A247" s="75">
        <f t="shared" si="10"/>
        <v>44531</v>
      </c>
      <c r="B247" s="111">
        <v>0</v>
      </c>
      <c r="C247" s="111">
        <v>0</v>
      </c>
      <c r="D247" s="111">
        <v>0</v>
      </c>
      <c r="V247" s="75">
        <f t="shared" si="11"/>
        <v>44531</v>
      </c>
      <c r="W247" s="110">
        <f t="shared" si="9"/>
        <v>0</v>
      </c>
    </row>
    <row r="248" spans="1:23" x14ac:dyDescent="0.2">
      <c r="A248" s="75">
        <f t="shared" si="10"/>
        <v>44562</v>
      </c>
      <c r="B248" s="111">
        <v>0</v>
      </c>
      <c r="C248" s="111">
        <v>0</v>
      </c>
      <c r="D248" s="111">
        <v>0</v>
      </c>
      <c r="V248" s="75">
        <f t="shared" si="11"/>
        <v>44562</v>
      </c>
      <c r="W248" s="110">
        <f t="shared" si="9"/>
        <v>0</v>
      </c>
    </row>
    <row r="249" spans="1:23" x14ac:dyDescent="0.2">
      <c r="A249" s="75">
        <f t="shared" si="10"/>
        <v>44593</v>
      </c>
      <c r="B249" s="111">
        <v>0</v>
      </c>
      <c r="C249" s="111">
        <v>0</v>
      </c>
      <c r="D249" s="111">
        <v>0</v>
      </c>
      <c r="V249" s="75">
        <f t="shared" si="11"/>
        <v>44593</v>
      </c>
      <c r="W249" s="110">
        <f t="shared" si="9"/>
        <v>0</v>
      </c>
    </row>
    <row r="250" spans="1:23" x14ac:dyDescent="0.2">
      <c r="A250" s="75">
        <f t="shared" si="10"/>
        <v>44621</v>
      </c>
      <c r="B250" s="111">
        <v>0</v>
      </c>
      <c r="C250" s="111">
        <v>0</v>
      </c>
      <c r="D250" s="111">
        <v>0</v>
      </c>
      <c r="V250" s="75">
        <f t="shared" si="11"/>
        <v>44621</v>
      </c>
      <c r="W250" s="110">
        <f t="shared" si="9"/>
        <v>0</v>
      </c>
    </row>
    <row r="251" spans="1:23" x14ac:dyDescent="0.2">
      <c r="A251" s="75">
        <f t="shared" si="10"/>
        <v>44652</v>
      </c>
      <c r="B251" s="111">
        <v>0</v>
      </c>
      <c r="C251" s="111">
        <v>0</v>
      </c>
      <c r="D251" s="111">
        <v>0</v>
      </c>
      <c r="V251" s="75">
        <f t="shared" si="11"/>
        <v>44652</v>
      </c>
      <c r="W251" s="110">
        <f t="shared" si="9"/>
        <v>0</v>
      </c>
    </row>
    <row r="252" spans="1:23" x14ac:dyDescent="0.2">
      <c r="A252" s="75">
        <f t="shared" si="10"/>
        <v>44682</v>
      </c>
      <c r="B252" s="111">
        <v>0</v>
      </c>
      <c r="C252" s="111">
        <v>0</v>
      </c>
      <c r="D252" s="111">
        <v>0</v>
      </c>
      <c r="V252" s="75">
        <f t="shared" si="11"/>
        <v>44682</v>
      </c>
      <c r="W252" s="110">
        <f t="shared" si="9"/>
        <v>0</v>
      </c>
    </row>
    <row r="253" spans="1:23" x14ac:dyDescent="0.2">
      <c r="A253" s="75">
        <f t="shared" si="10"/>
        <v>44713</v>
      </c>
      <c r="B253" s="111">
        <v>0</v>
      </c>
      <c r="C253" s="111">
        <v>0</v>
      </c>
      <c r="D253" s="111">
        <v>0</v>
      </c>
      <c r="V253" s="75">
        <f t="shared" si="11"/>
        <v>44713</v>
      </c>
      <c r="W253" s="110">
        <f t="shared" si="9"/>
        <v>0</v>
      </c>
    </row>
    <row r="254" spans="1:23" x14ac:dyDescent="0.2">
      <c r="A254" s="75">
        <f t="shared" si="10"/>
        <v>44743</v>
      </c>
      <c r="B254" s="111">
        <v>0</v>
      </c>
      <c r="C254" s="111">
        <v>0</v>
      </c>
      <c r="D254" s="111">
        <v>0</v>
      </c>
      <c r="V254" s="75">
        <f t="shared" si="11"/>
        <v>44743</v>
      </c>
      <c r="W254" s="110">
        <f t="shared" si="9"/>
        <v>0</v>
      </c>
    </row>
    <row r="255" spans="1:23" x14ac:dyDescent="0.2">
      <c r="A255" s="75">
        <f t="shared" si="10"/>
        <v>44774</v>
      </c>
      <c r="B255" s="111">
        <v>0</v>
      </c>
      <c r="C255" s="111">
        <v>0</v>
      </c>
      <c r="D255" s="111">
        <v>0</v>
      </c>
      <c r="V255" s="75">
        <f t="shared" si="11"/>
        <v>44774</v>
      </c>
      <c r="W255" s="110">
        <f t="shared" si="9"/>
        <v>0</v>
      </c>
    </row>
    <row r="256" spans="1:23" x14ac:dyDescent="0.2">
      <c r="A256" s="75">
        <f t="shared" si="10"/>
        <v>44805</v>
      </c>
      <c r="B256" s="111">
        <v>0</v>
      </c>
      <c r="C256" s="111">
        <v>0</v>
      </c>
      <c r="D256" s="111">
        <v>0</v>
      </c>
      <c r="V256" s="75">
        <f t="shared" si="11"/>
        <v>44805</v>
      </c>
      <c r="W256" s="110">
        <f t="shared" si="9"/>
        <v>0</v>
      </c>
    </row>
    <row r="257" spans="1:23" x14ac:dyDescent="0.2">
      <c r="A257" s="75">
        <f t="shared" si="10"/>
        <v>44835</v>
      </c>
      <c r="B257" s="111">
        <v>0</v>
      </c>
      <c r="C257" s="111">
        <v>0</v>
      </c>
      <c r="D257" s="111">
        <v>0</v>
      </c>
      <c r="V257" s="75">
        <f t="shared" si="11"/>
        <v>44835</v>
      </c>
      <c r="W257" s="110">
        <f t="shared" si="9"/>
        <v>0</v>
      </c>
    </row>
    <row r="258" spans="1:23" x14ac:dyDescent="0.2">
      <c r="A258" s="75">
        <f t="shared" si="10"/>
        <v>44866</v>
      </c>
      <c r="B258" s="111">
        <v>0</v>
      </c>
      <c r="C258" s="111">
        <v>0</v>
      </c>
      <c r="D258" s="111">
        <v>0</v>
      </c>
      <c r="V258" s="75">
        <f t="shared" si="11"/>
        <v>44866</v>
      </c>
      <c r="W258" s="110">
        <f t="shared" si="9"/>
        <v>0</v>
      </c>
    </row>
    <row r="259" spans="1:23" x14ac:dyDescent="0.2">
      <c r="A259" s="75">
        <f t="shared" si="10"/>
        <v>44896</v>
      </c>
      <c r="B259" s="111">
        <v>0</v>
      </c>
      <c r="C259" s="111">
        <v>0</v>
      </c>
      <c r="D259" s="111">
        <v>0</v>
      </c>
      <c r="V259" s="75">
        <f t="shared" si="11"/>
        <v>44896</v>
      </c>
      <c r="W259" s="110">
        <f t="shared" si="9"/>
        <v>0</v>
      </c>
    </row>
    <row r="260" spans="1:23" x14ac:dyDescent="0.2">
      <c r="A260" s="75">
        <f t="shared" si="10"/>
        <v>44927</v>
      </c>
      <c r="B260" s="111">
        <v>0</v>
      </c>
      <c r="C260" s="111">
        <v>0</v>
      </c>
      <c r="D260" s="111">
        <v>0</v>
      </c>
      <c r="V260" s="75">
        <f t="shared" si="11"/>
        <v>44927</v>
      </c>
      <c r="W260" s="110">
        <f t="shared" si="9"/>
        <v>0</v>
      </c>
    </row>
    <row r="261" spans="1:23" x14ac:dyDescent="0.2">
      <c r="A261" s="75">
        <f t="shared" si="10"/>
        <v>44958</v>
      </c>
      <c r="B261" s="111">
        <v>0</v>
      </c>
      <c r="C261" s="111">
        <v>0</v>
      </c>
      <c r="D261" s="111">
        <v>0</v>
      </c>
      <c r="V261" s="75">
        <f t="shared" si="11"/>
        <v>44958</v>
      </c>
      <c r="W261" s="110">
        <f t="shared" ref="W261:W288" si="12">IF(ContractFlag=1, B261,IF(ContractFlag=2, C261,D261))</f>
        <v>0</v>
      </c>
    </row>
    <row r="262" spans="1:23" x14ac:dyDescent="0.2">
      <c r="A262" s="75">
        <f t="shared" ref="A262:A288" si="13">EOMONTH(A261,0)+1</f>
        <v>44986</v>
      </c>
      <c r="B262" s="111">
        <v>0</v>
      </c>
      <c r="C262" s="111">
        <v>0</v>
      </c>
      <c r="D262" s="111">
        <v>0</v>
      </c>
      <c r="V262" s="75">
        <f t="shared" ref="V262:V288" si="14">EOMONTH(V261,0)+1</f>
        <v>44986</v>
      </c>
      <c r="W262" s="110">
        <f t="shared" si="12"/>
        <v>0</v>
      </c>
    </row>
    <row r="263" spans="1:23" x14ac:dyDescent="0.2">
      <c r="A263" s="75">
        <f t="shared" si="13"/>
        <v>45017</v>
      </c>
      <c r="B263" s="111">
        <v>0</v>
      </c>
      <c r="C263" s="111">
        <v>0</v>
      </c>
      <c r="D263" s="111">
        <v>0</v>
      </c>
      <c r="V263" s="75">
        <f t="shared" si="14"/>
        <v>45017</v>
      </c>
      <c r="W263" s="110">
        <f t="shared" si="12"/>
        <v>0</v>
      </c>
    </row>
    <row r="264" spans="1:23" x14ac:dyDescent="0.2">
      <c r="A264" s="75">
        <f t="shared" si="13"/>
        <v>45047</v>
      </c>
      <c r="B264" s="111">
        <v>0</v>
      </c>
      <c r="C264" s="111">
        <v>0</v>
      </c>
      <c r="D264" s="111">
        <v>0</v>
      </c>
      <c r="V264" s="75">
        <f t="shared" si="14"/>
        <v>45047</v>
      </c>
      <c r="W264" s="110">
        <f t="shared" si="12"/>
        <v>0</v>
      </c>
    </row>
    <row r="265" spans="1:23" x14ac:dyDescent="0.2">
      <c r="A265" s="75">
        <f t="shared" si="13"/>
        <v>45078</v>
      </c>
      <c r="B265" s="111">
        <v>0</v>
      </c>
      <c r="C265" s="111">
        <v>0</v>
      </c>
      <c r="D265" s="111">
        <v>0</v>
      </c>
      <c r="V265" s="75">
        <f t="shared" si="14"/>
        <v>45078</v>
      </c>
      <c r="W265" s="110">
        <f t="shared" si="12"/>
        <v>0</v>
      </c>
    </row>
    <row r="266" spans="1:23" x14ac:dyDescent="0.2">
      <c r="A266" s="75">
        <f t="shared" si="13"/>
        <v>45108</v>
      </c>
      <c r="B266" s="111">
        <v>0</v>
      </c>
      <c r="C266" s="111">
        <v>0</v>
      </c>
      <c r="D266" s="111">
        <v>0</v>
      </c>
      <c r="V266" s="75">
        <f t="shared" si="14"/>
        <v>45108</v>
      </c>
      <c r="W266" s="110">
        <f t="shared" si="12"/>
        <v>0</v>
      </c>
    </row>
    <row r="267" spans="1:23" x14ac:dyDescent="0.2">
      <c r="A267" s="75">
        <f t="shared" si="13"/>
        <v>45139</v>
      </c>
      <c r="B267" s="111">
        <v>0</v>
      </c>
      <c r="C267" s="111">
        <v>0</v>
      </c>
      <c r="D267" s="111">
        <v>0</v>
      </c>
      <c r="V267" s="75">
        <f t="shared" si="14"/>
        <v>45139</v>
      </c>
      <c r="W267" s="110">
        <f t="shared" si="12"/>
        <v>0</v>
      </c>
    </row>
    <row r="268" spans="1:23" x14ac:dyDescent="0.2">
      <c r="A268" s="75">
        <f t="shared" si="13"/>
        <v>45170</v>
      </c>
      <c r="B268" s="111">
        <v>0</v>
      </c>
      <c r="C268" s="111">
        <v>0</v>
      </c>
      <c r="D268" s="111">
        <v>0</v>
      </c>
      <c r="V268" s="75">
        <f t="shared" si="14"/>
        <v>45170</v>
      </c>
      <c r="W268" s="110">
        <f t="shared" si="12"/>
        <v>0</v>
      </c>
    </row>
    <row r="269" spans="1:23" x14ac:dyDescent="0.2">
      <c r="A269" s="75">
        <f t="shared" si="13"/>
        <v>45200</v>
      </c>
      <c r="B269" s="111">
        <v>0</v>
      </c>
      <c r="C269" s="111">
        <v>0</v>
      </c>
      <c r="D269" s="111">
        <v>0</v>
      </c>
      <c r="V269" s="75">
        <f t="shared" si="14"/>
        <v>45200</v>
      </c>
      <c r="W269" s="110">
        <f t="shared" si="12"/>
        <v>0</v>
      </c>
    </row>
    <row r="270" spans="1:23" x14ac:dyDescent="0.2">
      <c r="A270" s="75">
        <f t="shared" si="13"/>
        <v>45231</v>
      </c>
      <c r="B270" s="111">
        <v>0</v>
      </c>
      <c r="C270" s="111">
        <v>0</v>
      </c>
      <c r="D270" s="111">
        <v>0</v>
      </c>
      <c r="V270" s="75">
        <f t="shared" si="14"/>
        <v>45231</v>
      </c>
      <c r="W270" s="110">
        <f t="shared" si="12"/>
        <v>0</v>
      </c>
    </row>
    <row r="271" spans="1:23" x14ac:dyDescent="0.2">
      <c r="A271" s="75">
        <f t="shared" si="13"/>
        <v>45261</v>
      </c>
      <c r="B271" s="111">
        <v>0</v>
      </c>
      <c r="C271" s="111">
        <v>0</v>
      </c>
      <c r="D271" s="111">
        <v>0</v>
      </c>
      <c r="V271" s="75">
        <f t="shared" si="14"/>
        <v>45261</v>
      </c>
      <c r="W271" s="110">
        <f t="shared" si="12"/>
        <v>0</v>
      </c>
    </row>
    <row r="272" spans="1:23" x14ac:dyDescent="0.2">
      <c r="A272" s="75">
        <f t="shared" si="13"/>
        <v>45292</v>
      </c>
      <c r="B272" s="111">
        <v>0</v>
      </c>
      <c r="C272" s="111">
        <v>0</v>
      </c>
      <c r="D272" s="111">
        <v>0</v>
      </c>
      <c r="V272" s="75">
        <f t="shared" si="14"/>
        <v>45292</v>
      </c>
      <c r="W272" s="110">
        <f t="shared" si="12"/>
        <v>0</v>
      </c>
    </row>
    <row r="273" spans="1:23" x14ac:dyDescent="0.2">
      <c r="A273" s="75">
        <f t="shared" si="13"/>
        <v>45323</v>
      </c>
      <c r="B273" s="111">
        <v>0</v>
      </c>
      <c r="C273" s="111">
        <v>0</v>
      </c>
      <c r="D273" s="111">
        <v>0</v>
      </c>
      <c r="V273" s="75">
        <f t="shared" si="14"/>
        <v>45323</v>
      </c>
      <c r="W273" s="110">
        <f t="shared" si="12"/>
        <v>0</v>
      </c>
    </row>
    <row r="274" spans="1:23" x14ac:dyDescent="0.2">
      <c r="A274" s="75">
        <f t="shared" si="13"/>
        <v>45352</v>
      </c>
      <c r="B274" s="111">
        <v>0</v>
      </c>
      <c r="C274" s="111">
        <v>0</v>
      </c>
      <c r="D274" s="111">
        <v>0</v>
      </c>
      <c r="V274" s="75">
        <f t="shared" si="14"/>
        <v>45352</v>
      </c>
      <c r="W274" s="110">
        <f t="shared" si="12"/>
        <v>0</v>
      </c>
    </row>
    <row r="275" spans="1:23" x14ac:dyDescent="0.2">
      <c r="A275" s="75">
        <f t="shared" si="13"/>
        <v>45383</v>
      </c>
      <c r="B275" s="111">
        <v>0</v>
      </c>
      <c r="C275" s="111">
        <v>0</v>
      </c>
      <c r="D275" s="111">
        <v>0</v>
      </c>
      <c r="V275" s="75">
        <f t="shared" si="14"/>
        <v>45383</v>
      </c>
      <c r="W275" s="110">
        <f t="shared" si="12"/>
        <v>0</v>
      </c>
    </row>
    <row r="276" spans="1:23" x14ac:dyDescent="0.2">
      <c r="A276" s="75">
        <f t="shared" si="13"/>
        <v>45413</v>
      </c>
      <c r="B276" s="111">
        <v>0</v>
      </c>
      <c r="C276" s="111">
        <v>0</v>
      </c>
      <c r="D276" s="111">
        <v>0</v>
      </c>
      <c r="V276" s="75">
        <f t="shared" si="14"/>
        <v>45413</v>
      </c>
      <c r="W276" s="110">
        <f t="shared" si="12"/>
        <v>0</v>
      </c>
    </row>
    <row r="277" spans="1:23" x14ac:dyDescent="0.2">
      <c r="A277" s="75">
        <f t="shared" si="13"/>
        <v>45444</v>
      </c>
      <c r="B277" s="111">
        <v>0</v>
      </c>
      <c r="C277" s="111">
        <v>0</v>
      </c>
      <c r="D277" s="111">
        <v>0</v>
      </c>
      <c r="V277" s="75">
        <f t="shared" si="14"/>
        <v>45444</v>
      </c>
      <c r="W277" s="110">
        <f t="shared" si="12"/>
        <v>0</v>
      </c>
    </row>
    <row r="278" spans="1:23" x14ac:dyDescent="0.2">
      <c r="A278" s="75">
        <f t="shared" si="13"/>
        <v>45474</v>
      </c>
      <c r="B278" s="111">
        <v>0</v>
      </c>
      <c r="C278" s="111">
        <v>0</v>
      </c>
      <c r="D278" s="111">
        <v>0</v>
      </c>
      <c r="V278" s="75">
        <f t="shared" si="14"/>
        <v>45474</v>
      </c>
      <c r="W278" s="110">
        <f t="shared" si="12"/>
        <v>0</v>
      </c>
    </row>
    <row r="279" spans="1:23" x14ac:dyDescent="0.2">
      <c r="A279" s="75">
        <f t="shared" si="13"/>
        <v>45505</v>
      </c>
      <c r="B279" s="111">
        <v>0</v>
      </c>
      <c r="C279" s="111">
        <v>0</v>
      </c>
      <c r="D279" s="111">
        <v>0</v>
      </c>
      <c r="V279" s="75">
        <f t="shared" si="14"/>
        <v>45505</v>
      </c>
      <c r="W279" s="110">
        <f t="shared" si="12"/>
        <v>0</v>
      </c>
    </row>
    <row r="280" spans="1:23" x14ac:dyDescent="0.2">
      <c r="A280" s="75">
        <f t="shared" si="13"/>
        <v>45536</v>
      </c>
      <c r="B280" s="111">
        <v>0</v>
      </c>
      <c r="C280" s="111">
        <v>0</v>
      </c>
      <c r="D280" s="111">
        <v>0</v>
      </c>
      <c r="V280" s="75">
        <f t="shared" si="14"/>
        <v>45536</v>
      </c>
      <c r="W280" s="110">
        <f t="shared" si="12"/>
        <v>0</v>
      </c>
    </row>
    <row r="281" spans="1:23" x14ac:dyDescent="0.2">
      <c r="A281" s="75">
        <f t="shared" si="13"/>
        <v>45566</v>
      </c>
      <c r="B281" s="111">
        <v>0</v>
      </c>
      <c r="C281" s="111">
        <v>0</v>
      </c>
      <c r="D281" s="111">
        <v>0</v>
      </c>
      <c r="V281" s="75">
        <f t="shared" si="14"/>
        <v>45566</v>
      </c>
      <c r="W281" s="110">
        <f t="shared" si="12"/>
        <v>0</v>
      </c>
    </row>
    <row r="282" spans="1:23" x14ac:dyDescent="0.2">
      <c r="A282" s="75">
        <f t="shared" si="13"/>
        <v>45597</v>
      </c>
      <c r="B282" s="111">
        <v>0</v>
      </c>
      <c r="C282" s="111">
        <v>0</v>
      </c>
      <c r="D282" s="111">
        <v>0</v>
      </c>
      <c r="V282" s="75">
        <f t="shared" si="14"/>
        <v>45597</v>
      </c>
      <c r="W282" s="110">
        <f t="shared" si="12"/>
        <v>0</v>
      </c>
    </row>
    <row r="283" spans="1:23" x14ac:dyDescent="0.2">
      <c r="A283" s="75">
        <f t="shared" si="13"/>
        <v>45627</v>
      </c>
      <c r="B283" s="111">
        <v>0</v>
      </c>
      <c r="C283" s="111">
        <v>0</v>
      </c>
      <c r="D283" s="111">
        <v>0</v>
      </c>
      <c r="V283" s="75">
        <f t="shared" si="14"/>
        <v>45627</v>
      </c>
      <c r="W283" s="110">
        <f t="shared" si="12"/>
        <v>0</v>
      </c>
    </row>
    <row r="284" spans="1:23" x14ac:dyDescent="0.2">
      <c r="A284" s="75">
        <f t="shared" si="13"/>
        <v>45658</v>
      </c>
      <c r="B284" s="111">
        <v>0</v>
      </c>
      <c r="C284" s="111">
        <v>0</v>
      </c>
      <c r="D284" s="111">
        <v>0</v>
      </c>
      <c r="V284" s="75">
        <f t="shared" si="14"/>
        <v>45658</v>
      </c>
      <c r="W284" s="110">
        <f t="shared" si="12"/>
        <v>0</v>
      </c>
    </row>
    <row r="285" spans="1:23" x14ac:dyDescent="0.2">
      <c r="A285" s="75">
        <f t="shared" si="13"/>
        <v>45689</v>
      </c>
      <c r="B285" s="111">
        <v>0</v>
      </c>
      <c r="C285" s="111">
        <v>0</v>
      </c>
      <c r="D285" s="111">
        <v>0</v>
      </c>
      <c r="V285" s="75">
        <f t="shared" si="14"/>
        <v>45689</v>
      </c>
      <c r="W285" s="110">
        <f t="shared" si="12"/>
        <v>0</v>
      </c>
    </row>
    <row r="286" spans="1:23" x14ac:dyDescent="0.2">
      <c r="A286" s="75">
        <f t="shared" si="13"/>
        <v>45717</v>
      </c>
      <c r="B286" s="111">
        <v>0</v>
      </c>
      <c r="C286" s="111">
        <v>0</v>
      </c>
      <c r="D286" s="111">
        <v>0</v>
      </c>
      <c r="V286" s="75">
        <f t="shared" si="14"/>
        <v>45717</v>
      </c>
      <c r="W286" s="110">
        <f t="shared" si="12"/>
        <v>0</v>
      </c>
    </row>
    <row r="287" spans="1:23" x14ac:dyDescent="0.2">
      <c r="A287" s="75">
        <f t="shared" si="13"/>
        <v>45748</v>
      </c>
      <c r="B287" s="111">
        <v>0</v>
      </c>
      <c r="C287" s="111">
        <v>0</v>
      </c>
      <c r="D287" s="111">
        <v>0</v>
      </c>
      <c r="V287" s="75">
        <f t="shared" si="14"/>
        <v>45748</v>
      </c>
      <c r="W287" s="110">
        <f t="shared" si="12"/>
        <v>0</v>
      </c>
    </row>
    <row r="288" spans="1:23" x14ac:dyDescent="0.2">
      <c r="A288" s="75">
        <f t="shared" si="13"/>
        <v>45778</v>
      </c>
      <c r="B288" s="111">
        <v>0</v>
      </c>
      <c r="C288" s="111">
        <v>0</v>
      </c>
      <c r="D288" s="111">
        <v>0</v>
      </c>
      <c r="V288" s="75">
        <f t="shared" si="14"/>
        <v>45778</v>
      </c>
      <c r="W288" s="110">
        <f t="shared" si="12"/>
        <v>0</v>
      </c>
    </row>
  </sheetData>
  <phoneticPr fontId="13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68"/>
  <sheetViews>
    <sheetView zoomScale="75" workbookViewId="0">
      <selection activeCell="A206" sqref="A206"/>
    </sheetView>
  </sheetViews>
  <sheetFormatPr defaultRowHeight="12.75" x14ac:dyDescent="0.2"/>
  <cols>
    <col min="1" max="1" width="11.42578125" style="4" customWidth="1"/>
    <col min="2" max="2" width="16.7109375" style="4" customWidth="1"/>
    <col min="3" max="3" width="12.28515625" style="4" customWidth="1"/>
    <col min="4" max="6" width="9.140625" style="4"/>
    <col min="7" max="7" width="11.28515625" style="75" customWidth="1"/>
    <col min="8" max="8" width="9.140625" style="196"/>
    <col min="9" max="16384" width="9.140625" style="4"/>
  </cols>
  <sheetData>
    <row r="1" spans="1:8" ht="23.25" x14ac:dyDescent="0.35">
      <c r="A1" s="74" t="s">
        <v>58</v>
      </c>
      <c r="H1" s="78"/>
    </row>
    <row r="2" spans="1:8" x14ac:dyDescent="0.2">
      <c r="A2" s="278" t="s">
        <v>761</v>
      </c>
      <c r="B2" s="78"/>
    </row>
    <row r="3" spans="1:8" x14ac:dyDescent="0.2">
      <c r="G3" s="202" t="s">
        <v>247</v>
      </c>
      <c r="H3" s="203">
        <f>CurveDate</f>
        <v>37160</v>
      </c>
    </row>
    <row r="4" spans="1:8" x14ac:dyDescent="0.2">
      <c r="B4" s="206" t="s">
        <v>59</v>
      </c>
      <c r="C4" s="126">
        <f>GenInfo!C16</f>
        <v>0</v>
      </c>
      <c r="G4" s="197" t="s">
        <v>255</v>
      </c>
      <c r="H4" s="198" t="s">
        <v>256</v>
      </c>
    </row>
    <row r="5" spans="1:8" x14ac:dyDescent="0.2">
      <c r="B5" s="268"/>
      <c r="C5" s="272" t="s">
        <v>752</v>
      </c>
      <c r="D5" s="268" t="s">
        <v>753</v>
      </c>
      <c r="G5" s="197" t="s">
        <v>261</v>
      </c>
      <c r="H5" s="199" t="s">
        <v>262</v>
      </c>
    </row>
    <row r="6" spans="1:8" x14ac:dyDescent="0.2">
      <c r="B6" s="273" t="s">
        <v>60</v>
      </c>
      <c r="C6" s="272" t="s">
        <v>208</v>
      </c>
      <c r="D6" s="268" t="s">
        <v>754</v>
      </c>
      <c r="G6" s="200" t="s">
        <v>266</v>
      </c>
      <c r="H6" s="201" t="s">
        <v>267</v>
      </c>
    </row>
    <row r="7" spans="1:8" x14ac:dyDescent="0.2">
      <c r="A7" s="207">
        <f>EOMONTH(dealStart,0)</f>
        <v>37195</v>
      </c>
      <c r="B7" s="204">
        <f>VLOOKUP(A7,$G$7:$H$361,2)+$C$4</f>
        <v>3.3014015444524897E-2</v>
      </c>
      <c r="C7" s="210">
        <f ca="1">1/((1+B7/2)^(2*D7/365.25))</f>
        <v>0.99695655618591006</v>
      </c>
      <c r="D7" s="209">
        <f ca="1">A7-ValDate</f>
        <v>34</v>
      </c>
      <c r="G7" s="194">
        <v>37043</v>
      </c>
      <c r="H7" s="195">
        <v>4.1369021000076299E-2</v>
      </c>
    </row>
    <row r="8" spans="1:8" x14ac:dyDescent="0.2">
      <c r="A8" s="207">
        <f>[1]!_xludf.eomonth(A7,1)</f>
        <v>37225</v>
      </c>
      <c r="B8" s="205">
        <f>VLOOKUP(A8,$G$7:$H$361,2)+$C$4</f>
        <v>2.7496300620249301E-2</v>
      </c>
      <c r="C8" s="211">
        <f t="shared" ref="C8:C71" ca="1" si="0">1/((1+B8/2)^(2*D8/365.25))</f>
        <v>0.99522628004959734</v>
      </c>
      <c r="D8" s="209">
        <f ca="1">A8-ValDate</f>
        <v>64</v>
      </c>
      <c r="G8" s="75">
        <v>37165</v>
      </c>
      <c r="H8" s="196">
        <v>3.3014015444524897E-2</v>
      </c>
    </row>
    <row r="9" spans="1:8" x14ac:dyDescent="0.2">
      <c r="A9" s="207">
        <f>[1]!_xludf.eomonth(A8,1)</f>
        <v>37256</v>
      </c>
      <c r="B9" s="205">
        <f t="shared" ref="B9:B72" si="1">VLOOKUP(A9,$G$7:$H$361,2)+$C$4</f>
        <v>2.6880269672860301E-2</v>
      </c>
      <c r="C9" s="211">
        <f t="shared" ca="1" si="0"/>
        <v>0.99307918025055553</v>
      </c>
      <c r="D9" s="209">
        <f t="shared" ref="D9:D72" ca="1" si="2">A9-ValDate</f>
        <v>95</v>
      </c>
      <c r="G9" s="75">
        <v>37196</v>
      </c>
      <c r="H9" s="196">
        <v>2.7496300620249301E-2</v>
      </c>
    </row>
    <row r="10" spans="1:8" x14ac:dyDescent="0.2">
      <c r="A10" s="207">
        <f>[1]!_xludf.eomonth(A9,1)</f>
        <v>37287</v>
      </c>
      <c r="B10" s="205">
        <f t="shared" si="1"/>
        <v>2.6485865436531902E-2</v>
      </c>
      <c r="C10" s="211">
        <f t="shared" ca="1" si="0"/>
        <v>0.99096423253641341</v>
      </c>
      <c r="D10" s="209">
        <f t="shared" ca="1" si="2"/>
        <v>126</v>
      </c>
      <c r="G10" s="75">
        <v>37226</v>
      </c>
      <c r="H10" s="196">
        <v>2.6880269672860301E-2</v>
      </c>
    </row>
    <row r="11" spans="1:8" x14ac:dyDescent="0.2">
      <c r="A11" s="207">
        <f>[1]!_xludf.eomonth(A10,1)</f>
        <v>37315</v>
      </c>
      <c r="B11" s="205">
        <f t="shared" si="1"/>
        <v>2.61431916259771E-2</v>
      </c>
      <c r="C11" s="211">
        <f t="shared" ca="1" si="0"/>
        <v>0.98910843958100947</v>
      </c>
      <c r="D11" s="209">
        <f t="shared" ca="1" si="2"/>
        <v>154</v>
      </c>
      <c r="G11" s="75">
        <v>37257</v>
      </c>
      <c r="H11" s="196">
        <v>2.6485865436531902E-2</v>
      </c>
    </row>
    <row r="12" spans="1:8" x14ac:dyDescent="0.2">
      <c r="A12" s="207">
        <f>[1]!_xludf.eomonth(A11,1)</f>
        <v>37346</v>
      </c>
      <c r="B12" s="205">
        <f t="shared" si="1"/>
        <v>2.5833679831184699E-2</v>
      </c>
      <c r="C12" s="211">
        <f t="shared" ca="1" si="0"/>
        <v>0.98708311418988326</v>
      </c>
      <c r="D12" s="209">
        <f t="shared" ca="1" si="2"/>
        <v>185</v>
      </c>
      <c r="G12" s="75">
        <v>37288</v>
      </c>
      <c r="H12" s="196">
        <v>2.61431916259771E-2</v>
      </c>
    </row>
    <row r="13" spans="1:8" x14ac:dyDescent="0.2">
      <c r="A13" s="207">
        <f>[1]!_xludf.eomonth(A12,1)</f>
        <v>37376</v>
      </c>
      <c r="B13" s="205">
        <f t="shared" si="1"/>
        <v>2.5623467814979602E-2</v>
      </c>
      <c r="C13" s="211">
        <f t="shared" ca="1" si="0"/>
        <v>0.98512460543389369</v>
      </c>
      <c r="D13" s="209">
        <f t="shared" ca="1" si="2"/>
        <v>215</v>
      </c>
      <c r="G13" s="75">
        <v>37316</v>
      </c>
      <c r="H13" s="196">
        <v>2.5833679831184699E-2</v>
      </c>
    </row>
    <row r="14" spans="1:8" x14ac:dyDescent="0.2">
      <c r="A14" s="207">
        <f>[1]!_xludf.eomonth(A13,1)</f>
        <v>37407</v>
      </c>
      <c r="B14" s="205">
        <f t="shared" si="1"/>
        <v>2.5597527304262801E-2</v>
      </c>
      <c r="C14" s="211">
        <f t="shared" ca="1" si="0"/>
        <v>0.98301506897596591</v>
      </c>
      <c r="D14" s="209">
        <f t="shared" ca="1" si="2"/>
        <v>246</v>
      </c>
      <c r="G14" s="75">
        <v>37347</v>
      </c>
      <c r="H14" s="196">
        <v>2.5623467814979602E-2</v>
      </c>
    </row>
    <row r="15" spans="1:8" x14ac:dyDescent="0.2">
      <c r="A15" s="207">
        <f>[1]!_xludf.eomonth(A14,1)</f>
        <v>37437</v>
      </c>
      <c r="B15" s="205">
        <f t="shared" si="1"/>
        <v>2.55707221100945E-2</v>
      </c>
      <c r="C15" s="211">
        <f t="shared" ca="1" si="0"/>
        <v>0.98098318966475417</v>
      </c>
      <c r="D15" s="209">
        <f t="shared" ca="1" si="2"/>
        <v>276</v>
      </c>
      <c r="G15" s="75">
        <v>37377</v>
      </c>
      <c r="H15" s="196">
        <v>2.5597527304262801E-2</v>
      </c>
    </row>
    <row r="16" spans="1:8" x14ac:dyDescent="0.2">
      <c r="A16" s="207">
        <f>[1]!_xludf.eomonth(A15,1)</f>
        <v>37468</v>
      </c>
      <c r="B16" s="205">
        <f t="shared" si="1"/>
        <v>2.5670037128073399E-2</v>
      </c>
      <c r="C16" s="211">
        <f t="shared" ca="1" si="0"/>
        <v>0.97878928683543109</v>
      </c>
      <c r="D16" s="209">
        <f t="shared" ca="1" si="2"/>
        <v>307</v>
      </c>
      <c r="G16" s="75">
        <v>37408</v>
      </c>
      <c r="H16" s="196">
        <v>2.55707221100945E-2</v>
      </c>
    </row>
    <row r="17" spans="1:8" x14ac:dyDescent="0.2">
      <c r="A17" s="207">
        <f>[1]!_xludf.eomonth(A16,1)</f>
        <v>37499</v>
      </c>
      <c r="B17" s="205">
        <f t="shared" si="1"/>
        <v>2.5975836792936999E-2</v>
      </c>
      <c r="C17" s="211">
        <f t="shared" ca="1" si="0"/>
        <v>0.97639983459482871</v>
      </c>
      <c r="D17" s="209">
        <f t="shared" ca="1" si="2"/>
        <v>338</v>
      </c>
      <c r="G17" s="75">
        <v>37438</v>
      </c>
      <c r="H17" s="196">
        <v>2.5670037128073399E-2</v>
      </c>
    </row>
    <row r="18" spans="1:8" x14ac:dyDescent="0.2">
      <c r="A18" s="207">
        <f>[1]!_xludf.eomonth(A17,1)</f>
        <v>37529</v>
      </c>
      <c r="B18" s="205">
        <f t="shared" si="1"/>
        <v>2.6281636489394099E-2</v>
      </c>
      <c r="C18" s="211">
        <f t="shared" ca="1" si="0"/>
        <v>0.97403597436387479</v>
      </c>
      <c r="D18" s="209">
        <f t="shared" ca="1" si="2"/>
        <v>368</v>
      </c>
      <c r="G18" s="75">
        <v>37469</v>
      </c>
      <c r="H18" s="196">
        <v>2.5975836792936999E-2</v>
      </c>
    </row>
    <row r="19" spans="1:8" x14ac:dyDescent="0.2">
      <c r="A19" s="207">
        <f>[1]!_xludf.eomonth(A18,1)</f>
        <v>37560</v>
      </c>
      <c r="B19" s="205">
        <f t="shared" si="1"/>
        <v>2.6658088275994401E-2</v>
      </c>
      <c r="C19" s="211">
        <f t="shared" ca="1" si="0"/>
        <v>0.97148544826142436</v>
      </c>
      <c r="D19" s="209">
        <f t="shared" ca="1" si="2"/>
        <v>399</v>
      </c>
      <c r="G19" s="75">
        <v>37500</v>
      </c>
      <c r="H19" s="196">
        <v>2.6281636489394099E-2</v>
      </c>
    </row>
    <row r="20" spans="1:8" x14ac:dyDescent="0.2">
      <c r="A20" s="207">
        <f>[1]!_xludf.eomonth(A19,1)</f>
        <v>37590</v>
      </c>
      <c r="B20" s="205">
        <f t="shared" si="1"/>
        <v>2.7161574555119E-2</v>
      </c>
      <c r="C20" s="211">
        <f t="shared" ca="1" si="0"/>
        <v>0.96880917771688158</v>
      </c>
      <c r="D20" s="209">
        <f t="shared" ca="1" si="2"/>
        <v>429</v>
      </c>
      <c r="G20" s="75">
        <v>37530</v>
      </c>
      <c r="H20" s="196">
        <v>2.6658088275994401E-2</v>
      </c>
    </row>
    <row r="21" spans="1:8" x14ac:dyDescent="0.2">
      <c r="A21" s="207">
        <f>[1]!_xludf.eomonth(A20,1)</f>
        <v>37621</v>
      </c>
      <c r="B21" s="205">
        <f t="shared" si="1"/>
        <v>2.7648819422864301E-2</v>
      </c>
      <c r="C21" s="211">
        <f t="shared" ca="1" si="0"/>
        <v>0.96600840755535333</v>
      </c>
      <c r="D21" s="209">
        <f t="shared" ca="1" si="2"/>
        <v>460</v>
      </c>
      <c r="G21" s="75">
        <v>37561</v>
      </c>
      <c r="H21" s="196">
        <v>2.7161574555119E-2</v>
      </c>
    </row>
    <row r="22" spans="1:8" x14ac:dyDescent="0.2">
      <c r="A22" s="207">
        <f>[1]!_xludf.eomonth(A21,1)</f>
        <v>37652</v>
      </c>
      <c r="B22" s="205">
        <f t="shared" si="1"/>
        <v>2.8211643120275898E-2</v>
      </c>
      <c r="C22" s="211">
        <f t="shared" ca="1" si="0"/>
        <v>0.96304080790445834</v>
      </c>
      <c r="D22" s="209">
        <f t="shared" ca="1" si="2"/>
        <v>491</v>
      </c>
      <c r="G22" s="75">
        <v>37591</v>
      </c>
      <c r="H22" s="196">
        <v>2.7648819422864301E-2</v>
      </c>
    </row>
    <row r="23" spans="1:8" x14ac:dyDescent="0.2">
      <c r="A23" s="207">
        <f>[1]!_xludf.eomonth(A22,1)</f>
        <v>37680</v>
      </c>
      <c r="B23" s="205">
        <f t="shared" si="1"/>
        <v>2.8846519314726E-2</v>
      </c>
      <c r="C23" s="211">
        <f t="shared" ca="1" si="0"/>
        <v>0.96012046606848023</v>
      </c>
      <c r="D23" s="209">
        <f t="shared" ca="1" si="2"/>
        <v>519</v>
      </c>
      <c r="G23" s="75">
        <v>37622</v>
      </c>
      <c r="H23" s="196">
        <v>2.8211643120275898E-2</v>
      </c>
    </row>
    <row r="24" spans="1:8" x14ac:dyDescent="0.2">
      <c r="A24" s="207">
        <f>[1]!_xludf.eomonth(A23,1)</f>
        <v>37711</v>
      </c>
      <c r="B24" s="205">
        <f t="shared" si="1"/>
        <v>2.9419955994335101E-2</v>
      </c>
      <c r="C24" s="211">
        <f t="shared" ca="1" si="0"/>
        <v>0.95697460518569888</v>
      </c>
      <c r="D24" s="209">
        <f t="shared" ca="1" si="2"/>
        <v>550</v>
      </c>
      <c r="G24" s="75">
        <v>37653</v>
      </c>
      <c r="H24" s="196">
        <v>2.8846519314726E-2</v>
      </c>
    </row>
    <row r="25" spans="1:8" x14ac:dyDescent="0.2">
      <c r="A25" s="207">
        <f>[1]!_xludf.eomonth(A24,1)</f>
        <v>37741</v>
      </c>
      <c r="B25" s="205">
        <f t="shared" si="1"/>
        <v>3.00479136144149E-2</v>
      </c>
      <c r="C25" s="211">
        <f t="shared" ca="1" si="0"/>
        <v>0.95374417235379649</v>
      </c>
      <c r="D25" s="209">
        <f t="shared" ca="1" si="2"/>
        <v>580</v>
      </c>
      <c r="G25" s="75">
        <v>37681</v>
      </c>
      <c r="H25" s="196">
        <v>2.9419955994335101E-2</v>
      </c>
    </row>
    <row r="26" spans="1:8" x14ac:dyDescent="0.2">
      <c r="A26" s="207">
        <f>[1]!_xludf.eomonth(A25,1)</f>
        <v>37772</v>
      </c>
      <c r="B26" s="205">
        <f t="shared" si="1"/>
        <v>3.06394081529664E-2</v>
      </c>
      <c r="C26" s="211">
        <f t="shared" ca="1" si="0"/>
        <v>0.9504062189231115</v>
      </c>
      <c r="D26" s="209">
        <f t="shared" ca="1" si="2"/>
        <v>611</v>
      </c>
      <c r="G26" s="75">
        <v>37712</v>
      </c>
      <c r="H26" s="196">
        <v>3.00479136144149E-2</v>
      </c>
    </row>
    <row r="27" spans="1:8" x14ac:dyDescent="0.2">
      <c r="A27" s="207">
        <f>[1]!_xludf.eomonth(A26,1)</f>
        <v>37802</v>
      </c>
      <c r="B27" s="205">
        <f t="shared" si="1"/>
        <v>3.1250619300025498E-2</v>
      </c>
      <c r="C27" s="211">
        <f t="shared" ca="1" si="0"/>
        <v>0.94703464970814855</v>
      </c>
      <c r="D27" s="209">
        <f t="shared" ca="1" si="2"/>
        <v>641</v>
      </c>
      <c r="G27" s="75">
        <v>37742</v>
      </c>
      <c r="H27" s="196">
        <v>3.06394081529664E-2</v>
      </c>
    </row>
    <row r="28" spans="1:8" x14ac:dyDescent="0.2">
      <c r="A28" s="207">
        <f>[1]!_xludf.eomonth(A27,1)</f>
        <v>37833</v>
      </c>
      <c r="B28" s="205">
        <f t="shared" si="1"/>
        <v>3.18368306631895E-2</v>
      </c>
      <c r="C28" s="211">
        <f t="shared" ca="1" si="0"/>
        <v>0.94354311265810886</v>
      </c>
      <c r="D28" s="209">
        <f t="shared" ca="1" si="2"/>
        <v>672</v>
      </c>
      <c r="G28" s="75">
        <v>37773</v>
      </c>
      <c r="H28" s="196">
        <v>3.1250619300025498E-2</v>
      </c>
    </row>
    <row r="29" spans="1:8" x14ac:dyDescent="0.2">
      <c r="A29" s="207">
        <f>[1]!_xludf.eomonth(A28,1)</f>
        <v>37864</v>
      </c>
      <c r="B29" s="205">
        <f t="shared" si="1"/>
        <v>3.2435028057364E-2</v>
      </c>
      <c r="C29" s="211">
        <f t="shared" ca="1" si="0"/>
        <v>0.93995132437754769</v>
      </c>
      <c r="D29" s="209">
        <f t="shared" ca="1" si="2"/>
        <v>703</v>
      </c>
      <c r="G29" s="75">
        <v>37803</v>
      </c>
      <c r="H29" s="196">
        <v>3.18368306631895E-2</v>
      </c>
    </row>
    <row r="30" spans="1:8" x14ac:dyDescent="0.2">
      <c r="A30" s="207">
        <f>[1]!_xludf.eomonth(A29,1)</f>
        <v>37894</v>
      </c>
      <c r="B30" s="205">
        <f t="shared" si="1"/>
        <v>3.30332255720482E-2</v>
      </c>
      <c r="C30" s="211">
        <f t="shared" ca="1" si="0"/>
        <v>0.93636395102198955</v>
      </c>
      <c r="D30" s="209">
        <f t="shared" ca="1" si="2"/>
        <v>733</v>
      </c>
      <c r="G30" s="75">
        <v>37834</v>
      </c>
      <c r="H30" s="196">
        <v>3.2435028057364E-2</v>
      </c>
    </row>
    <row r="31" spans="1:8" x14ac:dyDescent="0.2">
      <c r="A31" s="207">
        <f>[1]!_xludf.eomonth(A30,1)</f>
        <v>37925</v>
      </c>
      <c r="B31" s="205">
        <f t="shared" si="1"/>
        <v>3.3595598454203998E-2</v>
      </c>
      <c r="C31" s="211">
        <f t="shared" ca="1" si="0"/>
        <v>0.93268399470635943</v>
      </c>
      <c r="D31" s="209">
        <f t="shared" ca="1" si="2"/>
        <v>764</v>
      </c>
      <c r="G31" s="75">
        <v>37865</v>
      </c>
      <c r="H31" s="196">
        <v>3.30332255720482E-2</v>
      </c>
    </row>
    <row r="32" spans="1:8" x14ac:dyDescent="0.2">
      <c r="A32" s="207">
        <f>[1]!_xludf.eomonth(A31,1)</f>
        <v>37955</v>
      </c>
      <c r="B32" s="205">
        <f t="shared" si="1"/>
        <v>3.4156019465007702E-2</v>
      </c>
      <c r="C32" s="211">
        <f t="shared" ca="1" si="0"/>
        <v>0.92902160152770075</v>
      </c>
      <c r="D32" s="209">
        <f t="shared" ca="1" si="2"/>
        <v>794</v>
      </c>
      <c r="G32" s="75">
        <v>37895</v>
      </c>
      <c r="H32" s="196">
        <v>3.3595598454203998E-2</v>
      </c>
    </row>
    <row r="33" spans="1:8" x14ac:dyDescent="0.2">
      <c r="A33" s="207">
        <f>[1]!_xludf.eomonth(A32,1)</f>
        <v>37986</v>
      </c>
      <c r="B33" s="205">
        <f t="shared" si="1"/>
        <v>3.4698362479310699E-2</v>
      </c>
      <c r="C33" s="211">
        <f t="shared" ca="1" si="0"/>
        <v>0.92524008507505462</v>
      </c>
      <c r="D33" s="209">
        <f t="shared" ca="1" si="2"/>
        <v>825</v>
      </c>
      <c r="G33" s="75">
        <v>37926</v>
      </c>
      <c r="H33" s="196">
        <v>3.4156019465007702E-2</v>
      </c>
    </row>
    <row r="34" spans="1:8" x14ac:dyDescent="0.2">
      <c r="A34" s="207">
        <f>[1]!_xludf.eomonth(A33,1)</f>
        <v>38017</v>
      </c>
      <c r="B34" s="205">
        <f t="shared" si="1"/>
        <v>3.5245044946193203E-2</v>
      </c>
      <c r="C34" s="211">
        <f t="shared" ca="1" si="0"/>
        <v>0.92138166720979109</v>
      </c>
      <c r="D34" s="209">
        <f t="shared" ca="1" si="2"/>
        <v>856</v>
      </c>
      <c r="G34" s="75">
        <v>37956</v>
      </c>
      <c r="H34" s="196">
        <v>3.4698362479310699E-2</v>
      </c>
    </row>
    <row r="35" spans="1:8" x14ac:dyDescent="0.2">
      <c r="A35" s="207">
        <f>[1]!_xludf.eomonth(A34,1)</f>
        <v>38046</v>
      </c>
      <c r="B35" s="205">
        <f t="shared" si="1"/>
        <v>3.5777072842326299E-2</v>
      </c>
      <c r="C35" s="211">
        <f t="shared" ca="1" si="0"/>
        <v>0.91766622875272341</v>
      </c>
      <c r="D35" s="209">
        <f t="shared" ca="1" si="2"/>
        <v>885</v>
      </c>
      <c r="G35" s="75">
        <v>37987</v>
      </c>
      <c r="H35" s="196">
        <v>3.5245044946193203E-2</v>
      </c>
    </row>
    <row r="36" spans="1:8" x14ac:dyDescent="0.2">
      <c r="A36" s="207">
        <f>[1]!_xludf.eomonth(A35,1)</f>
        <v>38077</v>
      </c>
      <c r="B36" s="205">
        <f t="shared" si="1"/>
        <v>3.6274776444219697E-2</v>
      </c>
      <c r="C36" s="211">
        <f t="shared" ca="1" si="0"/>
        <v>0.91378742439452698</v>
      </c>
      <c r="D36" s="209">
        <f t="shared" ca="1" si="2"/>
        <v>916</v>
      </c>
      <c r="G36" s="75">
        <v>38018</v>
      </c>
      <c r="H36" s="196">
        <v>3.5777072842326299E-2</v>
      </c>
    </row>
    <row r="37" spans="1:8" x14ac:dyDescent="0.2">
      <c r="A37" s="207">
        <f>[1]!_xludf.eomonth(A36,1)</f>
        <v>38107</v>
      </c>
      <c r="B37" s="205">
        <f t="shared" si="1"/>
        <v>3.6771657376207099E-2</v>
      </c>
      <c r="C37" s="211">
        <f t="shared" ca="1" si="0"/>
        <v>0.90994246441292037</v>
      </c>
      <c r="D37" s="209">
        <f t="shared" ca="1" si="2"/>
        <v>946</v>
      </c>
      <c r="G37" s="75">
        <v>38047</v>
      </c>
      <c r="H37" s="196">
        <v>3.6274776444219697E-2</v>
      </c>
    </row>
    <row r="38" spans="1:8" x14ac:dyDescent="0.2">
      <c r="A38" s="207">
        <f>[1]!_xludf.eomonth(A37,1)</f>
        <v>38138</v>
      </c>
      <c r="B38" s="205">
        <f t="shared" si="1"/>
        <v>3.7216229037308597E-2</v>
      </c>
      <c r="C38" s="211">
        <f t="shared" ca="1" si="0"/>
        <v>0.90607420012322726</v>
      </c>
      <c r="D38" s="209">
        <f t="shared" ca="1" si="2"/>
        <v>977</v>
      </c>
      <c r="G38" s="75">
        <v>38078</v>
      </c>
      <c r="H38" s="196">
        <v>3.6771657376207099E-2</v>
      </c>
    </row>
    <row r="39" spans="1:8" x14ac:dyDescent="0.2">
      <c r="A39" s="207">
        <f>[1]!_xludf.eomonth(A38,1)</f>
        <v>38168</v>
      </c>
      <c r="B39" s="205">
        <f t="shared" si="1"/>
        <v>3.7675619823541097E-2</v>
      </c>
      <c r="C39" s="211">
        <f t="shared" ca="1" si="0"/>
        <v>0.90221175064467163</v>
      </c>
      <c r="D39" s="209">
        <f t="shared" ca="1" si="2"/>
        <v>1007</v>
      </c>
      <c r="G39" s="75">
        <v>38108</v>
      </c>
      <c r="H39" s="196">
        <v>3.7216229037308597E-2</v>
      </c>
    </row>
    <row r="40" spans="1:8" x14ac:dyDescent="0.2">
      <c r="A40" s="207">
        <f>[1]!_xludf.eomonth(A39,1)</f>
        <v>38199</v>
      </c>
      <c r="B40" s="205">
        <f t="shared" si="1"/>
        <v>3.8103647548301603E-2</v>
      </c>
      <c r="C40" s="211">
        <f t="shared" ca="1" si="0"/>
        <v>0.89828514077492749</v>
      </c>
      <c r="D40" s="209">
        <f t="shared" ca="1" si="2"/>
        <v>1038</v>
      </c>
      <c r="G40" s="75">
        <v>38139</v>
      </c>
      <c r="H40" s="196">
        <v>3.7675619823541097E-2</v>
      </c>
    </row>
    <row r="41" spans="1:8" x14ac:dyDescent="0.2">
      <c r="A41" s="207">
        <f>[1]!_xludf.eomonth(A40,1)</f>
        <v>38230</v>
      </c>
      <c r="B41" s="205">
        <f t="shared" si="1"/>
        <v>3.8527787581987397E-2</v>
      </c>
      <c r="C41" s="211">
        <f t="shared" ca="1" si="0"/>
        <v>0.89432206314061713</v>
      </c>
      <c r="D41" s="209">
        <f t="shared" ca="1" si="2"/>
        <v>1069</v>
      </c>
      <c r="G41" s="75">
        <v>38169</v>
      </c>
      <c r="H41" s="196">
        <v>3.8103647548301603E-2</v>
      </c>
    </row>
    <row r="42" spans="1:8" x14ac:dyDescent="0.2">
      <c r="A42" s="207">
        <f>[1]!_xludf.eomonth(A41,1)</f>
        <v>38260</v>
      </c>
      <c r="B42" s="205">
        <f t="shared" si="1"/>
        <v>3.8951927676075498E-2</v>
      </c>
      <c r="C42" s="211">
        <f t="shared" ca="1" si="0"/>
        <v>0.89040784457205802</v>
      </c>
      <c r="D42" s="209">
        <f t="shared" ca="1" si="2"/>
        <v>1099</v>
      </c>
      <c r="G42" s="75">
        <v>38200</v>
      </c>
      <c r="H42" s="196">
        <v>3.8527787581987397E-2</v>
      </c>
    </row>
    <row r="43" spans="1:8" x14ac:dyDescent="0.2">
      <c r="A43" s="207">
        <f>[1]!_xludf.eomonth(A42,1)</f>
        <v>38291</v>
      </c>
      <c r="B43" s="205">
        <f t="shared" si="1"/>
        <v>3.9346181905481399E-2</v>
      </c>
      <c r="C43" s="211">
        <f t="shared" ca="1" si="0"/>
        <v>0.88643614724188469</v>
      </c>
      <c r="D43" s="209">
        <f t="shared" ca="1" si="2"/>
        <v>1130</v>
      </c>
      <c r="G43" s="75">
        <v>38231</v>
      </c>
      <c r="H43" s="196">
        <v>3.8951927676075498E-2</v>
      </c>
    </row>
    <row r="44" spans="1:8" x14ac:dyDescent="0.2">
      <c r="A44" s="207">
        <f>[1]!_xludf.eomonth(A43,1)</f>
        <v>38321</v>
      </c>
      <c r="B44" s="205">
        <f t="shared" si="1"/>
        <v>3.9738001102287E-2</v>
      </c>
      <c r="C44" s="211">
        <f t="shared" ca="1" si="0"/>
        <v>0.88252621897552397</v>
      </c>
      <c r="D44" s="209">
        <f t="shared" ca="1" si="2"/>
        <v>1160</v>
      </c>
      <c r="G44" s="75">
        <v>38261</v>
      </c>
      <c r="H44" s="196">
        <v>3.9346181905481399E-2</v>
      </c>
    </row>
    <row r="45" spans="1:8" x14ac:dyDescent="0.2">
      <c r="A45" s="207">
        <f>[1]!_xludf.eomonth(A44,1)</f>
        <v>38352</v>
      </c>
      <c r="B45" s="205">
        <f t="shared" si="1"/>
        <v>4.0117181019213799E-2</v>
      </c>
      <c r="C45" s="211">
        <f t="shared" ca="1" si="0"/>
        <v>0.87851821965377608</v>
      </c>
      <c r="D45" s="209">
        <f t="shared" ca="1" si="2"/>
        <v>1191</v>
      </c>
      <c r="G45" s="75">
        <v>38292</v>
      </c>
      <c r="H45" s="196">
        <v>3.9738001102287E-2</v>
      </c>
    </row>
    <row r="46" spans="1:8" x14ac:dyDescent="0.2">
      <c r="A46" s="207">
        <f>[1]!_xludf.eomonth(A45,1)</f>
        <v>38383</v>
      </c>
      <c r="B46" s="205">
        <f t="shared" si="1"/>
        <v>4.0500734411351498E-2</v>
      </c>
      <c r="C46" s="211">
        <f t="shared" ca="1" si="0"/>
        <v>0.8744608983026535</v>
      </c>
      <c r="D46" s="209">
        <f t="shared" ca="1" si="2"/>
        <v>1222</v>
      </c>
      <c r="G46" s="75">
        <v>38322</v>
      </c>
      <c r="H46" s="196">
        <v>4.0117181019213799E-2</v>
      </c>
    </row>
    <row r="47" spans="1:8" x14ac:dyDescent="0.2">
      <c r="A47" s="207">
        <f>[1]!_xludf.eomonth(A46,1)</f>
        <v>38411</v>
      </c>
      <c r="B47" s="205">
        <f t="shared" si="1"/>
        <v>4.0877480635247702E-2</v>
      </c>
      <c r="C47" s="211">
        <f t="shared" ca="1" si="0"/>
        <v>0.87067622859960025</v>
      </c>
      <c r="D47" s="209">
        <f t="shared" ca="1" si="2"/>
        <v>1250</v>
      </c>
      <c r="G47" s="75">
        <v>38353</v>
      </c>
      <c r="H47" s="196">
        <v>4.0500734411351498E-2</v>
      </c>
    </row>
    <row r="48" spans="1:8" x14ac:dyDescent="0.2">
      <c r="A48" s="207">
        <f>[1]!_xludf.eomonth(A47,1)</f>
        <v>38442</v>
      </c>
      <c r="B48" s="205">
        <f t="shared" si="1"/>
        <v>4.12177675880692E-2</v>
      </c>
      <c r="C48" s="211">
        <f t="shared" ca="1" si="0"/>
        <v>0.86667695396537148</v>
      </c>
      <c r="D48" s="209">
        <f t="shared" ca="1" si="2"/>
        <v>1281</v>
      </c>
      <c r="G48" s="75">
        <v>38384</v>
      </c>
      <c r="H48" s="196">
        <v>4.0877480635247702E-2</v>
      </c>
    </row>
    <row r="49" spans="1:8" x14ac:dyDescent="0.2">
      <c r="A49" s="207">
        <f>[1]!_xludf.eomonth(A48,1)</f>
        <v>38472</v>
      </c>
      <c r="B49" s="205">
        <f t="shared" si="1"/>
        <v>4.1571646493805001E-2</v>
      </c>
      <c r="C49" s="211">
        <f t="shared" ca="1" si="0"/>
        <v>0.86270331297027336</v>
      </c>
      <c r="D49" s="209">
        <f t="shared" ca="1" si="2"/>
        <v>1311</v>
      </c>
      <c r="G49" s="75">
        <v>38412</v>
      </c>
      <c r="H49" s="196">
        <v>4.12177675880692E-2</v>
      </c>
    </row>
    <row r="50" spans="1:8" x14ac:dyDescent="0.2">
      <c r="A50" s="207">
        <f>[1]!_xludf.eomonth(A49,1)</f>
        <v>38503</v>
      </c>
      <c r="B50" s="205">
        <f t="shared" si="1"/>
        <v>4.1893974704058798E-2</v>
      </c>
      <c r="C50" s="211">
        <f t="shared" ca="1" si="0"/>
        <v>0.85869912576762941</v>
      </c>
      <c r="D50" s="209">
        <f t="shared" ca="1" si="2"/>
        <v>1342</v>
      </c>
      <c r="G50" s="75">
        <v>38443</v>
      </c>
      <c r="H50" s="196">
        <v>4.1571646493805001E-2</v>
      </c>
    </row>
    <row r="51" spans="1:8" x14ac:dyDescent="0.2">
      <c r="A51" s="207">
        <f>[1]!_xludf.eomonth(A50,1)</f>
        <v>38533</v>
      </c>
      <c r="B51" s="205">
        <f t="shared" si="1"/>
        <v>4.2227047224575799E-2</v>
      </c>
      <c r="C51" s="211">
        <f t="shared" ca="1" si="0"/>
        <v>0.85473185390979944</v>
      </c>
      <c r="D51" s="209">
        <f t="shared" ca="1" si="2"/>
        <v>1372</v>
      </c>
      <c r="G51" s="75">
        <v>38473</v>
      </c>
      <c r="H51" s="196">
        <v>4.1893974704058798E-2</v>
      </c>
    </row>
    <row r="52" spans="1:8" x14ac:dyDescent="0.2">
      <c r="A52" s="207">
        <f>[1]!_xludf.eomonth(A51,1)</f>
        <v>38564</v>
      </c>
      <c r="B52" s="205">
        <f t="shared" si="1"/>
        <v>4.2538340387114897E-2</v>
      </c>
      <c r="C52" s="211">
        <f t="shared" ca="1" si="0"/>
        <v>0.85070909408639139</v>
      </c>
      <c r="D52" s="209">
        <f t="shared" ca="1" si="2"/>
        <v>1403</v>
      </c>
      <c r="G52" s="75">
        <v>38504</v>
      </c>
      <c r="H52" s="196">
        <v>4.2227047224575799E-2</v>
      </c>
    </row>
    <row r="53" spans="1:8" x14ac:dyDescent="0.2">
      <c r="A53" s="207">
        <f>[1]!_xludf.eomonth(A52,1)</f>
        <v>38595</v>
      </c>
      <c r="B53" s="205">
        <f t="shared" si="1"/>
        <v>4.2849390583922002E-2</v>
      </c>
      <c r="C53" s="211">
        <f t="shared" ca="1" si="0"/>
        <v>0.84666240114510694</v>
      </c>
      <c r="D53" s="209">
        <f t="shared" ca="1" si="2"/>
        <v>1434</v>
      </c>
      <c r="G53" s="75">
        <v>38534</v>
      </c>
      <c r="H53" s="196">
        <v>4.2538340387114897E-2</v>
      </c>
    </row>
    <row r="54" spans="1:8" x14ac:dyDescent="0.2">
      <c r="A54" s="207">
        <f>[1]!_xludf.eomonth(A53,1)</f>
        <v>38625</v>
      </c>
      <c r="B54" s="205">
        <f t="shared" si="1"/>
        <v>4.3160440813145802E-2</v>
      </c>
      <c r="C54" s="211">
        <f t="shared" ca="1" si="0"/>
        <v>0.84269006742106456</v>
      </c>
      <c r="D54" s="209">
        <f t="shared" ca="1" si="2"/>
        <v>1464</v>
      </c>
      <c r="G54" s="75">
        <v>38565</v>
      </c>
      <c r="H54" s="196">
        <v>4.2849390583922002E-2</v>
      </c>
    </row>
    <row r="55" spans="1:8" x14ac:dyDescent="0.2">
      <c r="A55" s="207">
        <f>[1]!_xludf.eomonth(A54,1)</f>
        <v>38656</v>
      </c>
      <c r="B55" s="205">
        <f t="shared" si="1"/>
        <v>4.3455265543824999E-2</v>
      </c>
      <c r="C55" s="211">
        <f t="shared" ca="1" si="0"/>
        <v>0.83865034197263877</v>
      </c>
      <c r="D55" s="209">
        <f t="shared" ca="1" si="2"/>
        <v>1495</v>
      </c>
      <c r="G55" s="75">
        <v>38596</v>
      </c>
      <c r="H55" s="196">
        <v>4.3160440813145802E-2</v>
      </c>
    </row>
    <row r="56" spans="1:8" x14ac:dyDescent="0.2">
      <c r="A56" s="207">
        <f>[1]!_xludf.eomonth(A55,1)</f>
        <v>38686</v>
      </c>
      <c r="B56" s="205">
        <f t="shared" si="1"/>
        <v>4.3743992925773197E-2</v>
      </c>
      <c r="C56" s="211">
        <f t="shared" ca="1" si="0"/>
        <v>0.83470893528924683</v>
      </c>
      <c r="D56" s="209">
        <f t="shared" ca="1" si="2"/>
        <v>1525</v>
      </c>
      <c r="G56" s="75">
        <v>38626</v>
      </c>
      <c r="H56" s="196">
        <v>4.3455265543824999E-2</v>
      </c>
    </row>
    <row r="57" spans="1:8" x14ac:dyDescent="0.2">
      <c r="A57" s="207">
        <f>[1]!_xludf.eomonth(A56,1)</f>
        <v>38717</v>
      </c>
      <c r="B57" s="205">
        <f t="shared" si="1"/>
        <v>4.4023406547789801E-2</v>
      </c>
      <c r="C57" s="211">
        <f t="shared" ca="1" si="0"/>
        <v>0.83068082142583211</v>
      </c>
      <c r="D57" s="209">
        <f t="shared" ca="1" si="2"/>
        <v>1556</v>
      </c>
      <c r="G57" s="75">
        <v>38657</v>
      </c>
      <c r="H57" s="196">
        <v>4.3743992925773197E-2</v>
      </c>
    </row>
    <row r="58" spans="1:8" x14ac:dyDescent="0.2">
      <c r="A58" s="207">
        <f>[1]!_xludf.eomonth(A57,1)</f>
        <v>38748</v>
      </c>
      <c r="B58" s="205">
        <f t="shared" si="1"/>
        <v>4.4290601823182098E-2</v>
      </c>
      <c r="C58" s="211">
        <f t="shared" ca="1" si="0"/>
        <v>0.82667684941193009</v>
      </c>
      <c r="D58" s="209">
        <f t="shared" ca="1" si="2"/>
        <v>1587</v>
      </c>
      <c r="G58" s="75">
        <v>38687</v>
      </c>
      <c r="H58" s="196">
        <v>4.4023406547789801E-2</v>
      </c>
    </row>
    <row r="59" spans="1:8" x14ac:dyDescent="0.2">
      <c r="A59" s="207">
        <f>[1]!_xludf.eomonth(A58,1)</f>
        <v>38776</v>
      </c>
      <c r="B59" s="205">
        <f t="shared" si="1"/>
        <v>4.4518647734848003E-2</v>
      </c>
      <c r="C59" s="211">
        <f t="shared" ca="1" si="0"/>
        <v>0.82309298260625019</v>
      </c>
      <c r="D59" s="209">
        <f t="shared" ca="1" si="2"/>
        <v>1615</v>
      </c>
      <c r="G59" s="75">
        <v>38718</v>
      </c>
      <c r="H59" s="196">
        <v>4.4290601823182098E-2</v>
      </c>
    </row>
    <row r="60" spans="1:8" x14ac:dyDescent="0.2">
      <c r="A60" s="207">
        <f>[1]!_xludf.eomonth(A59,1)</f>
        <v>38807</v>
      </c>
      <c r="B60" s="205">
        <f t="shared" si="1"/>
        <v>4.4724624702284999E-2</v>
      </c>
      <c r="C60" s="211">
        <f t="shared" ca="1" si="0"/>
        <v>0.81927859233301681</v>
      </c>
      <c r="D60" s="209">
        <f t="shared" ca="1" si="2"/>
        <v>1646</v>
      </c>
      <c r="G60" s="75">
        <v>38749</v>
      </c>
      <c r="H60" s="196">
        <v>4.4518647734848003E-2</v>
      </c>
    </row>
    <row r="61" spans="1:8" x14ac:dyDescent="0.2">
      <c r="A61" s="207">
        <f>[1]!_xludf.eomonth(A60,1)</f>
        <v>38837</v>
      </c>
      <c r="B61" s="205">
        <f t="shared" si="1"/>
        <v>4.49526706470849E-2</v>
      </c>
      <c r="C61" s="211">
        <f t="shared" ca="1" si="0"/>
        <v>0.81547250336278043</v>
      </c>
      <c r="D61" s="209">
        <f t="shared" ca="1" si="2"/>
        <v>1676</v>
      </c>
      <c r="G61" s="75">
        <v>38777</v>
      </c>
      <c r="H61" s="196">
        <v>4.4724624702284999E-2</v>
      </c>
    </row>
    <row r="62" spans="1:8" x14ac:dyDescent="0.2">
      <c r="A62" s="207">
        <f>[1]!_xludf.eomonth(A61,1)</f>
        <v>38868</v>
      </c>
      <c r="B62" s="205">
        <f t="shared" si="1"/>
        <v>4.5173360287658101E-2</v>
      </c>
      <c r="C62" s="211">
        <f t="shared" ca="1" si="0"/>
        <v>0.81158245944197405</v>
      </c>
      <c r="D62" s="209">
        <f t="shared" ca="1" si="2"/>
        <v>1707</v>
      </c>
      <c r="G62" s="75">
        <v>38808</v>
      </c>
      <c r="H62" s="196">
        <v>4.49526706470849E-2</v>
      </c>
    </row>
    <row r="63" spans="1:8" x14ac:dyDescent="0.2">
      <c r="A63" s="207">
        <f>[1]!_xludf.eomonth(A62,1)</f>
        <v>38898</v>
      </c>
      <c r="B63" s="205">
        <f t="shared" si="1"/>
        <v>4.5401406266707398E-2</v>
      </c>
      <c r="C63" s="211">
        <f t="shared" ca="1" si="0"/>
        <v>0.80775310344402695</v>
      </c>
      <c r="D63" s="209">
        <f t="shared" ca="1" si="2"/>
        <v>1737</v>
      </c>
      <c r="G63" s="75">
        <v>38838</v>
      </c>
      <c r="H63" s="196">
        <v>4.5173360287658101E-2</v>
      </c>
    </row>
    <row r="64" spans="1:8" x14ac:dyDescent="0.2">
      <c r="A64" s="207">
        <f>[1]!_xludf.eomonth(A63,1)</f>
        <v>38929</v>
      </c>
      <c r="B64" s="205">
        <f t="shared" si="1"/>
        <v>4.56220959404217E-2</v>
      </c>
      <c r="C64" s="211">
        <f t="shared" ca="1" si="0"/>
        <v>0.80384115225749486</v>
      </c>
      <c r="D64" s="209">
        <f t="shared" ca="1" si="2"/>
        <v>1768</v>
      </c>
      <c r="G64" s="75">
        <v>38869</v>
      </c>
      <c r="H64" s="196">
        <v>4.5401406266707398E-2</v>
      </c>
    </row>
    <row r="65" spans="1:8" x14ac:dyDescent="0.2">
      <c r="A65" s="207">
        <f>[1]!_xludf.eomonth(A64,1)</f>
        <v>38960</v>
      </c>
      <c r="B65" s="205">
        <f t="shared" si="1"/>
        <v>4.5850141953713001E-2</v>
      </c>
      <c r="C65" s="211">
        <f t="shared" ca="1" si="0"/>
        <v>0.79989060517705446</v>
      </c>
      <c r="D65" s="209">
        <f t="shared" ca="1" si="2"/>
        <v>1799</v>
      </c>
      <c r="G65" s="75">
        <v>38899</v>
      </c>
      <c r="H65" s="196">
        <v>4.56220959404217E-2</v>
      </c>
    </row>
    <row r="66" spans="1:8" x14ac:dyDescent="0.2">
      <c r="A66" s="207">
        <f>[1]!_xludf.eomonth(A65,1)</f>
        <v>38990</v>
      </c>
      <c r="B66" s="205">
        <f t="shared" si="1"/>
        <v>4.6078187984403697E-2</v>
      </c>
      <c r="C66" s="211">
        <f t="shared" ca="1" si="0"/>
        <v>0.79602872781813605</v>
      </c>
      <c r="D66" s="209">
        <f t="shared" ca="1" si="2"/>
        <v>1829</v>
      </c>
      <c r="G66" s="75">
        <v>38930</v>
      </c>
      <c r="H66" s="196">
        <v>4.5850141953713001E-2</v>
      </c>
    </row>
    <row r="67" spans="1:8" x14ac:dyDescent="0.2">
      <c r="A67" s="207">
        <f>[1]!_xludf.eomonth(A66,1)</f>
        <v>39021</v>
      </c>
      <c r="B67" s="205">
        <f t="shared" si="1"/>
        <v>4.6295388094954197E-2</v>
      </c>
      <c r="C67" s="211">
        <f t="shared" ca="1" si="0"/>
        <v>0.79210006668703992</v>
      </c>
      <c r="D67" s="209">
        <f t="shared" ca="1" si="2"/>
        <v>1860</v>
      </c>
      <c r="G67" s="75">
        <v>38961</v>
      </c>
      <c r="H67" s="196">
        <v>4.6078187984403697E-2</v>
      </c>
    </row>
    <row r="68" spans="1:8" x14ac:dyDescent="0.2">
      <c r="A68" s="207">
        <f>[1]!_xludf.eomonth(A67,1)</f>
        <v>39051</v>
      </c>
      <c r="B68" s="205">
        <f t="shared" si="1"/>
        <v>4.6487374821388101E-2</v>
      </c>
      <c r="C68" s="211">
        <f t="shared" ca="1" si="0"/>
        <v>0.78836222074548234</v>
      </c>
      <c r="D68" s="209">
        <f t="shared" ca="1" si="2"/>
        <v>1890</v>
      </c>
      <c r="G68" s="75">
        <v>38991</v>
      </c>
      <c r="H68" s="196">
        <v>4.6295388094954197E-2</v>
      </c>
    </row>
    <row r="69" spans="1:8" x14ac:dyDescent="0.2">
      <c r="A69" s="207">
        <f>[1]!_xludf.eomonth(A68,1)</f>
        <v>39082</v>
      </c>
      <c r="B69" s="205">
        <f t="shared" si="1"/>
        <v>4.6673168439351501E-2</v>
      </c>
      <c r="C69" s="211">
        <f t="shared" ca="1" si="0"/>
        <v>0.78454375593994718</v>
      </c>
      <c r="D69" s="209">
        <f t="shared" ca="1" si="2"/>
        <v>1921</v>
      </c>
      <c r="G69" s="75">
        <v>39022</v>
      </c>
      <c r="H69" s="196">
        <v>4.6487374821388101E-2</v>
      </c>
    </row>
    <row r="70" spans="1:8" x14ac:dyDescent="0.2">
      <c r="A70" s="207">
        <f>[1]!_xludf.eomonth(A69,1)</f>
        <v>39113</v>
      </c>
      <c r="B70" s="205">
        <f t="shared" si="1"/>
        <v>4.6865155190042099E-2</v>
      </c>
      <c r="C70" s="211">
        <f t="shared" ca="1" si="0"/>
        <v>0.78069454444342512</v>
      </c>
      <c r="D70" s="209">
        <f t="shared" ca="1" si="2"/>
        <v>1952</v>
      </c>
      <c r="G70" s="75">
        <v>39052</v>
      </c>
      <c r="H70" s="196">
        <v>4.6673168439351501E-2</v>
      </c>
    </row>
    <row r="71" spans="1:8" x14ac:dyDescent="0.2">
      <c r="A71" s="207">
        <f>[1]!_xludf.eomonth(A70,1)</f>
        <v>39141</v>
      </c>
      <c r="B71" s="205">
        <f t="shared" si="1"/>
        <v>4.7057141953057401E-2</v>
      </c>
      <c r="C71" s="211">
        <f t="shared" ca="1" si="0"/>
        <v>0.77713638634489968</v>
      </c>
      <c r="D71" s="209">
        <f t="shared" ca="1" si="2"/>
        <v>1980</v>
      </c>
      <c r="G71" s="75">
        <v>39083</v>
      </c>
      <c r="H71" s="196">
        <v>4.6865155190042099E-2</v>
      </c>
    </row>
    <row r="72" spans="1:8" x14ac:dyDescent="0.2">
      <c r="A72" s="207">
        <f>[1]!_xludf.eomonth(A71,1)</f>
        <v>39172</v>
      </c>
      <c r="B72" s="205">
        <f t="shared" si="1"/>
        <v>4.7230549362503399E-2</v>
      </c>
      <c r="C72" s="211">
        <f t="shared" ref="C72:C135" ca="1" si="3">1/((1+B72/2)^(2*D72/365.25))</f>
        <v>0.77335288998735952</v>
      </c>
      <c r="D72" s="209">
        <f t="shared" ca="1" si="2"/>
        <v>2011</v>
      </c>
      <c r="G72" s="75">
        <v>39114</v>
      </c>
      <c r="H72" s="196">
        <v>4.7057141953057401E-2</v>
      </c>
    </row>
    <row r="73" spans="1:8" x14ac:dyDescent="0.2">
      <c r="A73" s="207">
        <f>[1]!_xludf.eomonth(A72,1)</f>
        <v>39202</v>
      </c>
      <c r="B73" s="205">
        <f t="shared" ref="B73:B136" si="4">VLOOKUP(A73,$G$7:$H$361,2)+$C$4</f>
        <v>4.7422536148974202E-2</v>
      </c>
      <c r="C73" s="211">
        <f t="shared" ca="1" si="3"/>
        <v>0.76958641070524325</v>
      </c>
      <c r="D73" s="209">
        <f t="shared" ref="D73:D136" ca="1" si="5">A73-ValDate</f>
        <v>2041</v>
      </c>
      <c r="G73" s="75">
        <v>39142</v>
      </c>
      <c r="H73" s="196">
        <v>4.7230549362503399E-2</v>
      </c>
    </row>
    <row r="74" spans="1:8" x14ac:dyDescent="0.2">
      <c r="A74" s="207">
        <f>[1]!_xludf.eomonth(A73,1)</f>
        <v>39233</v>
      </c>
      <c r="B74" s="205">
        <f t="shared" si="4"/>
        <v>4.7608329825032901E-2</v>
      </c>
      <c r="C74" s="211">
        <f t="shared" ca="1" si="3"/>
        <v>0.76574237741671569</v>
      </c>
      <c r="D74" s="209">
        <f t="shared" ca="1" si="5"/>
        <v>2072</v>
      </c>
      <c r="G74" s="75">
        <v>39173</v>
      </c>
      <c r="H74" s="196">
        <v>4.7422536148974202E-2</v>
      </c>
    </row>
    <row r="75" spans="1:8" x14ac:dyDescent="0.2">
      <c r="A75" s="207">
        <f>[1]!_xludf.eomonth(A74,1)</f>
        <v>39263</v>
      </c>
      <c r="B75" s="205">
        <f t="shared" si="4"/>
        <v>4.7800316635748803E-2</v>
      </c>
      <c r="C75" s="211">
        <f t="shared" ca="1" si="3"/>
        <v>0.76196615183453897</v>
      </c>
      <c r="D75" s="209">
        <f t="shared" ca="1" si="5"/>
        <v>2102</v>
      </c>
      <c r="G75" s="75">
        <v>39203</v>
      </c>
      <c r="H75" s="196">
        <v>4.7608329825032901E-2</v>
      </c>
    </row>
    <row r="76" spans="1:8" x14ac:dyDescent="0.2">
      <c r="A76" s="207">
        <f>[1]!_xludf.eomonth(A75,1)</f>
        <v>39294</v>
      </c>
      <c r="B76" s="205">
        <f t="shared" si="4"/>
        <v>4.7986110335268797E-2</v>
      </c>
      <c r="C76" s="211">
        <f t="shared" ca="1" si="3"/>
        <v>0.75811360759375934</v>
      </c>
      <c r="D76" s="209">
        <f t="shared" ca="1" si="5"/>
        <v>2133</v>
      </c>
      <c r="G76" s="75">
        <v>39234</v>
      </c>
      <c r="H76" s="196">
        <v>4.7800316635748803E-2</v>
      </c>
    </row>
    <row r="77" spans="1:8" x14ac:dyDescent="0.2">
      <c r="A77" s="207">
        <f>[1]!_xludf.eomonth(A76,1)</f>
        <v>39325</v>
      </c>
      <c r="B77" s="205">
        <f t="shared" si="4"/>
        <v>4.81780971702261E-2</v>
      </c>
      <c r="C77" s="211">
        <f t="shared" ca="1" si="3"/>
        <v>0.75423035970555985</v>
      </c>
      <c r="D77" s="209">
        <f t="shared" ca="1" si="5"/>
        <v>2164</v>
      </c>
      <c r="G77" s="75">
        <v>39264</v>
      </c>
      <c r="H77" s="196">
        <v>4.7986110335268797E-2</v>
      </c>
    </row>
    <row r="78" spans="1:8" x14ac:dyDescent="0.2">
      <c r="A78" s="207">
        <f>[1]!_xludf.eomonth(A77,1)</f>
        <v>39355</v>
      </c>
      <c r="B78" s="205">
        <f t="shared" si="4"/>
        <v>4.8370084017501203E-2</v>
      </c>
      <c r="C78" s="211">
        <f t="shared" ca="1" si="3"/>
        <v>0.75044139447759595</v>
      </c>
      <c r="D78" s="209">
        <f t="shared" ca="1" si="5"/>
        <v>2194</v>
      </c>
      <c r="G78" s="75">
        <v>39295</v>
      </c>
      <c r="H78" s="196">
        <v>4.81780971702261E-2</v>
      </c>
    </row>
    <row r="79" spans="1:8" x14ac:dyDescent="0.2">
      <c r="A79" s="207">
        <f>[1]!_xludf.eomonth(A78,1)</f>
        <v>39386</v>
      </c>
      <c r="B79" s="205">
        <f t="shared" si="4"/>
        <v>4.8555877752397301E-2</v>
      </c>
      <c r="C79" s="211">
        <f t="shared" ca="1" si="3"/>
        <v>0.74657796942215382</v>
      </c>
      <c r="D79" s="209">
        <f t="shared" ca="1" si="5"/>
        <v>2225</v>
      </c>
      <c r="G79" s="75">
        <v>39326</v>
      </c>
      <c r="H79" s="196">
        <v>4.8370084017501203E-2</v>
      </c>
    </row>
    <row r="80" spans="1:8" x14ac:dyDescent="0.2">
      <c r="A80" s="207">
        <f>[1]!_xludf.eomonth(A79,1)</f>
        <v>39416</v>
      </c>
      <c r="B80" s="205">
        <f t="shared" si="4"/>
        <v>4.8747864623906803E-2</v>
      </c>
      <c r="C80" s="211">
        <f t="shared" ca="1" si="3"/>
        <v>0.74278184529575664</v>
      </c>
      <c r="D80" s="209">
        <f t="shared" ca="1" si="5"/>
        <v>2255</v>
      </c>
      <c r="G80" s="75">
        <v>39356</v>
      </c>
      <c r="H80" s="196">
        <v>4.8555877752397301E-2</v>
      </c>
    </row>
    <row r="81" spans="1:8" x14ac:dyDescent="0.2">
      <c r="A81" s="207">
        <f>[1]!_xludf.eomonth(A80,1)</f>
        <v>39447</v>
      </c>
      <c r="B81" s="205">
        <f t="shared" si="4"/>
        <v>4.8933658382253498E-2</v>
      </c>
      <c r="C81" s="211">
        <f t="shared" ca="1" si="3"/>
        <v>0.73891249037343232</v>
      </c>
      <c r="D81" s="209">
        <f t="shared" ca="1" si="5"/>
        <v>2286</v>
      </c>
      <c r="G81" s="75">
        <v>39387</v>
      </c>
      <c r="H81" s="196">
        <v>4.8747864623906803E-2</v>
      </c>
    </row>
    <row r="82" spans="1:8" x14ac:dyDescent="0.2">
      <c r="A82" s="207">
        <f>[1]!_xludf.eomonth(A81,1)</f>
        <v>39478</v>
      </c>
      <c r="B82" s="205">
        <f t="shared" si="4"/>
        <v>4.9125645277992902E-2</v>
      </c>
      <c r="C82" s="211">
        <f t="shared" ca="1" si="3"/>
        <v>0.73501255471063565</v>
      </c>
      <c r="D82" s="209">
        <f t="shared" ca="1" si="5"/>
        <v>2317</v>
      </c>
      <c r="G82" s="75">
        <v>39417</v>
      </c>
      <c r="H82" s="196">
        <v>4.8933658382253498E-2</v>
      </c>
    </row>
    <row r="83" spans="1:8" x14ac:dyDescent="0.2">
      <c r="A83" s="207">
        <f>[1]!_xludf.eomonth(A82,1)</f>
        <v>39507</v>
      </c>
      <c r="B83" s="205">
        <f t="shared" si="4"/>
        <v>4.9317632186044201E-2</v>
      </c>
      <c r="C83" s="211">
        <f t="shared" ca="1" si="3"/>
        <v>0.73130509494412821</v>
      </c>
      <c r="D83" s="209">
        <f t="shared" ca="1" si="5"/>
        <v>2346</v>
      </c>
      <c r="G83" s="75">
        <v>39448</v>
      </c>
      <c r="H83" s="196">
        <v>4.9125645277992902E-2</v>
      </c>
    </row>
    <row r="84" spans="1:8" x14ac:dyDescent="0.2">
      <c r="A84" s="207">
        <f>[1]!_xludf.eomonth(A83,1)</f>
        <v>39538</v>
      </c>
      <c r="B84" s="205">
        <f t="shared" si="4"/>
        <v>4.9497232853108003E-2</v>
      </c>
      <c r="C84" s="211">
        <f t="shared" ca="1" si="3"/>
        <v>0.72745716692784201</v>
      </c>
      <c r="D84" s="209">
        <f t="shared" ca="1" si="5"/>
        <v>2377</v>
      </c>
      <c r="G84" s="75">
        <v>39479</v>
      </c>
      <c r="H84" s="196">
        <v>4.9317632186044201E-2</v>
      </c>
    </row>
    <row r="85" spans="1:8" x14ac:dyDescent="0.2">
      <c r="A85" s="207">
        <f>[1]!_xludf.eomonth(A84,1)</f>
        <v>39568</v>
      </c>
      <c r="B85" s="205">
        <f t="shared" si="4"/>
        <v>4.9689219784985202E-2</v>
      </c>
      <c r="C85" s="211">
        <f t="shared" ca="1" si="3"/>
        <v>0.7236476118593731</v>
      </c>
      <c r="D85" s="209">
        <f t="shared" ca="1" si="5"/>
        <v>2407</v>
      </c>
      <c r="G85" s="75">
        <v>39508</v>
      </c>
      <c r="H85" s="196">
        <v>4.9497232853108003E-2</v>
      </c>
    </row>
    <row r="86" spans="1:8" x14ac:dyDescent="0.2">
      <c r="A86" s="207">
        <f>[1]!_xludf.eomonth(A85,1)</f>
        <v>39599</v>
      </c>
      <c r="B86" s="205">
        <f t="shared" si="4"/>
        <v>4.9875013601747398E-2</v>
      </c>
      <c r="C86" s="211">
        <f t="shared" ca="1" si="3"/>
        <v>0.71976787365765782</v>
      </c>
      <c r="D86" s="209">
        <f t="shared" ca="1" si="5"/>
        <v>2438</v>
      </c>
      <c r="G86" s="75">
        <v>39539</v>
      </c>
      <c r="H86" s="196">
        <v>4.9689219784985202E-2</v>
      </c>
    </row>
    <row r="87" spans="1:8" x14ac:dyDescent="0.2">
      <c r="A87" s="207">
        <f>[1]!_xludf.eomonth(A86,1)</f>
        <v>39629</v>
      </c>
      <c r="B87" s="205">
        <f t="shared" si="4"/>
        <v>5.0067000557843903E-2</v>
      </c>
      <c r="C87" s="211">
        <f t="shared" ca="1" si="3"/>
        <v>0.71595467395158652</v>
      </c>
      <c r="D87" s="209">
        <f t="shared" ca="1" si="5"/>
        <v>2468</v>
      </c>
      <c r="G87" s="75">
        <v>39569</v>
      </c>
      <c r="H87" s="196">
        <v>4.9875013601747398E-2</v>
      </c>
    </row>
    <row r="88" spans="1:8" x14ac:dyDescent="0.2">
      <c r="A88" s="207">
        <f>[1]!_xludf.eomonth(A87,1)</f>
        <v>39660</v>
      </c>
      <c r="B88" s="205">
        <f t="shared" si="4"/>
        <v>5.0252794398041097E-2</v>
      </c>
      <c r="C88" s="211">
        <f t="shared" ca="1" si="3"/>
        <v>0.71207250722615067</v>
      </c>
      <c r="D88" s="209">
        <f t="shared" ca="1" si="5"/>
        <v>2499</v>
      </c>
      <c r="G88" s="75">
        <v>39600</v>
      </c>
      <c r="H88" s="196">
        <v>5.0067000557843903E-2</v>
      </c>
    </row>
    <row r="89" spans="1:8" x14ac:dyDescent="0.2">
      <c r="A89" s="207">
        <f>[1]!_xludf.eomonth(A88,1)</f>
        <v>39691</v>
      </c>
      <c r="B89" s="205">
        <f t="shared" si="4"/>
        <v>5.0444781378351497E-2</v>
      </c>
      <c r="C89" s="211">
        <f t="shared" ca="1" si="3"/>
        <v>0.70816005066442755</v>
      </c>
      <c r="D89" s="209">
        <f t="shared" ca="1" si="5"/>
        <v>2530</v>
      </c>
      <c r="G89" s="75">
        <v>39630</v>
      </c>
      <c r="H89" s="196">
        <v>5.0252794398041097E-2</v>
      </c>
    </row>
    <row r="90" spans="1:8" x14ac:dyDescent="0.2">
      <c r="A90" s="207">
        <f>[1]!_xludf.eomonth(A89,1)</f>
        <v>39721</v>
      </c>
      <c r="B90" s="205">
        <f t="shared" si="4"/>
        <v>5.0636768370966298E-2</v>
      </c>
      <c r="C90" s="211">
        <f t="shared" ca="1" si="3"/>
        <v>0.70434321489816465</v>
      </c>
      <c r="D90" s="209">
        <f t="shared" ca="1" si="5"/>
        <v>2560</v>
      </c>
      <c r="G90" s="75">
        <v>39661</v>
      </c>
      <c r="H90" s="196">
        <v>5.0444781378351497E-2</v>
      </c>
    </row>
    <row r="91" spans="1:8" x14ac:dyDescent="0.2">
      <c r="A91" s="207">
        <f>[1]!_xludf.eomonth(A90,1)</f>
        <v>39752</v>
      </c>
      <c r="B91" s="205">
        <f t="shared" si="4"/>
        <v>5.0817793784574801E-2</v>
      </c>
      <c r="C91" s="211">
        <f t="shared" ca="1" si="3"/>
        <v>0.70048234476407667</v>
      </c>
      <c r="D91" s="209">
        <f t="shared" ca="1" si="5"/>
        <v>2591</v>
      </c>
      <c r="G91" s="75">
        <v>39692</v>
      </c>
      <c r="H91" s="196">
        <v>5.0636768370966298E-2</v>
      </c>
    </row>
    <row r="92" spans="1:8" x14ac:dyDescent="0.2">
      <c r="A92" s="207">
        <f>[1]!_xludf.eomonth(A91,1)</f>
        <v>39782</v>
      </c>
      <c r="B92" s="205">
        <f t="shared" si="4"/>
        <v>5.0935869637471799E-2</v>
      </c>
      <c r="C92" s="211">
        <f t="shared" ca="1" si="3"/>
        <v>0.69702486175106304</v>
      </c>
      <c r="D92" s="209">
        <f t="shared" ca="1" si="5"/>
        <v>2621</v>
      </c>
      <c r="G92" s="75">
        <v>39722</v>
      </c>
      <c r="H92" s="196">
        <v>5.0817793784574801E-2</v>
      </c>
    </row>
    <row r="93" spans="1:8" x14ac:dyDescent="0.2">
      <c r="A93" s="207">
        <f>[1]!_xludf.eomonth(A92,1)</f>
        <v>39813</v>
      </c>
      <c r="B93" s="205">
        <f t="shared" si="4"/>
        <v>5.1050136596318699E-2</v>
      </c>
      <c r="C93" s="211">
        <f t="shared" ca="1" si="3"/>
        <v>0.69349433711940489</v>
      </c>
      <c r="D93" s="209">
        <f t="shared" ca="1" si="5"/>
        <v>2652</v>
      </c>
      <c r="G93" s="75">
        <v>39753</v>
      </c>
      <c r="H93" s="196">
        <v>5.0935869637471799E-2</v>
      </c>
    </row>
    <row r="94" spans="1:8" x14ac:dyDescent="0.2">
      <c r="A94" s="207">
        <f>[1]!_xludf.eomonth(A93,1)</f>
        <v>39844</v>
      </c>
      <c r="B94" s="205">
        <f t="shared" si="4"/>
        <v>5.1168212458370603E-2</v>
      </c>
      <c r="C94" s="211">
        <f t="shared" ca="1" si="3"/>
        <v>0.68994985345861259</v>
      </c>
      <c r="D94" s="209">
        <f t="shared" ca="1" si="5"/>
        <v>2683</v>
      </c>
      <c r="G94" s="75">
        <v>39783</v>
      </c>
      <c r="H94" s="196">
        <v>5.1050136596318699E-2</v>
      </c>
    </row>
    <row r="95" spans="1:8" x14ac:dyDescent="0.2">
      <c r="A95" s="207">
        <f>[1]!_xludf.eomonth(A94,1)</f>
        <v>39872</v>
      </c>
      <c r="B95" s="205">
        <f t="shared" si="4"/>
        <v>5.1286288325075501E-2</v>
      </c>
      <c r="C95" s="211">
        <f t="shared" ca="1" si="3"/>
        <v>0.68669566403346216</v>
      </c>
      <c r="D95" s="209">
        <f t="shared" ca="1" si="5"/>
        <v>2711</v>
      </c>
      <c r="G95" s="75">
        <v>39814</v>
      </c>
      <c r="H95" s="196">
        <v>5.1168212458370603E-2</v>
      </c>
    </row>
    <row r="96" spans="1:8" x14ac:dyDescent="0.2">
      <c r="A96" s="207">
        <f>[1]!_xludf.eomonth(A95,1)</f>
        <v>39903</v>
      </c>
      <c r="B96" s="205">
        <f t="shared" si="4"/>
        <v>5.1392937499001E-2</v>
      </c>
      <c r="C96" s="211">
        <f t="shared" ca="1" si="3"/>
        <v>0.68321707694789569</v>
      </c>
      <c r="D96" s="209">
        <f t="shared" ca="1" si="5"/>
        <v>2742</v>
      </c>
      <c r="G96" s="75">
        <v>39845</v>
      </c>
      <c r="H96" s="196">
        <v>5.1286288325075501E-2</v>
      </c>
    </row>
    <row r="97" spans="1:8" x14ac:dyDescent="0.2">
      <c r="A97" s="207">
        <f>[1]!_xludf.eomonth(A96,1)</f>
        <v>39933</v>
      </c>
      <c r="B97" s="205">
        <f t="shared" si="4"/>
        <v>5.1511013374559302E-2</v>
      </c>
      <c r="C97" s="211">
        <f t="shared" ca="1" si="3"/>
        <v>0.6797813038664815</v>
      </c>
      <c r="D97" s="209">
        <f t="shared" ca="1" si="5"/>
        <v>2772</v>
      </c>
      <c r="G97" s="75">
        <v>39873</v>
      </c>
      <c r="H97" s="196">
        <v>5.1392937499001E-2</v>
      </c>
    </row>
    <row r="98" spans="1:8" x14ac:dyDescent="0.2">
      <c r="A98" s="207">
        <f>[1]!_xludf.eomonth(A97,1)</f>
        <v>39964</v>
      </c>
      <c r="B98" s="205">
        <f t="shared" si="4"/>
        <v>5.1625280355335E-2</v>
      </c>
      <c r="C98" s="211">
        <f t="shared" ca="1" si="3"/>
        <v>0.6762749389025885</v>
      </c>
      <c r="D98" s="209">
        <f t="shared" ca="1" si="5"/>
        <v>2803</v>
      </c>
      <c r="G98" s="75">
        <v>39904</v>
      </c>
      <c r="H98" s="196">
        <v>5.1511013374559302E-2</v>
      </c>
    </row>
    <row r="99" spans="1:8" x14ac:dyDescent="0.2">
      <c r="A99" s="207">
        <f>[1]!_xludf.eomonth(A98,1)</f>
        <v>39994</v>
      </c>
      <c r="B99" s="205">
        <f t="shared" si="4"/>
        <v>5.1743356240046001E-2</v>
      </c>
      <c r="C99" s="211">
        <f t="shared" ca="1" si="3"/>
        <v>0.67284869047573914</v>
      </c>
      <c r="D99" s="209">
        <f t="shared" ca="1" si="5"/>
        <v>2833</v>
      </c>
      <c r="G99" s="75">
        <v>39934</v>
      </c>
      <c r="H99" s="196">
        <v>5.1625280355335E-2</v>
      </c>
    </row>
    <row r="100" spans="1:8" x14ac:dyDescent="0.2">
      <c r="A100" s="207">
        <f>[1]!_xludf.eomonth(A99,1)</f>
        <v>40025</v>
      </c>
      <c r="B100" s="205">
        <f t="shared" si="4"/>
        <v>5.1857623229678997E-2</v>
      </c>
      <c r="C100" s="211">
        <f t="shared" ca="1" si="3"/>
        <v>0.66935283027026549</v>
      </c>
      <c r="D100" s="209">
        <f t="shared" ca="1" si="5"/>
        <v>2864</v>
      </c>
      <c r="G100" s="75">
        <v>39965</v>
      </c>
      <c r="H100" s="196">
        <v>5.1743356240046001E-2</v>
      </c>
    </row>
    <row r="101" spans="1:8" x14ac:dyDescent="0.2">
      <c r="A101" s="207">
        <f>[1]!_xludf.eomonth(A100,1)</f>
        <v>40056</v>
      </c>
      <c r="B101" s="205">
        <f t="shared" si="4"/>
        <v>5.1975699123541802E-2</v>
      </c>
      <c r="C101" s="211">
        <f t="shared" ca="1" si="3"/>
        <v>0.66584298378534434</v>
      </c>
      <c r="D101" s="209">
        <f t="shared" ca="1" si="5"/>
        <v>2895</v>
      </c>
      <c r="G101" s="75">
        <v>39995</v>
      </c>
      <c r="H101" s="196">
        <v>5.1857623229678997E-2</v>
      </c>
    </row>
    <row r="102" spans="1:8" x14ac:dyDescent="0.2">
      <c r="A102" s="207">
        <f>[1]!_xludf.eomonth(A101,1)</f>
        <v>40086</v>
      </c>
      <c r="B102" s="205">
        <f t="shared" si="4"/>
        <v>5.2093775022055103E-2</v>
      </c>
      <c r="C102" s="211">
        <f t="shared" ca="1" si="3"/>
        <v>0.66243190058137802</v>
      </c>
      <c r="D102" s="209">
        <f t="shared" ca="1" si="5"/>
        <v>2925</v>
      </c>
      <c r="G102" s="75">
        <v>40026</v>
      </c>
      <c r="H102" s="196">
        <v>5.1975699123541802E-2</v>
      </c>
    </row>
    <row r="103" spans="1:8" x14ac:dyDescent="0.2">
      <c r="A103" s="207">
        <f>[1]!_xludf.eomonth(A102,1)</f>
        <v>40117</v>
      </c>
      <c r="B103" s="205">
        <f t="shared" si="4"/>
        <v>5.2208042025044102E-2</v>
      </c>
      <c r="C103" s="211">
        <f t="shared" ca="1" si="3"/>
        <v>0.65895267303487137</v>
      </c>
      <c r="D103" s="209">
        <f t="shared" ca="1" si="5"/>
        <v>2956</v>
      </c>
      <c r="G103" s="75">
        <v>40057</v>
      </c>
      <c r="H103" s="196">
        <v>5.2093775022055103E-2</v>
      </c>
    </row>
    <row r="104" spans="1:8" x14ac:dyDescent="0.2">
      <c r="A104" s="207">
        <f>[1]!_xludf.eomonth(A103,1)</f>
        <v>40147</v>
      </c>
      <c r="B104" s="205">
        <f t="shared" si="4"/>
        <v>5.2326117932707902E-2</v>
      </c>
      <c r="C104" s="211">
        <f t="shared" ca="1" si="3"/>
        <v>0.65555216565784002</v>
      </c>
      <c r="D104" s="209">
        <f t="shared" ca="1" si="5"/>
        <v>2986</v>
      </c>
      <c r="G104" s="75">
        <v>40087</v>
      </c>
      <c r="H104" s="196">
        <v>5.2208042025044102E-2</v>
      </c>
    </row>
    <row r="105" spans="1:8" x14ac:dyDescent="0.2">
      <c r="A105" s="207">
        <f>[1]!_xludf.eomonth(A104,1)</f>
        <v>40178</v>
      </c>
      <c r="B105" s="205">
        <f t="shared" si="4"/>
        <v>5.2440384944552103E-2</v>
      </c>
      <c r="C105" s="211">
        <f t="shared" ca="1" si="3"/>
        <v>0.65208447960880755</v>
      </c>
      <c r="D105" s="209">
        <f t="shared" ca="1" si="5"/>
        <v>3017</v>
      </c>
      <c r="G105" s="75">
        <v>40118</v>
      </c>
      <c r="H105" s="196">
        <v>5.2326117932707902E-2</v>
      </c>
    </row>
    <row r="106" spans="1:8" x14ac:dyDescent="0.2">
      <c r="A106" s="207">
        <f>[1]!_xludf.eomonth(A105,1)</f>
        <v>40209</v>
      </c>
      <c r="B106" s="205">
        <f t="shared" si="4"/>
        <v>5.2558460861364502E-2</v>
      </c>
      <c r="C106" s="211">
        <f t="shared" ca="1" si="3"/>
        <v>0.64860282180405915</v>
      </c>
      <c r="D106" s="209">
        <f t="shared" ca="1" si="5"/>
        <v>3048</v>
      </c>
      <c r="G106" s="75">
        <v>40148</v>
      </c>
      <c r="H106" s="196">
        <v>5.2440384944552103E-2</v>
      </c>
    </row>
    <row r="107" spans="1:8" x14ac:dyDescent="0.2">
      <c r="A107" s="207">
        <f>[1]!_xludf.eomonth(A106,1)</f>
        <v>40237</v>
      </c>
      <c r="B107" s="205">
        <f t="shared" si="4"/>
        <v>5.2676536782826598E-2</v>
      </c>
      <c r="C107" s="211">
        <f t="shared" ca="1" si="3"/>
        <v>0.64540275785416157</v>
      </c>
      <c r="D107" s="209">
        <f t="shared" ca="1" si="5"/>
        <v>3076</v>
      </c>
      <c r="G107" s="75">
        <v>40179</v>
      </c>
      <c r="H107" s="196">
        <v>5.2558460861364502E-2</v>
      </c>
    </row>
    <row r="108" spans="1:8" x14ac:dyDescent="0.2">
      <c r="A108" s="207">
        <f>[1]!_xludf.eomonth(A107,1)</f>
        <v>40268</v>
      </c>
      <c r="B108" s="205">
        <f t="shared" si="4"/>
        <v>5.27831860062076E-2</v>
      </c>
      <c r="C108" s="211">
        <f t="shared" ca="1" si="3"/>
        <v>0.64199317499452357</v>
      </c>
      <c r="D108" s="209">
        <f t="shared" ca="1" si="5"/>
        <v>3107</v>
      </c>
      <c r="G108" s="75">
        <v>40210</v>
      </c>
      <c r="H108" s="196">
        <v>5.2676536782826598E-2</v>
      </c>
    </row>
    <row r="109" spans="1:8" x14ac:dyDescent="0.2">
      <c r="A109" s="207">
        <f>[1]!_xludf.eomonth(A108,1)</f>
        <v>40298</v>
      </c>
      <c r="B109" s="205">
        <f t="shared" si="4"/>
        <v>5.2901261936517202E-2</v>
      </c>
      <c r="C109" s="211">
        <f t="shared" ca="1" si="3"/>
        <v>0.6386205839410547</v>
      </c>
      <c r="D109" s="209">
        <f t="shared" ca="1" si="5"/>
        <v>3137</v>
      </c>
      <c r="G109" s="75">
        <v>40238</v>
      </c>
      <c r="H109" s="196">
        <v>5.27831860062076E-2</v>
      </c>
    </row>
    <row r="110" spans="1:8" x14ac:dyDescent="0.2">
      <c r="A110" s="207">
        <f>[1]!_xludf.eomonth(A109,1)</f>
        <v>40329</v>
      </c>
      <c r="B110" s="205">
        <f t="shared" si="4"/>
        <v>5.3015528970274998E-2</v>
      </c>
      <c r="C110" s="211">
        <f t="shared" ca="1" si="3"/>
        <v>0.63518317878342401</v>
      </c>
      <c r="D110" s="209">
        <f t="shared" ca="1" si="5"/>
        <v>3168</v>
      </c>
      <c r="G110" s="75">
        <v>40269</v>
      </c>
      <c r="H110" s="196">
        <v>5.2901261936517202E-2</v>
      </c>
    </row>
    <row r="111" spans="1:8" x14ac:dyDescent="0.2">
      <c r="A111" s="207">
        <f>[1]!_xludf.eomonth(A110,1)</f>
        <v>40359</v>
      </c>
      <c r="B111" s="205">
        <f t="shared" si="4"/>
        <v>5.3133604909731499E-2</v>
      </c>
      <c r="C111" s="211">
        <f t="shared" ca="1" si="3"/>
        <v>0.63182254887982259</v>
      </c>
      <c r="D111" s="209">
        <f t="shared" ca="1" si="5"/>
        <v>3198</v>
      </c>
      <c r="G111" s="75">
        <v>40299</v>
      </c>
      <c r="H111" s="196">
        <v>5.3015528970274998E-2</v>
      </c>
    </row>
    <row r="112" spans="1:8" x14ac:dyDescent="0.2">
      <c r="A112" s="207">
        <f>[1]!_xludf.eomonth(A111,1)</f>
        <v>40390</v>
      </c>
      <c r="B112" s="205">
        <f t="shared" si="4"/>
        <v>5.3247871952340799E-2</v>
      </c>
      <c r="C112" s="211">
        <f t="shared" ca="1" si="3"/>
        <v>0.62839804936447641</v>
      </c>
      <c r="D112" s="209">
        <f t="shared" ca="1" si="5"/>
        <v>3229</v>
      </c>
      <c r="G112" s="75">
        <v>40330</v>
      </c>
      <c r="H112" s="196">
        <v>5.3133604909731499E-2</v>
      </c>
    </row>
    <row r="113" spans="1:8" x14ac:dyDescent="0.2">
      <c r="A113" s="207">
        <f>[1]!_xludf.eomonth(A112,1)</f>
        <v>40421</v>
      </c>
      <c r="B113" s="205">
        <f t="shared" si="4"/>
        <v>5.3365947900942498E-2</v>
      </c>
      <c r="C113" s="211">
        <f t="shared" ca="1" si="3"/>
        <v>0.62495964253145975</v>
      </c>
      <c r="D113" s="209">
        <f t="shared" ca="1" si="5"/>
        <v>3260</v>
      </c>
      <c r="G113" s="75">
        <v>40360</v>
      </c>
      <c r="H113" s="196">
        <v>5.3247871952340799E-2</v>
      </c>
    </row>
    <row r="114" spans="1:8" x14ac:dyDescent="0.2">
      <c r="A114" s="207">
        <f>[1]!_xludf.eomonth(A113,1)</f>
        <v>40451</v>
      </c>
      <c r="B114" s="205">
        <f t="shared" si="4"/>
        <v>5.3484023854191598E-2</v>
      </c>
      <c r="C114" s="211">
        <f t="shared" ca="1" si="3"/>
        <v>0.62161777462831369</v>
      </c>
      <c r="D114" s="209">
        <f t="shared" ca="1" si="5"/>
        <v>3290</v>
      </c>
      <c r="G114" s="75">
        <v>40391</v>
      </c>
      <c r="H114" s="196">
        <v>5.3365947900942498E-2</v>
      </c>
    </row>
    <row r="115" spans="1:8" x14ac:dyDescent="0.2">
      <c r="A115" s="207">
        <f>[1]!_xludf.eomonth(A114,1)</f>
        <v>40482</v>
      </c>
      <c r="B115" s="205">
        <f t="shared" si="4"/>
        <v>5.3598290910147998E-2</v>
      </c>
      <c r="C115" s="211">
        <f t="shared" ca="1" si="3"/>
        <v>0.61821344958629054</v>
      </c>
      <c r="D115" s="209">
        <f t="shared" ca="1" si="5"/>
        <v>3321</v>
      </c>
      <c r="G115" s="75">
        <v>40422</v>
      </c>
      <c r="H115" s="196">
        <v>5.3484023854191598E-2</v>
      </c>
    </row>
    <row r="116" spans="1:8" x14ac:dyDescent="0.2">
      <c r="A116" s="207">
        <f>[1]!_xludf.eomonth(A115,1)</f>
        <v>40512</v>
      </c>
      <c r="B116" s="205">
        <f t="shared" si="4"/>
        <v>5.3716366872541298E-2</v>
      </c>
      <c r="C116" s="211">
        <f t="shared" ca="1" si="3"/>
        <v>0.61488449024904546</v>
      </c>
      <c r="D116" s="209">
        <f t="shared" ca="1" si="5"/>
        <v>3351</v>
      </c>
      <c r="G116" s="75">
        <v>40452</v>
      </c>
      <c r="H116" s="196">
        <v>5.3598290910147998E-2</v>
      </c>
    </row>
    <row r="117" spans="1:8" x14ac:dyDescent="0.2">
      <c r="A117" s="207">
        <f>[1]!_xludf.eomonth(A116,1)</f>
        <v>40543</v>
      </c>
      <c r="B117" s="205">
        <f t="shared" si="4"/>
        <v>5.3830633937346203E-2</v>
      </c>
      <c r="C117" s="211">
        <f t="shared" ca="1" si="3"/>
        <v>0.61149400219611272</v>
      </c>
      <c r="D117" s="209">
        <f t="shared" ca="1" si="5"/>
        <v>3382</v>
      </c>
      <c r="G117" s="75">
        <v>40483</v>
      </c>
      <c r="H117" s="196">
        <v>5.3716366872541298E-2</v>
      </c>
    </row>
    <row r="118" spans="1:8" x14ac:dyDescent="0.2">
      <c r="A118" s="207">
        <f>[1]!_xludf.eomonth(A117,1)</f>
        <v>40574</v>
      </c>
      <c r="B118" s="205">
        <f t="shared" si="4"/>
        <v>5.3948709908882397E-2</v>
      </c>
      <c r="C118" s="211">
        <f t="shared" ca="1" si="3"/>
        <v>0.60808968333363178</v>
      </c>
      <c r="D118" s="209">
        <f t="shared" ca="1" si="5"/>
        <v>3413</v>
      </c>
      <c r="G118" s="75">
        <v>40513</v>
      </c>
      <c r="H118" s="196">
        <v>5.3830633937346203E-2</v>
      </c>
    </row>
    <row r="119" spans="1:8" x14ac:dyDescent="0.2">
      <c r="A119" s="207">
        <f>[1]!_xludf.eomonth(A118,1)</f>
        <v>40602</v>
      </c>
      <c r="B119" s="205">
        <f t="shared" si="4"/>
        <v>5.4066785885064798E-2</v>
      </c>
      <c r="C119" s="211">
        <f t="shared" ca="1" si="3"/>
        <v>0.60495757733954503</v>
      </c>
      <c r="D119" s="209">
        <f t="shared" ca="1" si="5"/>
        <v>3441</v>
      </c>
      <c r="G119" s="75">
        <v>40544</v>
      </c>
      <c r="H119" s="196">
        <v>5.3948709908882397E-2</v>
      </c>
    </row>
    <row r="120" spans="1:8" x14ac:dyDescent="0.2">
      <c r="A120" s="207">
        <f>[1]!_xludf.eomonth(A119,1)</f>
        <v>40633</v>
      </c>
      <c r="B120" s="205">
        <f t="shared" si="4"/>
        <v>5.4173435157868002E-2</v>
      </c>
      <c r="C120" s="211">
        <f t="shared" ca="1" si="3"/>
        <v>0.60163043226333535</v>
      </c>
      <c r="D120" s="209">
        <f t="shared" ca="1" si="5"/>
        <v>3472</v>
      </c>
      <c r="G120" s="75">
        <v>40575</v>
      </c>
      <c r="H120" s="196">
        <v>5.4066785885064798E-2</v>
      </c>
    </row>
    <row r="121" spans="1:8" x14ac:dyDescent="0.2">
      <c r="A121" s="207">
        <f>[1]!_xludf.eomonth(A120,1)</f>
        <v>40663</v>
      </c>
      <c r="B121" s="205">
        <f t="shared" si="4"/>
        <v>5.4291511142892102E-2</v>
      </c>
      <c r="C121" s="211">
        <f t="shared" ca="1" si="3"/>
        <v>0.59833498332252533</v>
      </c>
      <c r="D121" s="209">
        <f t="shared" ca="1" si="5"/>
        <v>3502</v>
      </c>
      <c r="G121" s="75">
        <v>40603</v>
      </c>
      <c r="H121" s="196">
        <v>5.4173435157868002E-2</v>
      </c>
    </row>
    <row r="122" spans="1:8" x14ac:dyDescent="0.2">
      <c r="A122" s="207">
        <f>[1]!_xludf.eomonth(A121,1)</f>
        <v>40694</v>
      </c>
      <c r="B122" s="205">
        <f t="shared" si="4"/>
        <v>5.4405778229596399E-2</v>
      </c>
      <c r="C122" s="211">
        <f t="shared" ca="1" si="3"/>
        <v>0.59498027540513299</v>
      </c>
      <c r="D122" s="209">
        <f t="shared" ca="1" si="5"/>
        <v>3533</v>
      </c>
      <c r="G122" s="75">
        <v>40634</v>
      </c>
      <c r="H122" s="196">
        <v>5.4291511142892102E-2</v>
      </c>
    </row>
    <row r="123" spans="1:8" x14ac:dyDescent="0.2">
      <c r="A123" s="207">
        <f>[1]!_xludf.eomonth(A122,1)</f>
        <v>40724</v>
      </c>
      <c r="B123" s="205">
        <f t="shared" si="4"/>
        <v>5.4523854223761201E-2</v>
      </c>
      <c r="C123" s="211">
        <f t="shared" ca="1" si="3"/>
        <v>0.59169897401782745</v>
      </c>
      <c r="D123" s="209">
        <f t="shared" ca="1" si="5"/>
        <v>3563</v>
      </c>
      <c r="G123" s="75">
        <v>40664</v>
      </c>
      <c r="H123" s="196">
        <v>5.4405778229596399E-2</v>
      </c>
    </row>
    <row r="124" spans="1:8" x14ac:dyDescent="0.2">
      <c r="A124" s="207">
        <f>[1]!_xludf.eomonth(A123,1)</f>
        <v>40755</v>
      </c>
      <c r="B124" s="205">
        <f t="shared" si="4"/>
        <v>5.4638121319310298E-2</v>
      </c>
      <c r="C124" s="211">
        <f t="shared" ca="1" si="3"/>
        <v>0.58835931882522574</v>
      </c>
      <c r="D124" s="209">
        <f t="shared" ca="1" si="5"/>
        <v>3594</v>
      </c>
      <c r="G124" s="75">
        <v>40695</v>
      </c>
      <c r="H124" s="196">
        <v>5.4523854223761201E-2</v>
      </c>
    </row>
    <row r="125" spans="1:8" x14ac:dyDescent="0.2">
      <c r="A125" s="207">
        <f>[1]!_xludf.eomonth(A124,1)</f>
        <v>40786</v>
      </c>
      <c r="B125" s="205">
        <f t="shared" si="4"/>
        <v>5.4756197322614497E-2</v>
      </c>
      <c r="C125" s="211">
        <f t="shared" ca="1" si="3"/>
        <v>0.58500597737508064</v>
      </c>
      <c r="D125" s="209">
        <f t="shared" ca="1" si="5"/>
        <v>3625</v>
      </c>
      <c r="G125" s="75">
        <v>40725</v>
      </c>
      <c r="H125" s="196">
        <v>5.4638121319310298E-2</v>
      </c>
    </row>
    <row r="126" spans="1:8" x14ac:dyDescent="0.2">
      <c r="A126" s="207">
        <f>[1]!_xludf.eomonth(A125,1)</f>
        <v>40816</v>
      </c>
      <c r="B126" s="205">
        <f t="shared" si="4"/>
        <v>5.4874273330562502E-2</v>
      </c>
      <c r="C126" s="211">
        <f t="shared" ca="1" si="3"/>
        <v>0.58174665495708866</v>
      </c>
      <c r="D126" s="209">
        <f t="shared" ca="1" si="5"/>
        <v>3655</v>
      </c>
      <c r="G126" s="75">
        <v>40756</v>
      </c>
      <c r="H126" s="196">
        <v>5.4756197322614497E-2</v>
      </c>
    </row>
    <row r="127" spans="1:8" x14ac:dyDescent="0.2">
      <c r="A127" s="207">
        <f>[1]!_xludf.eomonth(A126,1)</f>
        <v>40847</v>
      </c>
      <c r="B127" s="205">
        <f t="shared" si="4"/>
        <v>5.4983571070909197E-2</v>
      </c>
      <c r="C127" s="211">
        <f t="shared" ca="1" si="3"/>
        <v>0.57845856334209134</v>
      </c>
      <c r="D127" s="209">
        <f t="shared" ca="1" si="5"/>
        <v>3686</v>
      </c>
      <c r="G127" s="75">
        <v>40787</v>
      </c>
      <c r="H127" s="196">
        <v>5.4874273330562502E-2</v>
      </c>
    </row>
    <row r="128" spans="1:8" x14ac:dyDescent="0.2">
      <c r="A128" s="207">
        <f>[1]!_xludf.eomonth(A127,1)</f>
        <v>40877</v>
      </c>
      <c r="B128" s="205">
        <f t="shared" si="4"/>
        <v>5.5050296944668002E-2</v>
      </c>
      <c r="C128" s="211">
        <f t="shared" ca="1" si="3"/>
        <v>0.57550682661949337</v>
      </c>
      <c r="D128" s="209">
        <f t="shared" ca="1" si="5"/>
        <v>3716</v>
      </c>
      <c r="G128" s="75">
        <v>40817</v>
      </c>
      <c r="H128" s="196">
        <v>5.4983571070909197E-2</v>
      </c>
    </row>
    <row r="129" spans="1:8" x14ac:dyDescent="0.2">
      <c r="A129" s="207">
        <f>[1]!_xludf.eomonth(A128,1)</f>
        <v>40908</v>
      </c>
      <c r="B129" s="205">
        <f t="shared" si="4"/>
        <v>5.5114870372298799E-2</v>
      </c>
      <c r="C129" s="211">
        <f t="shared" ca="1" si="3"/>
        <v>0.57249113283972486</v>
      </c>
      <c r="D129" s="209">
        <f t="shared" ca="1" si="5"/>
        <v>3747</v>
      </c>
      <c r="G129" s="75">
        <v>40848</v>
      </c>
      <c r="H129" s="196">
        <v>5.5050296944668002E-2</v>
      </c>
    </row>
    <row r="130" spans="1:8" x14ac:dyDescent="0.2">
      <c r="A130" s="207">
        <f>[1]!_xludf.eomonth(A129,1)</f>
        <v>40939</v>
      </c>
      <c r="B130" s="205">
        <f t="shared" si="4"/>
        <v>5.5181596248976103E-2</v>
      </c>
      <c r="C130" s="211">
        <f t="shared" ca="1" si="3"/>
        <v>0.56947283970336104</v>
      </c>
      <c r="D130" s="209">
        <f t="shared" ca="1" si="5"/>
        <v>3778</v>
      </c>
      <c r="G130" s="75">
        <v>40878</v>
      </c>
      <c r="H130" s="196">
        <v>5.5114870372298799E-2</v>
      </c>
    </row>
    <row r="131" spans="1:8" x14ac:dyDescent="0.2">
      <c r="A131" s="207">
        <f>[1]!_xludf.eomonth(A130,1)</f>
        <v>40968</v>
      </c>
      <c r="B131" s="205">
        <f t="shared" si="4"/>
        <v>5.5248322127135797E-2</v>
      </c>
      <c r="C131" s="211">
        <f t="shared" ca="1" si="3"/>
        <v>0.56663329778019256</v>
      </c>
      <c r="D131" s="209">
        <f t="shared" ca="1" si="5"/>
        <v>3807</v>
      </c>
      <c r="G131" s="75">
        <v>40909</v>
      </c>
      <c r="H131" s="196">
        <v>5.5181596248976103E-2</v>
      </c>
    </row>
    <row r="132" spans="1:8" x14ac:dyDescent="0.2">
      <c r="A132" s="207">
        <f>[1]!_xludf.eomonth(A131,1)</f>
        <v>40999</v>
      </c>
      <c r="B132" s="205">
        <f t="shared" si="4"/>
        <v>5.5310743111273403E-2</v>
      </c>
      <c r="C132" s="211">
        <f t="shared" ca="1" si="3"/>
        <v>0.56365849885602548</v>
      </c>
      <c r="D132" s="209">
        <f t="shared" ca="1" si="5"/>
        <v>3838</v>
      </c>
      <c r="G132" s="75">
        <v>40940</v>
      </c>
      <c r="H132" s="196">
        <v>5.5248322127135797E-2</v>
      </c>
    </row>
    <row r="133" spans="1:8" x14ac:dyDescent="0.2">
      <c r="A133" s="207">
        <f>[1]!_xludf.eomonth(A132,1)</f>
        <v>41029</v>
      </c>
      <c r="B133" s="205">
        <f t="shared" si="4"/>
        <v>5.5377468992302802E-2</v>
      </c>
      <c r="C133" s="211">
        <f t="shared" ca="1" si="3"/>
        <v>0.56075252524625052</v>
      </c>
      <c r="D133" s="209">
        <f t="shared" ca="1" si="5"/>
        <v>3868</v>
      </c>
      <c r="G133" s="75">
        <v>40969</v>
      </c>
      <c r="H133" s="196">
        <v>5.5310743111273403E-2</v>
      </c>
    </row>
    <row r="134" spans="1:8" x14ac:dyDescent="0.2">
      <c r="A134" s="207">
        <f>[1]!_xludf.eomonth(A133,1)</f>
        <v>41060</v>
      </c>
      <c r="B134" s="205">
        <f t="shared" si="4"/>
        <v>5.5442042426969297E-2</v>
      </c>
      <c r="C134" s="211">
        <f t="shared" ca="1" si="3"/>
        <v>0.5577845438692749</v>
      </c>
      <c r="D134" s="209">
        <f t="shared" ca="1" si="5"/>
        <v>3899</v>
      </c>
      <c r="G134" s="75">
        <v>41000</v>
      </c>
      <c r="H134" s="196">
        <v>5.5377468992302802E-2</v>
      </c>
    </row>
    <row r="135" spans="1:8" x14ac:dyDescent="0.2">
      <c r="A135" s="207">
        <f>[1]!_xludf.eomonth(A134,1)</f>
        <v>41090</v>
      </c>
      <c r="B135" s="205">
        <f t="shared" si="4"/>
        <v>5.5508768310917202E-2</v>
      </c>
      <c r="C135" s="211">
        <f t="shared" ca="1" si="3"/>
        <v>0.55489703825135639</v>
      </c>
      <c r="D135" s="209">
        <f t="shared" ca="1" si="5"/>
        <v>3929</v>
      </c>
      <c r="G135" s="75">
        <v>41030</v>
      </c>
      <c r="H135" s="196">
        <v>5.5442042426969297E-2</v>
      </c>
    </row>
    <row r="136" spans="1:8" x14ac:dyDescent="0.2">
      <c r="A136" s="207">
        <f>[1]!_xludf.eomonth(A135,1)</f>
        <v>41121</v>
      </c>
      <c r="B136" s="205">
        <f t="shared" si="4"/>
        <v>5.55733417484068E-2</v>
      </c>
      <c r="C136" s="211">
        <f t="shared" ref="C136:C199" ca="1" si="6">1/((1+B136/2)^(2*D136/365.25))</f>
        <v>0.55194829615736518</v>
      </c>
      <c r="D136" s="209">
        <f t="shared" ca="1" si="5"/>
        <v>3960</v>
      </c>
      <c r="G136" s="75">
        <v>41061</v>
      </c>
      <c r="H136" s="196">
        <v>5.5508768310917202E-2</v>
      </c>
    </row>
    <row r="137" spans="1:8" x14ac:dyDescent="0.2">
      <c r="A137" s="207">
        <f>[1]!_xludf.eomonth(A136,1)</f>
        <v>41152</v>
      </c>
      <c r="B137" s="205">
        <f t="shared" ref="B137:B200" si="7">VLOOKUP(A137,$G$7:$H$361,2)+$C$4</f>
        <v>5.5640067635271503E-2</v>
      </c>
      <c r="C137" s="211">
        <f t="shared" ca="1" si="6"/>
        <v>0.54899681774412656</v>
      </c>
      <c r="D137" s="209">
        <f t="shared" ref="D137:D200" ca="1" si="8">A137-ValDate</f>
        <v>3991</v>
      </c>
      <c r="G137" s="75">
        <v>41091</v>
      </c>
      <c r="H137" s="196">
        <v>5.55733417484068E-2</v>
      </c>
    </row>
    <row r="138" spans="1:8" x14ac:dyDescent="0.2">
      <c r="A138" s="207">
        <f>[1]!_xludf.eomonth(A137,1)</f>
        <v>41182</v>
      </c>
      <c r="B138" s="205">
        <f t="shared" si="7"/>
        <v>5.5706793523618202E-2</v>
      </c>
      <c r="C138" s="211">
        <f t="shared" ca="1" si="6"/>
        <v>0.54613726710872457</v>
      </c>
      <c r="D138" s="209">
        <f t="shared" ca="1" si="8"/>
        <v>4021</v>
      </c>
      <c r="G138" s="75">
        <v>41122</v>
      </c>
      <c r="H138" s="196">
        <v>5.5640067635271503E-2</v>
      </c>
    </row>
    <row r="139" spans="1:8" x14ac:dyDescent="0.2">
      <c r="A139" s="207">
        <f>[1]!_xludf.eomonth(A138,1)</f>
        <v>41213</v>
      </c>
      <c r="B139" s="205">
        <f t="shared" si="7"/>
        <v>5.57713669653657E-2</v>
      </c>
      <c r="C139" s="211">
        <f t="shared" ca="1" si="6"/>
        <v>0.54321763134419399</v>
      </c>
      <c r="D139" s="209">
        <f t="shared" ca="1" si="8"/>
        <v>4052</v>
      </c>
      <c r="G139" s="75">
        <v>41153</v>
      </c>
      <c r="H139" s="196">
        <v>5.5706793523618202E-2</v>
      </c>
    </row>
    <row r="140" spans="1:8" x14ac:dyDescent="0.2">
      <c r="A140" s="207">
        <f>[1]!_xludf.eomonth(A139,1)</f>
        <v>41243</v>
      </c>
      <c r="B140" s="205">
        <f t="shared" si="7"/>
        <v>5.5838092856630002E-2</v>
      </c>
      <c r="C140" s="211">
        <f t="shared" ca="1" si="6"/>
        <v>0.54037667910314746</v>
      </c>
      <c r="D140" s="209">
        <f t="shared" ca="1" si="8"/>
        <v>4082</v>
      </c>
      <c r="G140" s="75">
        <v>41183</v>
      </c>
      <c r="H140" s="196">
        <v>5.57713669653657E-2</v>
      </c>
    </row>
    <row r="141" spans="1:8" x14ac:dyDescent="0.2">
      <c r="A141" s="207">
        <f>[1]!_xludf.eomonth(A140,1)</f>
        <v>41274</v>
      </c>
      <c r="B141" s="205">
        <f t="shared" si="7"/>
        <v>5.5902666301200103E-2</v>
      </c>
      <c r="C141" s="211">
        <f t="shared" ca="1" si="6"/>
        <v>0.53747639722731611</v>
      </c>
      <c r="D141" s="209">
        <f t="shared" ca="1" si="8"/>
        <v>4113</v>
      </c>
      <c r="G141" s="75">
        <v>41214</v>
      </c>
      <c r="H141" s="196">
        <v>5.5838092856630002E-2</v>
      </c>
    </row>
    <row r="142" spans="1:8" x14ac:dyDescent="0.2">
      <c r="A142" s="207">
        <f>[1]!_xludf.eomonth(A141,1)</f>
        <v>41305</v>
      </c>
      <c r="B142" s="205">
        <f t="shared" si="7"/>
        <v>5.5969392195381697E-2</v>
      </c>
      <c r="C142" s="211">
        <f t="shared" ca="1" si="6"/>
        <v>0.53457329355102057</v>
      </c>
      <c r="D142" s="209">
        <f t="shared" ca="1" si="8"/>
        <v>4144</v>
      </c>
      <c r="G142" s="75">
        <v>41244</v>
      </c>
      <c r="H142" s="196">
        <v>5.5902666301200103E-2</v>
      </c>
    </row>
    <row r="143" spans="1:8" x14ac:dyDescent="0.2">
      <c r="A143" s="207">
        <f>[1]!_xludf.eomonth(A142,1)</f>
        <v>41333</v>
      </c>
      <c r="B143" s="205">
        <f t="shared" si="7"/>
        <v>5.6036118091044702E-2</v>
      </c>
      <c r="C143" s="211">
        <f t="shared" ca="1" si="6"/>
        <v>0.53192142318638813</v>
      </c>
      <c r="D143" s="209">
        <f t="shared" ca="1" si="8"/>
        <v>4172</v>
      </c>
      <c r="G143" s="75">
        <v>41275</v>
      </c>
      <c r="H143" s="196">
        <v>5.5969392195381697E-2</v>
      </c>
    </row>
    <row r="144" spans="1:8" x14ac:dyDescent="0.2">
      <c r="A144" s="207">
        <f>[1]!_xludf.eomonth(A143,1)</f>
        <v>41364</v>
      </c>
      <c r="B144" s="205">
        <f t="shared" si="7"/>
        <v>5.60963866432398E-2</v>
      </c>
      <c r="C144" s="211">
        <f t="shared" ca="1" si="6"/>
        <v>0.5290752127313606</v>
      </c>
      <c r="D144" s="209">
        <f t="shared" ca="1" si="8"/>
        <v>4203</v>
      </c>
      <c r="G144" s="75">
        <v>41306</v>
      </c>
      <c r="H144" s="196">
        <v>5.6036118091044702E-2</v>
      </c>
    </row>
    <row r="145" spans="1:8" x14ac:dyDescent="0.2">
      <c r="A145" s="207">
        <f>[1]!_xludf.eomonth(A144,1)</f>
        <v>41394</v>
      </c>
      <c r="B145" s="205">
        <f t="shared" si="7"/>
        <v>5.6163112541724597E-2</v>
      </c>
      <c r="C145" s="211">
        <f t="shared" ca="1" si="6"/>
        <v>0.52628049436166369</v>
      </c>
      <c r="D145" s="209">
        <f t="shared" ca="1" si="8"/>
        <v>4233</v>
      </c>
      <c r="G145" s="75">
        <v>41334</v>
      </c>
      <c r="H145" s="196">
        <v>5.60963866432398E-2</v>
      </c>
    </row>
    <row r="146" spans="1:8" x14ac:dyDescent="0.2">
      <c r="A146" s="207">
        <f>[1]!_xludf.eomonth(A145,1)</f>
        <v>41425</v>
      </c>
      <c r="B146" s="205">
        <f t="shared" si="7"/>
        <v>5.6227685993281498E-2</v>
      </c>
      <c r="C146" s="211">
        <f t="shared" ca="1" si="6"/>
        <v>0.5234282894292468</v>
      </c>
      <c r="D146" s="209">
        <f t="shared" ca="1" si="8"/>
        <v>4264</v>
      </c>
      <c r="G146" s="75">
        <v>41365</v>
      </c>
      <c r="H146" s="196">
        <v>5.6163112541724597E-2</v>
      </c>
    </row>
    <row r="147" spans="1:8" x14ac:dyDescent="0.2">
      <c r="A147" s="207">
        <f>[1]!_xludf.eomonth(A146,1)</f>
        <v>41455</v>
      </c>
      <c r="B147" s="205">
        <f t="shared" si="7"/>
        <v>5.6294411894682199E-2</v>
      </c>
      <c r="C147" s="211">
        <f t="shared" ca="1" si="6"/>
        <v>0.52065231967481862</v>
      </c>
      <c r="D147" s="209">
        <f t="shared" ca="1" si="8"/>
        <v>4294</v>
      </c>
      <c r="G147" s="75">
        <v>41395</v>
      </c>
      <c r="H147" s="196">
        <v>5.6227685993281498E-2</v>
      </c>
    </row>
    <row r="148" spans="1:8" x14ac:dyDescent="0.2">
      <c r="A148" s="207">
        <f>[1]!_xludf.eomonth(A147,1)</f>
        <v>41486</v>
      </c>
      <c r="B148" s="205">
        <f t="shared" si="7"/>
        <v>5.6358985349061398E-2</v>
      </c>
      <c r="C148" s="211">
        <f t="shared" ca="1" si="6"/>
        <v>0.51781959697382585</v>
      </c>
      <c r="D148" s="209">
        <f t="shared" ca="1" si="8"/>
        <v>4325</v>
      </c>
      <c r="G148" s="75">
        <v>41426</v>
      </c>
      <c r="H148" s="196">
        <v>5.6294411894682199E-2</v>
      </c>
    </row>
    <row r="149" spans="1:8" x14ac:dyDescent="0.2">
      <c r="A149" s="207">
        <f>[1]!_xludf.eomonth(A148,1)</f>
        <v>41517</v>
      </c>
      <c r="B149" s="205">
        <f t="shared" si="7"/>
        <v>5.6425711253377898E-2</v>
      </c>
      <c r="C149" s="211">
        <f t="shared" ca="1" si="6"/>
        <v>0.5149839508617452</v>
      </c>
      <c r="D149" s="209">
        <f t="shared" ca="1" si="8"/>
        <v>4356</v>
      </c>
      <c r="G149" s="75">
        <v>41456</v>
      </c>
      <c r="H149" s="196">
        <v>5.6358985349061398E-2</v>
      </c>
    </row>
    <row r="150" spans="1:8" x14ac:dyDescent="0.2">
      <c r="A150" s="207">
        <f>[1]!_xludf.eomonth(A149,1)</f>
        <v>41547</v>
      </c>
      <c r="B150" s="205">
        <f t="shared" si="7"/>
        <v>5.6492437159176401E-2</v>
      </c>
      <c r="C150" s="211">
        <f t="shared" ca="1" si="6"/>
        <v>0.51223632638899419</v>
      </c>
      <c r="D150" s="209">
        <f t="shared" ca="1" si="8"/>
        <v>4386</v>
      </c>
      <c r="G150" s="75">
        <v>41487</v>
      </c>
      <c r="H150" s="196">
        <v>5.6425711253377898E-2</v>
      </c>
    </row>
    <row r="151" spans="1:8" x14ac:dyDescent="0.2">
      <c r="A151" s="207">
        <f>[1]!_xludf.eomonth(A150,1)</f>
        <v>41578</v>
      </c>
      <c r="B151" s="205">
        <f t="shared" si="7"/>
        <v>5.6557010617812202E-2</v>
      </c>
      <c r="C151" s="211">
        <f t="shared" ca="1" si="6"/>
        <v>0.50943304351499252</v>
      </c>
      <c r="D151" s="209">
        <f t="shared" ca="1" si="8"/>
        <v>4417</v>
      </c>
      <c r="G151" s="75">
        <v>41518</v>
      </c>
      <c r="H151" s="196">
        <v>5.6492437159176401E-2</v>
      </c>
    </row>
    <row r="152" spans="1:8" x14ac:dyDescent="0.2">
      <c r="A152" s="207">
        <f>[1]!_xludf.eomonth(A151,1)</f>
        <v>41608</v>
      </c>
      <c r="B152" s="205">
        <f t="shared" si="7"/>
        <v>5.6623736526527003E-2</v>
      </c>
      <c r="C152" s="211">
        <f t="shared" ca="1" si="6"/>
        <v>0.50670425459529567</v>
      </c>
      <c r="D152" s="209">
        <f t="shared" ca="1" si="8"/>
        <v>4447</v>
      </c>
      <c r="G152" s="75">
        <v>41548</v>
      </c>
      <c r="H152" s="196">
        <v>5.6557010617812202E-2</v>
      </c>
    </row>
    <row r="153" spans="1:8" x14ac:dyDescent="0.2">
      <c r="A153" s="207">
        <f>[1]!_xludf.eomonth(A152,1)</f>
        <v>41639</v>
      </c>
      <c r="B153" s="205">
        <f t="shared" si="7"/>
        <v>5.6688309987983999E-2</v>
      </c>
      <c r="C153" s="211">
        <f t="shared" ca="1" si="6"/>
        <v>0.50392052512773144</v>
      </c>
      <c r="D153" s="209">
        <f t="shared" ca="1" si="8"/>
        <v>4478</v>
      </c>
      <c r="G153" s="75">
        <v>41579</v>
      </c>
      <c r="H153" s="196">
        <v>5.6623736526527003E-2</v>
      </c>
    </row>
    <row r="154" spans="1:8" x14ac:dyDescent="0.2">
      <c r="A154" s="207">
        <f>[1]!_xludf.eomonth(A153,1)</f>
        <v>41670</v>
      </c>
      <c r="B154" s="205">
        <f t="shared" si="7"/>
        <v>5.6755035899614302E-2</v>
      </c>
      <c r="C154" s="211">
        <f t="shared" ca="1" si="6"/>
        <v>0.50113381043768646</v>
      </c>
      <c r="D154" s="209">
        <f t="shared" ca="1" si="8"/>
        <v>4509</v>
      </c>
      <c r="G154" s="75">
        <v>41609</v>
      </c>
      <c r="H154" s="196">
        <v>5.6688309987983999E-2</v>
      </c>
    </row>
    <row r="155" spans="1:8" x14ac:dyDescent="0.2">
      <c r="A155" s="207">
        <f>[1]!_xludf.eomonth(A154,1)</f>
        <v>41698</v>
      </c>
      <c r="B155" s="205">
        <f t="shared" si="7"/>
        <v>5.6821761812726003E-2</v>
      </c>
      <c r="C155" s="211">
        <f t="shared" ca="1" si="6"/>
        <v>0.49858642801620889</v>
      </c>
      <c r="D155" s="209">
        <f t="shared" ca="1" si="8"/>
        <v>4537</v>
      </c>
      <c r="G155" s="75">
        <v>41640</v>
      </c>
      <c r="H155" s="196">
        <v>5.6755035899614302E-2</v>
      </c>
    </row>
    <row r="156" spans="1:8" x14ac:dyDescent="0.2">
      <c r="A156" s="207">
        <f>[1]!_xludf.eomonth(A155,1)</f>
        <v>41729</v>
      </c>
      <c r="B156" s="205">
        <f t="shared" si="7"/>
        <v>5.6882030380681403E-2</v>
      </c>
      <c r="C156" s="211">
        <f t="shared" ca="1" si="6"/>
        <v>0.49585751538064693</v>
      </c>
      <c r="D156" s="209">
        <f t="shared" ca="1" si="8"/>
        <v>4568</v>
      </c>
      <c r="G156" s="75">
        <v>41671</v>
      </c>
      <c r="H156" s="196">
        <v>5.6821761812726003E-2</v>
      </c>
    </row>
    <row r="157" spans="1:8" x14ac:dyDescent="0.2">
      <c r="A157" s="207">
        <f>[1]!_xludf.eomonth(A156,1)</f>
        <v>41759</v>
      </c>
      <c r="B157" s="205">
        <f t="shared" si="7"/>
        <v>5.6948756296613098E-2</v>
      </c>
      <c r="C157" s="211">
        <f t="shared" ca="1" si="6"/>
        <v>0.49317547427133795</v>
      </c>
      <c r="D157" s="209">
        <f t="shared" ca="1" si="8"/>
        <v>4598</v>
      </c>
      <c r="G157" s="75">
        <v>41699</v>
      </c>
      <c r="H157" s="196">
        <v>5.6882030380681403E-2</v>
      </c>
    </row>
    <row r="158" spans="1:8" x14ac:dyDescent="0.2">
      <c r="A158" s="207">
        <f>[1]!_xludf.eomonth(A157,1)</f>
        <v>41790</v>
      </c>
      <c r="B158" s="205">
        <f t="shared" si="7"/>
        <v>5.7013329765054799E-2</v>
      </c>
      <c r="C158" s="211">
        <f t="shared" ca="1" si="6"/>
        <v>0.49044024261958014</v>
      </c>
      <c r="D158" s="209">
        <f t="shared" ca="1" si="8"/>
        <v>4629</v>
      </c>
      <c r="G158" s="75">
        <v>41730</v>
      </c>
      <c r="H158" s="196">
        <v>5.6948756296613098E-2</v>
      </c>
    </row>
    <row r="159" spans="1:8" x14ac:dyDescent="0.2">
      <c r="A159" s="207">
        <f>[1]!_xludf.eomonth(A158,1)</f>
        <v>41820</v>
      </c>
      <c r="B159" s="205">
        <f t="shared" si="7"/>
        <v>5.7080055683901502E-2</v>
      </c>
      <c r="C159" s="211">
        <f t="shared" ca="1" si="6"/>
        <v>0.48777712859218009</v>
      </c>
      <c r="D159" s="209">
        <f t="shared" ca="1" si="8"/>
        <v>4659</v>
      </c>
      <c r="G159" s="75">
        <v>41760</v>
      </c>
      <c r="H159" s="196">
        <v>5.7013329765054799E-2</v>
      </c>
    </row>
    <row r="160" spans="1:8" x14ac:dyDescent="0.2">
      <c r="A160" s="207">
        <f>[1]!_xludf.eomonth(A159,1)</f>
        <v>41851</v>
      </c>
      <c r="B160" s="205">
        <f t="shared" si="7"/>
        <v>5.7144629155164002E-2</v>
      </c>
      <c r="C160" s="211">
        <f t="shared" ca="1" si="6"/>
        <v>0.48506152010011261</v>
      </c>
      <c r="D160" s="209">
        <f t="shared" ca="1" si="8"/>
        <v>4690</v>
      </c>
      <c r="G160" s="75">
        <v>41791</v>
      </c>
      <c r="H160" s="196">
        <v>5.7080055683901502E-2</v>
      </c>
    </row>
    <row r="161" spans="1:8" x14ac:dyDescent="0.2">
      <c r="A161" s="207">
        <f>[1]!_xludf.eomonth(A160,1)</f>
        <v>41882</v>
      </c>
      <c r="B161" s="205">
        <f t="shared" si="7"/>
        <v>5.72113550769262E-2</v>
      </c>
      <c r="C161" s="211">
        <f t="shared" ca="1" si="6"/>
        <v>0.48234285575431657</v>
      </c>
      <c r="D161" s="209">
        <f t="shared" ca="1" si="8"/>
        <v>4721</v>
      </c>
      <c r="G161" s="75">
        <v>41821</v>
      </c>
      <c r="H161" s="196">
        <v>5.7144629155164002E-2</v>
      </c>
    </row>
    <row r="162" spans="1:8" x14ac:dyDescent="0.2">
      <c r="A162" s="207">
        <f>[1]!_xludf.eomonth(A161,1)</f>
        <v>41912</v>
      </c>
      <c r="B162" s="205">
        <f t="shared" si="7"/>
        <v>5.7278081000169803E-2</v>
      </c>
      <c r="C162" s="211">
        <f t="shared" ca="1" si="6"/>
        <v>0.47970832492307175</v>
      </c>
      <c r="D162" s="209">
        <f t="shared" ca="1" si="8"/>
        <v>4751</v>
      </c>
      <c r="G162" s="75">
        <v>41852</v>
      </c>
      <c r="H162" s="196">
        <v>5.72113550769262E-2</v>
      </c>
    </row>
    <row r="163" spans="1:8" x14ac:dyDescent="0.2">
      <c r="A163" s="207">
        <f>[1]!_xludf.eomonth(A162,1)</f>
        <v>41943</v>
      </c>
      <c r="B163" s="205">
        <f t="shared" si="7"/>
        <v>5.7342654475686802E-2</v>
      </c>
      <c r="C163" s="211">
        <f t="shared" ca="1" si="6"/>
        <v>0.47702233763657159</v>
      </c>
      <c r="D163" s="209">
        <f t="shared" ca="1" si="8"/>
        <v>4782</v>
      </c>
      <c r="G163" s="75">
        <v>41883</v>
      </c>
      <c r="H163" s="196">
        <v>5.7278081000169803E-2</v>
      </c>
    </row>
    <row r="164" spans="1:8" x14ac:dyDescent="0.2">
      <c r="A164" s="207">
        <f>[1]!_xludf.eomonth(A163,1)</f>
        <v>41973</v>
      </c>
      <c r="B164" s="205">
        <f t="shared" si="7"/>
        <v>5.7409380401844998E-2</v>
      </c>
      <c r="C164" s="211">
        <f t="shared" ca="1" si="6"/>
        <v>0.47440677961586658</v>
      </c>
      <c r="D164" s="209">
        <f t="shared" ca="1" si="8"/>
        <v>4812</v>
      </c>
      <c r="G164" s="75">
        <v>41913</v>
      </c>
      <c r="H164" s="196">
        <v>5.7342654475686802E-2</v>
      </c>
    </row>
    <row r="165" spans="1:8" x14ac:dyDescent="0.2">
      <c r="A165" s="207">
        <f>[1]!_xludf.eomonth(A164,1)</f>
        <v>42004</v>
      </c>
      <c r="B165" s="205">
        <f t="shared" si="7"/>
        <v>5.7473953880182699E-2</v>
      </c>
      <c r="C165" s="211">
        <f t="shared" ca="1" si="6"/>
        <v>0.47174044556749978</v>
      </c>
      <c r="D165" s="209">
        <f t="shared" ca="1" si="8"/>
        <v>4843</v>
      </c>
      <c r="G165" s="75">
        <v>41944</v>
      </c>
      <c r="H165" s="196">
        <v>5.7409380401844998E-2</v>
      </c>
    </row>
    <row r="166" spans="1:8" x14ac:dyDescent="0.2">
      <c r="A166" s="207">
        <f>[1]!_xludf.eomonth(A165,1)</f>
        <v>42035</v>
      </c>
      <c r="B166" s="205">
        <f t="shared" si="7"/>
        <v>5.75406798092555E-2</v>
      </c>
      <c r="C166" s="211">
        <f t="shared" ca="1" si="6"/>
        <v>0.46907101492887293</v>
      </c>
      <c r="D166" s="209">
        <f t="shared" ca="1" si="8"/>
        <v>4874</v>
      </c>
      <c r="G166" s="75">
        <v>41974</v>
      </c>
      <c r="H166" s="196">
        <v>5.7473953880182699E-2</v>
      </c>
    </row>
    <row r="167" spans="1:8" x14ac:dyDescent="0.2">
      <c r="A167" s="207">
        <f>[1]!_xludf.eomonth(A166,1)</f>
        <v>42063</v>
      </c>
      <c r="B167" s="205">
        <f t="shared" si="7"/>
        <v>5.7607405739809298E-2</v>
      </c>
      <c r="C167" s="211">
        <f t="shared" ca="1" si="6"/>
        <v>0.46662918788604257</v>
      </c>
      <c r="D167" s="209">
        <f t="shared" ca="1" si="8"/>
        <v>4902</v>
      </c>
      <c r="G167" s="75">
        <v>42005</v>
      </c>
      <c r="H167" s="196">
        <v>5.75406798092555E-2</v>
      </c>
    </row>
    <row r="168" spans="1:8" x14ac:dyDescent="0.2">
      <c r="A168" s="207">
        <f>[1]!_xludf.eomonth(A167,1)</f>
        <v>42094</v>
      </c>
      <c r="B168" s="205">
        <f t="shared" si="7"/>
        <v>5.76676743235187E-2</v>
      </c>
      <c r="C168" s="211">
        <f t="shared" ca="1" si="6"/>
        <v>0.46401806896063941</v>
      </c>
      <c r="D168" s="209">
        <f t="shared" ca="1" si="8"/>
        <v>4933</v>
      </c>
      <c r="G168" s="75">
        <v>42036</v>
      </c>
      <c r="H168" s="196">
        <v>5.7607405739809298E-2</v>
      </c>
    </row>
    <row r="169" spans="1:8" x14ac:dyDescent="0.2">
      <c r="A169" s="207">
        <f>[1]!_xludf.eomonth(A168,1)</f>
        <v>42124</v>
      </c>
      <c r="B169" s="205">
        <f t="shared" si="7"/>
        <v>5.7734400256891097E-2</v>
      </c>
      <c r="C169" s="211">
        <f t="shared" ca="1" si="6"/>
        <v>0.46144952937163286</v>
      </c>
      <c r="D169" s="209">
        <f t="shared" ca="1" si="8"/>
        <v>4963</v>
      </c>
      <c r="G169" s="75">
        <v>42064</v>
      </c>
      <c r="H169" s="196">
        <v>5.76676743235187E-2</v>
      </c>
    </row>
    <row r="170" spans="1:8" x14ac:dyDescent="0.2">
      <c r="A170" s="207">
        <f>[1]!_xludf.eomonth(A169,1)</f>
        <v>42155</v>
      </c>
      <c r="B170" s="205">
        <f t="shared" si="7"/>
        <v>5.7798973742210401E-2</v>
      </c>
      <c r="C170" s="211">
        <f t="shared" ca="1" si="6"/>
        <v>0.4588318713571532</v>
      </c>
      <c r="D170" s="209">
        <f t="shared" ca="1" si="8"/>
        <v>4994</v>
      </c>
      <c r="G170" s="75">
        <v>42095</v>
      </c>
      <c r="H170" s="196">
        <v>5.7734400256891097E-2</v>
      </c>
    </row>
    <row r="171" spans="1:8" x14ac:dyDescent="0.2">
      <c r="A171" s="207">
        <f>[1]!_xludf.eomonth(A170,1)</f>
        <v>42185</v>
      </c>
      <c r="B171" s="205">
        <f t="shared" si="7"/>
        <v>5.7865699678497397E-2</v>
      </c>
      <c r="C171" s="211">
        <f t="shared" ca="1" si="6"/>
        <v>0.45628234065795403</v>
      </c>
      <c r="D171" s="209">
        <f t="shared" ca="1" si="8"/>
        <v>5024</v>
      </c>
      <c r="G171" s="75">
        <v>42125</v>
      </c>
      <c r="H171" s="196">
        <v>5.7798973742210401E-2</v>
      </c>
    </row>
    <row r="172" spans="1:8" x14ac:dyDescent="0.2">
      <c r="A172" s="207">
        <f>[1]!_xludf.eomonth(A171,1)</f>
        <v>42216</v>
      </c>
      <c r="B172" s="205">
        <f t="shared" si="7"/>
        <v>5.7930273166636702E-2</v>
      </c>
      <c r="C172" s="211">
        <f t="shared" ca="1" si="6"/>
        <v>0.45368435039241484</v>
      </c>
      <c r="D172" s="209">
        <f t="shared" ca="1" si="8"/>
        <v>5055</v>
      </c>
      <c r="G172" s="75">
        <v>42156</v>
      </c>
      <c r="H172" s="196">
        <v>5.7865699678497397E-2</v>
      </c>
    </row>
    <row r="173" spans="1:8" x14ac:dyDescent="0.2">
      <c r="A173" s="207">
        <f>[1]!_xludf.eomonth(A172,1)</f>
        <v>42247</v>
      </c>
      <c r="B173" s="205">
        <f t="shared" si="7"/>
        <v>5.7996999105837797E-2</v>
      </c>
      <c r="C173" s="211">
        <f t="shared" ca="1" si="6"/>
        <v>0.45108322037632148</v>
      </c>
      <c r="D173" s="209">
        <f t="shared" ca="1" si="8"/>
        <v>5086</v>
      </c>
      <c r="G173" s="75">
        <v>42186</v>
      </c>
      <c r="H173" s="196">
        <v>5.7930273166636702E-2</v>
      </c>
    </row>
    <row r="174" spans="1:8" x14ac:dyDescent="0.2">
      <c r="A174" s="207">
        <f>[1]!_xludf.eomonth(A173,1)</f>
        <v>42277</v>
      </c>
      <c r="B174" s="205">
        <f t="shared" si="7"/>
        <v>5.80637250465195E-2</v>
      </c>
      <c r="C174" s="211">
        <f t="shared" ca="1" si="6"/>
        <v>0.44856236681928519</v>
      </c>
      <c r="D174" s="209">
        <f t="shared" ca="1" si="8"/>
        <v>5116</v>
      </c>
      <c r="G174" s="75">
        <v>42217</v>
      </c>
      <c r="H174" s="196">
        <v>5.7996999105837797E-2</v>
      </c>
    </row>
    <row r="175" spans="1:8" x14ac:dyDescent="0.2">
      <c r="A175" s="207">
        <f>[1]!_xludf.eomonth(A174,1)</f>
        <v>42308</v>
      </c>
      <c r="B175" s="205">
        <f t="shared" si="7"/>
        <v>5.8128298538911299E-2</v>
      </c>
      <c r="C175" s="211">
        <f t="shared" ca="1" si="6"/>
        <v>0.44599403570658508</v>
      </c>
      <c r="D175" s="209">
        <f t="shared" ca="1" si="8"/>
        <v>5147</v>
      </c>
      <c r="G175" s="75">
        <v>42248</v>
      </c>
      <c r="H175" s="196">
        <v>5.80637250465195E-2</v>
      </c>
    </row>
    <row r="176" spans="1:8" x14ac:dyDescent="0.2">
      <c r="A176" s="207">
        <f>[1]!_xludf.eomonth(A175,1)</f>
        <v>42338</v>
      </c>
      <c r="B176" s="205">
        <f t="shared" si="7"/>
        <v>5.8195024482506699E-2</v>
      </c>
      <c r="C176" s="211">
        <f t="shared" ca="1" si="6"/>
        <v>0.44349219797577333</v>
      </c>
      <c r="D176" s="209">
        <f t="shared" ca="1" si="8"/>
        <v>5177</v>
      </c>
      <c r="G176" s="75">
        <v>42278</v>
      </c>
      <c r="H176" s="196">
        <v>5.8128298538911299E-2</v>
      </c>
    </row>
    <row r="177" spans="1:8" x14ac:dyDescent="0.2">
      <c r="A177" s="207">
        <f>[1]!_xludf.eomonth(A176,1)</f>
        <v>42369</v>
      </c>
      <c r="B177" s="205">
        <f t="shared" si="7"/>
        <v>5.82595979777185E-2</v>
      </c>
      <c r="C177" s="211">
        <f t="shared" ca="1" si="6"/>
        <v>0.44094352608309917</v>
      </c>
      <c r="D177" s="209">
        <f t="shared" ca="1" si="8"/>
        <v>5208</v>
      </c>
      <c r="G177" s="75">
        <v>42309</v>
      </c>
      <c r="H177" s="196">
        <v>5.8195024482506699E-2</v>
      </c>
    </row>
    <row r="178" spans="1:8" x14ac:dyDescent="0.2">
      <c r="A178" s="207">
        <f>[1]!_xludf.eomonth(A177,1)</f>
        <v>42400</v>
      </c>
      <c r="B178" s="205">
        <f t="shared" si="7"/>
        <v>5.8326323924227097E-2</v>
      </c>
      <c r="C178" s="211">
        <f t="shared" ca="1" si="6"/>
        <v>0.4383916923113198</v>
      </c>
      <c r="D178" s="209">
        <f t="shared" ca="1" si="8"/>
        <v>5239</v>
      </c>
      <c r="G178" s="75">
        <v>42339</v>
      </c>
      <c r="H178" s="196">
        <v>5.82595979777185E-2</v>
      </c>
    </row>
    <row r="179" spans="1:8" x14ac:dyDescent="0.2">
      <c r="A179" s="207">
        <f>[1]!_xludf.eomonth(A178,1)</f>
        <v>42429</v>
      </c>
      <c r="B179" s="205">
        <f t="shared" si="7"/>
        <v>5.8393049872217197E-2</v>
      </c>
      <c r="C179" s="211">
        <f t="shared" ca="1" si="6"/>
        <v>0.43598722876440543</v>
      </c>
      <c r="D179" s="209">
        <f t="shared" ca="1" si="8"/>
        <v>5268</v>
      </c>
      <c r="G179" s="75">
        <v>42370</v>
      </c>
      <c r="H179" s="196">
        <v>5.8326323924227097E-2</v>
      </c>
    </row>
    <row r="180" spans="1:8" x14ac:dyDescent="0.2">
      <c r="A180" s="207">
        <f>[1]!_xludf.eomonth(A179,1)</f>
        <v>42460</v>
      </c>
      <c r="B180" s="205">
        <f t="shared" si="7"/>
        <v>5.8455470921676203E-2</v>
      </c>
      <c r="C180" s="211">
        <f t="shared" ca="1" si="6"/>
        <v>0.43348102083161161</v>
      </c>
      <c r="D180" s="209">
        <f t="shared" ca="1" si="8"/>
        <v>5299</v>
      </c>
      <c r="G180" s="75">
        <v>42401</v>
      </c>
      <c r="H180" s="196">
        <v>5.8393049872217197E-2</v>
      </c>
    </row>
    <row r="181" spans="1:8" x14ac:dyDescent="0.2">
      <c r="A181" s="207">
        <f>[1]!_xludf.eomonth(A180,1)</f>
        <v>42490</v>
      </c>
      <c r="B181" s="205">
        <f t="shared" si="7"/>
        <v>5.8522196872531101E-2</v>
      </c>
      <c r="C181" s="211">
        <f t="shared" ca="1" si="6"/>
        <v>0.43102655464264206</v>
      </c>
      <c r="D181" s="209">
        <f t="shared" ca="1" si="8"/>
        <v>5329</v>
      </c>
      <c r="G181" s="75">
        <v>42430</v>
      </c>
      <c r="H181" s="196">
        <v>5.8455470921676203E-2</v>
      </c>
    </row>
    <row r="182" spans="1:8" x14ac:dyDescent="0.2">
      <c r="A182" s="207">
        <f>[1]!_xludf.eomonth(A181,1)</f>
        <v>42521</v>
      </c>
      <c r="B182" s="205">
        <f t="shared" si="7"/>
        <v>5.8586770374767998E-2</v>
      </c>
      <c r="C182" s="211">
        <f t="shared" ca="1" si="6"/>
        <v>0.4285268308288252</v>
      </c>
      <c r="D182" s="209">
        <f t="shared" ca="1" si="8"/>
        <v>5360</v>
      </c>
      <c r="G182" s="75">
        <v>42461</v>
      </c>
      <c r="H182" s="196">
        <v>5.8522196872531101E-2</v>
      </c>
    </row>
    <row r="183" spans="1:8" x14ac:dyDescent="0.2">
      <c r="A183" s="207">
        <f>[1]!_xludf.eomonth(A182,1)</f>
        <v>42551</v>
      </c>
      <c r="B183" s="205">
        <f t="shared" si="7"/>
        <v>5.8653496328535698E-2</v>
      </c>
      <c r="C183" s="211">
        <f t="shared" ca="1" si="6"/>
        <v>0.4260913643956924</v>
      </c>
      <c r="D183" s="209">
        <f t="shared" ca="1" si="8"/>
        <v>5390</v>
      </c>
      <c r="G183" s="75">
        <v>42491</v>
      </c>
      <c r="H183" s="196">
        <v>5.8586770374767998E-2</v>
      </c>
    </row>
    <row r="184" spans="1:8" x14ac:dyDescent="0.2">
      <c r="A184" s="207">
        <f>[1]!_xludf.eomonth(A183,1)</f>
        <v>42582</v>
      </c>
      <c r="B184" s="205">
        <f t="shared" si="7"/>
        <v>5.8718069833591603E-2</v>
      </c>
      <c r="C184" s="211">
        <f t="shared" ca="1" si="6"/>
        <v>0.42361126236601748</v>
      </c>
      <c r="D184" s="209">
        <f t="shared" ca="1" si="8"/>
        <v>5421</v>
      </c>
      <c r="G184" s="75">
        <v>42522</v>
      </c>
      <c r="H184" s="196">
        <v>5.8653496328535698E-2</v>
      </c>
    </row>
    <row r="185" spans="1:8" x14ac:dyDescent="0.2">
      <c r="A185" s="207">
        <f>[1]!_xludf.eomonth(A184,1)</f>
        <v>42613</v>
      </c>
      <c r="B185" s="205">
        <f t="shared" si="7"/>
        <v>5.8784795790272501E-2</v>
      </c>
      <c r="C185" s="211">
        <f t="shared" ca="1" si="6"/>
        <v>0.42112797938391722</v>
      </c>
      <c r="D185" s="209">
        <f t="shared" ca="1" si="8"/>
        <v>5452</v>
      </c>
      <c r="G185" s="75">
        <v>42552</v>
      </c>
      <c r="H185" s="196">
        <v>5.8718069833591603E-2</v>
      </c>
    </row>
    <row r="186" spans="1:8" x14ac:dyDescent="0.2">
      <c r="A186" s="207">
        <f>[1]!_xludf.eomonth(A185,1)</f>
        <v>42643</v>
      </c>
      <c r="B186" s="205">
        <f t="shared" si="7"/>
        <v>5.8851521748433097E-2</v>
      </c>
      <c r="C186" s="211">
        <f t="shared" ca="1" si="6"/>
        <v>0.41872114871968102</v>
      </c>
      <c r="D186" s="209">
        <f t="shared" ca="1" si="8"/>
        <v>5482</v>
      </c>
      <c r="G186" s="75">
        <v>42583</v>
      </c>
      <c r="H186" s="196">
        <v>5.8784795790272501E-2</v>
      </c>
    </row>
    <row r="187" spans="1:8" x14ac:dyDescent="0.2">
      <c r="A187" s="207">
        <f>[1]!_xludf.eomonth(A186,1)</f>
        <v>42674</v>
      </c>
      <c r="B187" s="205">
        <f t="shared" si="7"/>
        <v>5.8916095257740303E-2</v>
      </c>
      <c r="C187" s="211">
        <f t="shared" ca="1" si="6"/>
        <v>0.41627060910642127</v>
      </c>
      <c r="D187" s="209">
        <f t="shared" ca="1" si="8"/>
        <v>5513</v>
      </c>
      <c r="G187" s="75">
        <v>42614</v>
      </c>
      <c r="H187" s="196">
        <v>5.8851521748433097E-2</v>
      </c>
    </row>
    <row r="188" spans="1:8" x14ac:dyDescent="0.2">
      <c r="A188" s="207">
        <f>[1]!_xludf.eomonth(A187,1)</f>
        <v>42704</v>
      </c>
      <c r="B188" s="205">
        <f t="shared" si="7"/>
        <v>5.8982821218814201E-2</v>
      </c>
      <c r="C188" s="211">
        <f t="shared" ca="1" si="6"/>
        <v>0.41388274879262926</v>
      </c>
      <c r="D188" s="209">
        <f t="shared" ca="1" si="8"/>
        <v>5543</v>
      </c>
      <c r="G188" s="75">
        <v>42644</v>
      </c>
      <c r="H188" s="196">
        <v>5.8916095257740303E-2</v>
      </c>
    </row>
    <row r="189" spans="1:8" x14ac:dyDescent="0.2">
      <c r="A189" s="207">
        <f>[1]!_xludf.eomonth(A188,1)</f>
        <v>42735</v>
      </c>
      <c r="B189" s="205">
        <f t="shared" si="7"/>
        <v>5.9047394730939597E-2</v>
      </c>
      <c r="C189" s="211">
        <f t="shared" ca="1" si="6"/>
        <v>0.41145178634421153</v>
      </c>
      <c r="D189" s="209">
        <f t="shared" ca="1" si="8"/>
        <v>5574</v>
      </c>
      <c r="G189" s="75">
        <v>42675</v>
      </c>
      <c r="H189" s="196">
        <v>5.8982821218814201E-2</v>
      </c>
    </row>
    <row r="190" spans="1:8" x14ac:dyDescent="0.2">
      <c r="A190" s="207">
        <f>[1]!_xludf.eomonth(A189,1)</f>
        <v>42766</v>
      </c>
      <c r="B190" s="205">
        <f t="shared" si="7"/>
        <v>5.9114120694925297E-2</v>
      </c>
      <c r="C190" s="211">
        <f t="shared" ca="1" si="6"/>
        <v>0.40901763713372991</v>
      </c>
      <c r="D190" s="209">
        <f t="shared" ca="1" si="8"/>
        <v>5605</v>
      </c>
      <c r="G190" s="75">
        <v>42705</v>
      </c>
      <c r="H190" s="196">
        <v>5.9047394730939597E-2</v>
      </c>
    </row>
    <row r="191" spans="1:8" x14ac:dyDescent="0.2">
      <c r="A191" s="207">
        <f>[1]!_xludf.eomonth(A190,1)</f>
        <v>42794</v>
      </c>
      <c r="B191" s="205">
        <f t="shared" si="7"/>
        <v>5.9180846660391098E-2</v>
      </c>
      <c r="C191" s="211">
        <f t="shared" ca="1" si="6"/>
        <v>0.40678824628823423</v>
      </c>
      <c r="D191" s="209">
        <f t="shared" ca="1" si="8"/>
        <v>5633</v>
      </c>
      <c r="G191" s="75">
        <v>42736</v>
      </c>
      <c r="H191" s="196">
        <v>5.9114120694925297E-2</v>
      </c>
    </row>
    <row r="192" spans="1:8" x14ac:dyDescent="0.2">
      <c r="A192" s="207">
        <f>[1]!_xludf.eomonth(A191,1)</f>
        <v>42825</v>
      </c>
      <c r="B192" s="205">
        <f t="shared" si="7"/>
        <v>5.9241115275632701E-2</v>
      </c>
      <c r="C192" s="211">
        <f t="shared" ca="1" si="6"/>
        <v>0.40441235970277323</v>
      </c>
      <c r="D192" s="209">
        <f t="shared" ca="1" si="8"/>
        <v>5664</v>
      </c>
      <c r="G192" s="75">
        <v>42767</v>
      </c>
      <c r="H192" s="196">
        <v>5.9180846660391098E-2</v>
      </c>
    </row>
    <row r="193" spans="1:8" x14ac:dyDescent="0.2">
      <c r="A193" s="207">
        <f>[1]!_xludf.eomonth(A192,1)</f>
        <v>42855</v>
      </c>
      <c r="B193" s="205">
        <f t="shared" si="7"/>
        <v>5.9307841243914999E-2</v>
      </c>
      <c r="C193" s="211">
        <f t="shared" ca="1" si="6"/>
        <v>0.40207138618219662</v>
      </c>
      <c r="D193" s="209">
        <f t="shared" ca="1" si="8"/>
        <v>5694</v>
      </c>
      <c r="G193" s="75">
        <v>42795</v>
      </c>
      <c r="H193" s="196">
        <v>5.9241115275632701E-2</v>
      </c>
    </row>
    <row r="194" spans="1:8" x14ac:dyDescent="0.2">
      <c r="A194" s="207">
        <f>[1]!_xludf.eomonth(A193,1)</f>
        <v>42886</v>
      </c>
      <c r="B194" s="205">
        <f t="shared" si="7"/>
        <v>5.9372414763017002E-2</v>
      </c>
      <c r="C194" s="211">
        <f t="shared" ca="1" si="6"/>
        <v>0.3996887867377506</v>
      </c>
      <c r="D194" s="209">
        <f t="shared" ca="1" si="8"/>
        <v>5725</v>
      </c>
      <c r="G194" s="75">
        <v>42826</v>
      </c>
      <c r="H194" s="196">
        <v>5.9307841243914999E-2</v>
      </c>
    </row>
    <row r="195" spans="1:8" x14ac:dyDescent="0.2">
      <c r="A195" s="207">
        <f>[1]!_xludf.eomonth(A194,1)</f>
        <v>42916</v>
      </c>
      <c r="B195" s="205">
        <f t="shared" si="7"/>
        <v>5.94391407342112E-2</v>
      </c>
      <c r="C195" s="211">
        <f t="shared" ca="1" si="6"/>
        <v>0.39736671910832266</v>
      </c>
      <c r="D195" s="209">
        <f t="shared" ca="1" si="8"/>
        <v>5755</v>
      </c>
      <c r="G195" s="75">
        <v>42856</v>
      </c>
      <c r="H195" s="196">
        <v>5.9372414763017002E-2</v>
      </c>
    </row>
    <row r="196" spans="1:8" x14ac:dyDescent="0.2">
      <c r="A196" s="207">
        <f>[1]!_xludf.eomonth(A195,1)</f>
        <v>42947</v>
      </c>
      <c r="B196" s="205">
        <f t="shared" si="7"/>
        <v>5.9503714256130998E-2</v>
      </c>
      <c r="C196" s="211">
        <f t="shared" ca="1" si="6"/>
        <v>0.39500361149431401</v>
      </c>
      <c r="D196" s="209">
        <f t="shared" ca="1" si="8"/>
        <v>5786</v>
      </c>
      <c r="G196" s="75">
        <v>42887</v>
      </c>
      <c r="H196" s="196">
        <v>5.94391407342112E-2</v>
      </c>
    </row>
    <row r="197" spans="1:8" x14ac:dyDescent="0.2">
      <c r="A197" s="207">
        <f>[1]!_xludf.eomonth(A196,1)</f>
        <v>42978</v>
      </c>
      <c r="B197" s="205">
        <f t="shared" si="7"/>
        <v>5.9570440230237102E-2</v>
      </c>
      <c r="C197" s="211">
        <f t="shared" ca="1" si="6"/>
        <v>0.39263731917202344</v>
      </c>
      <c r="D197" s="209">
        <f t="shared" ca="1" si="8"/>
        <v>5817</v>
      </c>
      <c r="G197" s="75">
        <v>42917</v>
      </c>
      <c r="H197" s="196">
        <v>5.9503714256130998E-2</v>
      </c>
    </row>
    <row r="198" spans="1:8" x14ac:dyDescent="0.2">
      <c r="A198" s="207">
        <f>[1]!_xludf.eomonth(A197,1)</f>
        <v>43008</v>
      </c>
      <c r="B198" s="205">
        <f t="shared" si="7"/>
        <v>5.9637166205823301E-2</v>
      </c>
      <c r="C198" s="211">
        <f t="shared" ca="1" si="6"/>
        <v>0.39034372021356056</v>
      </c>
      <c r="D198" s="209">
        <f t="shared" ca="1" si="8"/>
        <v>5847</v>
      </c>
      <c r="G198" s="75">
        <v>42948</v>
      </c>
      <c r="H198" s="196">
        <v>5.9570440230237102E-2</v>
      </c>
    </row>
    <row r="199" spans="1:8" x14ac:dyDescent="0.2">
      <c r="A199" s="207">
        <f>[1]!_xludf.eomonth(A198,1)</f>
        <v>43039</v>
      </c>
      <c r="B199" s="205">
        <f t="shared" si="7"/>
        <v>5.9701739731992602E-2</v>
      </c>
      <c r="C199" s="211">
        <f t="shared" ca="1" si="6"/>
        <v>0.38800995371835778</v>
      </c>
      <c r="D199" s="209">
        <f t="shared" ca="1" si="8"/>
        <v>5878</v>
      </c>
      <c r="G199" s="75">
        <v>42979</v>
      </c>
      <c r="H199" s="196">
        <v>5.9637166205823301E-2</v>
      </c>
    </row>
    <row r="200" spans="1:8" x14ac:dyDescent="0.2">
      <c r="A200" s="207">
        <f>[1]!_xludf.eomonth(A199,1)</f>
        <v>43069</v>
      </c>
      <c r="B200" s="205">
        <f t="shared" si="7"/>
        <v>5.9768465710489799E-2</v>
      </c>
      <c r="C200" s="211">
        <f t="shared" ref="C200:C263" ca="1" si="9">1/((1+B200/2)^(2*D200/365.25))</f>
        <v>0.38573519765081221</v>
      </c>
      <c r="D200" s="209">
        <f t="shared" ca="1" si="8"/>
        <v>5908</v>
      </c>
      <c r="G200" s="75">
        <v>43009</v>
      </c>
      <c r="H200" s="196">
        <v>5.9701739731992602E-2</v>
      </c>
    </row>
    <row r="201" spans="1:8" x14ac:dyDescent="0.2">
      <c r="A201" s="207">
        <f>[1]!_xludf.eomonth(A200,1)</f>
        <v>43100</v>
      </c>
      <c r="B201" s="205">
        <f t="shared" ref="B201:B264" si="10">VLOOKUP(A201,$G$7:$H$361,2)+$C$4</f>
        <v>5.9833039239476402E-2</v>
      </c>
      <c r="C201" s="211">
        <f t="shared" ca="1" si="9"/>
        <v>0.38342084508190566</v>
      </c>
      <c r="D201" s="209">
        <f t="shared" ref="D201:D264" ca="1" si="11">A201-ValDate</f>
        <v>5939</v>
      </c>
      <c r="G201" s="75">
        <v>43040</v>
      </c>
      <c r="H201" s="196">
        <v>5.9768465710489799E-2</v>
      </c>
    </row>
    <row r="202" spans="1:8" x14ac:dyDescent="0.2">
      <c r="A202" s="207">
        <f>[1]!_xludf.eomonth(A201,1)</f>
        <v>43131</v>
      </c>
      <c r="B202" s="205">
        <f t="shared" si="10"/>
        <v>5.9899765220884998E-2</v>
      </c>
      <c r="C202" s="211">
        <f t="shared" ca="1" si="9"/>
        <v>0.38110331607848547</v>
      </c>
      <c r="D202" s="209">
        <f t="shared" ca="1" si="11"/>
        <v>5970</v>
      </c>
      <c r="G202" s="75">
        <v>43070</v>
      </c>
      <c r="H202" s="196">
        <v>5.9833039239476402E-2</v>
      </c>
    </row>
    <row r="203" spans="1:8" x14ac:dyDescent="0.2">
      <c r="A203" s="207">
        <f>[1]!_xludf.eomonth(A202,1)</f>
        <v>43159</v>
      </c>
      <c r="B203" s="205">
        <f t="shared" si="10"/>
        <v>5.9966491203773002E-2</v>
      </c>
      <c r="C203" s="211">
        <f t="shared" ca="1" si="9"/>
        <v>0.37897951581886263</v>
      </c>
      <c r="D203" s="209">
        <f t="shared" ca="1" si="11"/>
        <v>5998</v>
      </c>
      <c r="G203" s="75">
        <v>43101</v>
      </c>
      <c r="H203" s="196">
        <v>5.9899765220884998E-2</v>
      </c>
    </row>
    <row r="204" spans="1:8" x14ac:dyDescent="0.2">
      <c r="A204" s="207">
        <f>[1]!_xludf.eomonth(A203,1)</f>
        <v>43190</v>
      </c>
      <c r="B204" s="205">
        <f t="shared" si="10"/>
        <v>6.00267598347499E-2</v>
      </c>
      <c r="C204" s="211">
        <f t="shared" ca="1" si="9"/>
        <v>0.37671975509794958</v>
      </c>
      <c r="D204" s="209">
        <f t="shared" ca="1" si="11"/>
        <v>6029</v>
      </c>
      <c r="G204" s="75">
        <v>43132</v>
      </c>
      <c r="H204" s="196">
        <v>5.9966491203773002E-2</v>
      </c>
    </row>
    <row r="205" spans="1:8" x14ac:dyDescent="0.2">
      <c r="A205" s="207">
        <f>[1]!_xludf.eomonth(A204,1)</f>
        <v>43220</v>
      </c>
      <c r="B205" s="205">
        <f t="shared" si="10"/>
        <v>6.0093485820453402E-2</v>
      </c>
      <c r="C205" s="211">
        <f t="shared" ca="1" si="9"/>
        <v>0.37449151442870166</v>
      </c>
      <c r="D205" s="209">
        <f t="shared" ca="1" si="11"/>
        <v>6059</v>
      </c>
      <c r="G205" s="75">
        <v>43160</v>
      </c>
      <c r="H205" s="196">
        <v>6.00267598347499E-2</v>
      </c>
    </row>
    <row r="206" spans="1:8" x14ac:dyDescent="0.2">
      <c r="A206" s="207">
        <f>[1]!_xludf.eomonth(A205,1)</f>
        <v>43251</v>
      </c>
      <c r="B206" s="205">
        <f t="shared" si="10"/>
        <v>6.0158059356413503E-2</v>
      </c>
      <c r="C206" s="211">
        <f t="shared" ca="1" si="9"/>
        <v>0.37222506546800538</v>
      </c>
      <c r="D206" s="209">
        <f t="shared" ca="1" si="11"/>
        <v>6090</v>
      </c>
      <c r="G206" s="75">
        <v>43191</v>
      </c>
      <c r="H206" s="196">
        <v>6.0093485820453402E-2</v>
      </c>
    </row>
    <row r="207" spans="1:8" x14ac:dyDescent="0.2">
      <c r="A207" s="207">
        <f>[1]!_xludf.eomonth(A206,1)</f>
        <v>43281</v>
      </c>
      <c r="B207" s="205">
        <f t="shared" si="10"/>
        <v>6.0224785345028002E-2</v>
      </c>
      <c r="C207" s="211">
        <f t="shared" ca="1" si="9"/>
        <v>0.37001555855058393</v>
      </c>
      <c r="D207" s="209">
        <f t="shared" ca="1" si="11"/>
        <v>6120</v>
      </c>
      <c r="G207" s="75">
        <v>43221</v>
      </c>
      <c r="H207" s="196">
        <v>6.0158059356413503E-2</v>
      </c>
    </row>
    <row r="208" spans="1:8" x14ac:dyDescent="0.2">
      <c r="A208" s="207">
        <f>[1]!_xludf.eomonth(A207,1)</f>
        <v>43312</v>
      </c>
      <c r="B208" s="205">
        <f t="shared" si="10"/>
        <v>6.0289358883804899E-2</v>
      </c>
      <c r="C208" s="211">
        <f t="shared" ca="1" si="9"/>
        <v>0.36776839396907884</v>
      </c>
      <c r="D208" s="209">
        <f t="shared" ca="1" si="11"/>
        <v>6151</v>
      </c>
      <c r="G208" s="75">
        <v>43252</v>
      </c>
      <c r="H208" s="196">
        <v>6.0224785345028002E-2</v>
      </c>
    </row>
    <row r="209" spans="1:8" x14ac:dyDescent="0.2">
      <c r="A209" s="207">
        <f>[1]!_xludf.eomonth(A208,1)</f>
        <v>43343</v>
      </c>
      <c r="B209" s="205">
        <f t="shared" si="10"/>
        <v>6.0356084875330403E-2</v>
      </c>
      <c r="C209" s="211">
        <f t="shared" ca="1" si="9"/>
        <v>0.36551807308264639</v>
      </c>
      <c r="D209" s="209">
        <f t="shared" ca="1" si="11"/>
        <v>6182</v>
      </c>
      <c r="G209" s="75">
        <v>43282</v>
      </c>
      <c r="H209" s="196">
        <v>6.0289358883804899E-2</v>
      </c>
    </row>
    <row r="210" spans="1:8" x14ac:dyDescent="0.2">
      <c r="A210" s="207">
        <f>[1]!_xludf.eomonth(A209,1)</f>
        <v>43373</v>
      </c>
      <c r="B210" s="205">
        <f t="shared" si="10"/>
        <v>6.0422810868334197E-2</v>
      </c>
      <c r="C210" s="211">
        <f t="shared" ca="1" si="9"/>
        <v>0.36333675172558938</v>
      </c>
      <c r="D210" s="209">
        <f t="shared" ca="1" si="11"/>
        <v>6212</v>
      </c>
      <c r="G210" s="75">
        <v>43313</v>
      </c>
      <c r="H210" s="196">
        <v>6.0356084875330403E-2</v>
      </c>
    </row>
    <row r="211" spans="1:8" x14ac:dyDescent="0.2">
      <c r="A211" s="207">
        <f>[1]!_xludf.eomonth(A210,1)</f>
        <v>43404</v>
      </c>
      <c r="B211" s="205">
        <f t="shared" si="10"/>
        <v>6.0487384411359403E-2</v>
      </c>
      <c r="C211" s="211">
        <f t="shared" ca="1" si="9"/>
        <v>0.36111859216477687</v>
      </c>
      <c r="D211" s="209">
        <f t="shared" ca="1" si="11"/>
        <v>6243</v>
      </c>
      <c r="G211" s="75">
        <v>43344</v>
      </c>
      <c r="H211" s="196">
        <v>6.0422810868334197E-2</v>
      </c>
    </row>
    <row r="212" spans="1:8" x14ac:dyDescent="0.2">
      <c r="A212" s="207">
        <f>[1]!_xludf.eomonth(A211,1)</f>
        <v>43434</v>
      </c>
      <c r="B212" s="205">
        <f t="shared" si="10"/>
        <v>6.0554110407273799E-2</v>
      </c>
      <c r="C212" s="211">
        <f t="shared" ca="1" si="9"/>
        <v>0.35895591067598048</v>
      </c>
      <c r="D212" s="209">
        <f t="shared" ca="1" si="11"/>
        <v>6273</v>
      </c>
      <c r="G212" s="75">
        <v>43374</v>
      </c>
      <c r="H212" s="196">
        <v>6.0487384411359403E-2</v>
      </c>
    </row>
    <row r="213" spans="1:8" x14ac:dyDescent="0.2">
      <c r="A213" s="207">
        <f>[1]!_xludf.eomonth(A212,1)</f>
        <v>43465</v>
      </c>
      <c r="B213" s="205">
        <f t="shared" si="10"/>
        <v>6.0618683953115302E-2</v>
      </c>
      <c r="C213" s="211">
        <f t="shared" ca="1" si="9"/>
        <v>0.35675692706951828</v>
      </c>
      <c r="D213" s="209">
        <f t="shared" ca="1" si="11"/>
        <v>6304</v>
      </c>
      <c r="G213" s="75">
        <v>43405</v>
      </c>
      <c r="H213" s="196">
        <v>6.0554110407273799E-2</v>
      </c>
    </row>
    <row r="214" spans="1:8" x14ac:dyDescent="0.2">
      <c r="A214" s="207">
        <f>[1]!_xludf.eomonth(A213,1)</f>
        <v>43496</v>
      </c>
      <c r="B214" s="205">
        <f t="shared" si="10"/>
        <v>6.06854099519398E-2</v>
      </c>
      <c r="C214" s="211">
        <f t="shared" ca="1" si="9"/>
        <v>0.35455480747405027</v>
      </c>
      <c r="D214" s="209">
        <f t="shared" ca="1" si="11"/>
        <v>6335</v>
      </c>
      <c r="G214" s="75">
        <v>43435</v>
      </c>
      <c r="H214" s="196">
        <v>6.0618683953115302E-2</v>
      </c>
    </row>
    <row r="215" spans="1:8" x14ac:dyDescent="0.2">
      <c r="A215" s="207">
        <f>[1]!_xludf.eomonth(A214,1)</f>
        <v>43524</v>
      </c>
      <c r="B215" s="205">
        <f t="shared" si="10"/>
        <v>6.0752135952243602E-2</v>
      </c>
      <c r="C215" s="211">
        <f t="shared" ca="1" si="9"/>
        <v>0.35253567060265573</v>
      </c>
      <c r="D215" s="209">
        <f t="shared" ca="1" si="11"/>
        <v>6363</v>
      </c>
      <c r="G215" s="75">
        <v>43466</v>
      </c>
      <c r="H215" s="196">
        <v>6.06854099519398E-2</v>
      </c>
    </row>
    <row r="216" spans="1:8" x14ac:dyDescent="0.2">
      <c r="A216" s="207">
        <f>[1]!_xludf.eomonth(A215,1)</f>
        <v>43555</v>
      </c>
      <c r="B216" s="205">
        <f t="shared" si="10"/>
        <v>6.08124045989498E-2</v>
      </c>
      <c r="C216" s="211">
        <f t="shared" ca="1" si="9"/>
        <v>0.35039055388280588</v>
      </c>
      <c r="D216" s="209">
        <f t="shared" ca="1" si="11"/>
        <v>6394</v>
      </c>
      <c r="G216" s="75">
        <v>43497</v>
      </c>
      <c r="H216" s="196">
        <v>6.0752135952243602E-2</v>
      </c>
    </row>
    <row r="217" spans="1:8" x14ac:dyDescent="0.2">
      <c r="A217" s="207">
        <f>[1]!_xludf.eomonth(A216,1)</f>
        <v>43585</v>
      </c>
      <c r="B217" s="205">
        <f t="shared" si="10"/>
        <v>6.0879130602067698E-2</v>
      </c>
      <c r="C217" s="211">
        <f t="shared" ca="1" si="9"/>
        <v>0.34827383402842949</v>
      </c>
      <c r="D217" s="209">
        <f t="shared" ca="1" si="11"/>
        <v>6424</v>
      </c>
      <c r="G217" s="75">
        <v>43525</v>
      </c>
      <c r="H217" s="196">
        <v>6.08124045989498E-2</v>
      </c>
    </row>
    <row r="218" spans="1:8" x14ac:dyDescent="0.2">
      <c r="A218" s="207">
        <f>[1]!_xludf.eomonth(A217,1)</f>
        <v>43616</v>
      </c>
      <c r="B218" s="205">
        <f t="shared" si="10"/>
        <v>6.09437041548802E-2</v>
      </c>
      <c r="C218" s="211">
        <f t="shared" ca="1" si="9"/>
        <v>0.34612211440538049</v>
      </c>
      <c r="D218" s="209">
        <f t="shared" ca="1" si="11"/>
        <v>6455</v>
      </c>
      <c r="G218" s="75">
        <v>43556</v>
      </c>
      <c r="H218" s="196">
        <v>6.0879130602067698E-2</v>
      </c>
    </row>
    <row r="219" spans="1:8" x14ac:dyDescent="0.2">
      <c r="A219" s="207">
        <f>[1]!_xludf.eomonth(A218,1)</f>
        <v>43646</v>
      </c>
      <c r="B219" s="205">
        <f t="shared" si="10"/>
        <v>6.1010430160908201E-2</v>
      </c>
      <c r="C219" s="211">
        <f t="shared" ca="1" si="9"/>
        <v>0.34402388438880743</v>
      </c>
      <c r="D219" s="209">
        <f t="shared" ca="1" si="11"/>
        <v>6485</v>
      </c>
      <c r="G219" s="75">
        <v>43586</v>
      </c>
      <c r="H219" s="196">
        <v>6.09437041548802E-2</v>
      </c>
    </row>
    <row r="220" spans="1:8" x14ac:dyDescent="0.2">
      <c r="A220" s="207">
        <f>[1]!_xludf.eomonth(A219,1)</f>
        <v>43677</v>
      </c>
      <c r="B220" s="205">
        <f t="shared" si="10"/>
        <v>6.1075003716536201E-2</v>
      </c>
      <c r="C220" s="211">
        <f t="shared" ca="1" si="9"/>
        <v>0.3418911708171104</v>
      </c>
      <c r="D220" s="209">
        <f t="shared" ca="1" si="11"/>
        <v>6516</v>
      </c>
      <c r="G220" s="75">
        <v>43617</v>
      </c>
      <c r="H220" s="196">
        <v>6.1010430160908201E-2</v>
      </c>
    </row>
    <row r="221" spans="1:8" x14ac:dyDescent="0.2">
      <c r="A221" s="207">
        <f>[1]!_xludf.eomonth(A220,1)</f>
        <v>43708</v>
      </c>
      <c r="B221" s="205">
        <f t="shared" si="10"/>
        <v>6.11417297254735E-2</v>
      </c>
      <c r="C221" s="211">
        <f t="shared" ca="1" si="9"/>
        <v>0.33975535673623708</v>
      </c>
      <c r="D221" s="209">
        <f t="shared" ca="1" si="11"/>
        <v>6547</v>
      </c>
      <c r="G221" s="75">
        <v>43647</v>
      </c>
      <c r="H221" s="196">
        <v>6.1075003716536201E-2</v>
      </c>
    </row>
    <row r="222" spans="1:8" x14ac:dyDescent="0.2">
      <c r="A222" s="207">
        <f>[1]!_xludf.eomonth(A221,1)</f>
        <v>43738</v>
      </c>
      <c r="B222" s="205">
        <f t="shared" si="10"/>
        <v>6.1208455735888699E-2</v>
      </c>
      <c r="C222" s="211">
        <f t="shared" ca="1" si="9"/>
        <v>0.33768492299103331</v>
      </c>
      <c r="D222" s="209">
        <f t="shared" ca="1" si="11"/>
        <v>6577</v>
      </c>
      <c r="G222" s="75">
        <v>43678</v>
      </c>
      <c r="H222" s="196">
        <v>6.11417297254735E-2</v>
      </c>
    </row>
    <row r="223" spans="1:8" x14ac:dyDescent="0.2">
      <c r="A223" s="207">
        <f>[1]!_xludf.eomonth(A222,1)</f>
        <v>43769</v>
      </c>
      <c r="B223" s="205">
        <f t="shared" si="10"/>
        <v>6.1273029295763497E-2</v>
      </c>
      <c r="C223" s="211">
        <f t="shared" ca="1" si="9"/>
        <v>0.3355807735532893</v>
      </c>
      <c r="D223" s="209">
        <f t="shared" ca="1" si="11"/>
        <v>6608</v>
      </c>
      <c r="G223" s="75">
        <v>43709</v>
      </c>
      <c r="H223" s="196">
        <v>6.1208455735888699E-2</v>
      </c>
    </row>
    <row r="224" spans="1:8" x14ac:dyDescent="0.2">
      <c r="A224" s="207">
        <f>[1]!_xludf.eomonth(A223,1)</f>
        <v>43799</v>
      </c>
      <c r="B224" s="205">
        <f t="shared" si="10"/>
        <v>6.1339755309088403E-2</v>
      </c>
      <c r="C224" s="211">
        <f t="shared" ca="1" si="9"/>
        <v>0.33352870762901665</v>
      </c>
      <c r="D224" s="209">
        <f t="shared" ca="1" si="11"/>
        <v>6638</v>
      </c>
      <c r="G224" s="75">
        <v>43739</v>
      </c>
      <c r="H224" s="196">
        <v>6.1273029295763497E-2</v>
      </c>
    </row>
    <row r="225" spans="1:8" x14ac:dyDescent="0.2">
      <c r="A225" s="207">
        <f>[1]!_xludf.eomonth(A224,1)</f>
        <v>43830</v>
      </c>
      <c r="B225" s="205">
        <f t="shared" si="10"/>
        <v>6.1404328871778303E-2</v>
      </c>
      <c r="C225" s="211">
        <f t="shared" ca="1" si="9"/>
        <v>0.33144342809321575</v>
      </c>
      <c r="D225" s="209">
        <f t="shared" ca="1" si="11"/>
        <v>6669</v>
      </c>
      <c r="G225" s="75">
        <v>43770</v>
      </c>
      <c r="H225" s="196">
        <v>6.1339755309088403E-2</v>
      </c>
    </row>
    <row r="226" spans="1:8" x14ac:dyDescent="0.2">
      <c r="A226" s="207">
        <f>[1]!_xludf.eomonth(A225,1)</f>
        <v>43861</v>
      </c>
      <c r="B226" s="205">
        <f t="shared" si="10"/>
        <v>6.1471054888012001E-2</v>
      </c>
      <c r="C226" s="211">
        <f t="shared" ca="1" si="9"/>
        <v>0.32935507851382717</v>
      </c>
      <c r="D226" s="209">
        <f t="shared" ca="1" si="11"/>
        <v>6700</v>
      </c>
      <c r="G226" s="75">
        <v>43800</v>
      </c>
      <c r="H226" s="196">
        <v>6.1404328871778303E-2</v>
      </c>
    </row>
    <row r="227" spans="1:8" x14ac:dyDescent="0.2">
      <c r="A227" s="207">
        <f>[1]!_xludf.eomonth(A226,1)</f>
        <v>43890</v>
      </c>
      <c r="B227" s="205">
        <f t="shared" si="10"/>
        <v>6.1537780905724503E-2</v>
      </c>
      <c r="C227" s="211">
        <f t="shared" ca="1" si="9"/>
        <v>0.32738493863281598</v>
      </c>
      <c r="D227" s="209">
        <f t="shared" ca="1" si="11"/>
        <v>6729</v>
      </c>
      <c r="G227" s="75">
        <v>43831</v>
      </c>
      <c r="H227" s="196">
        <v>6.1471054888012001E-2</v>
      </c>
    </row>
    <row r="228" spans="1:8" x14ac:dyDescent="0.2">
      <c r="A228" s="207">
        <f>[1]!_xludf.eomonth(A227,1)</f>
        <v>43921</v>
      </c>
      <c r="B228" s="205">
        <f t="shared" si="10"/>
        <v>6.1600202020407002E-2</v>
      </c>
      <c r="C228" s="211">
        <f t="shared" ca="1" si="9"/>
        <v>0.32534029727945912</v>
      </c>
      <c r="D228" s="209">
        <f t="shared" ca="1" si="11"/>
        <v>6760</v>
      </c>
      <c r="G228" s="75">
        <v>43862</v>
      </c>
      <c r="H228" s="196">
        <v>6.1537780905724503E-2</v>
      </c>
    </row>
    <row r="229" spans="1:8" x14ac:dyDescent="0.2">
      <c r="A229" s="207">
        <f>[1]!_xludf.eomonth(A228,1)</f>
        <v>43951</v>
      </c>
      <c r="B229" s="205">
        <f t="shared" si="10"/>
        <v>6.1666928040980298E-2</v>
      </c>
      <c r="C229" s="211">
        <f t="shared" ca="1" si="9"/>
        <v>0.3233337715902142</v>
      </c>
      <c r="D229" s="209">
        <f t="shared" ca="1" si="11"/>
        <v>6790</v>
      </c>
      <c r="G229" s="75">
        <v>43891</v>
      </c>
      <c r="H229" s="196">
        <v>6.1600202020407002E-2</v>
      </c>
    </row>
    <row r="230" spans="1:8" x14ac:dyDescent="0.2">
      <c r="A230" s="207">
        <f>[1]!_xludf.eomonth(A229,1)</f>
        <v>43982</v>
      </c>
      <c r="B230" s="205">
        <f t="shared" si="10"/>
        <v>6.1731501610684497E-2</v>
      </c>
      <c r="C230" s="211">
        <f t="shared" ca="1" si="9"/>
        <v>0.32129525914889634</v>
      </c>
      <c r="D230" s="209">
        <f t="shared" ca="1" si="11"/>
        <v>6821</v>
      </c>
      <c r="G230" s="75">
        <v>43922</v>
      </c>
      <c r="H230" s="196">
        <v>6.1666928040980298E-2</v>
      </c>
    </row>
    <row r="231" spans="1:8" x14ac:dyDescent="0.2">
      <c r="A231" s="207">
        <f>[1]!_xludf.eomonth(A230,1)</f>
        <v>44012</v>
      </c>
      <c r="B231" s="205">
        <f t="shared" si="10"/>
        <v>6.1798227634166203E-2</v>
      </c>
      <c r="C231" s="211">
        <f t="shared" ca="1" si="9"/>
        <v>0.31930691325096644</v>
      </c>
      <c r="D231" s="209">
        <f t="shared" ca="1" si="11"/>
        <v>6851</v>
      </c>
      <c r="G231" s="75">
        <v>43952</v>
      </c>
      <c r="H231" s="196">
        <v>6.1731501610684497E-2</v>
      </c>
    </row>
    <row r="232" spans="1:8" x14ac:dyDescent="0.2">
      <c r="A232" s="207">
        <f>[1]!_xludf.eomonth(A231,1)</f>
        <v>44043</v>
      </c>
      <c r="B232" s="205">
        <f t="shared" si="10"/>
        <v>6.1862801206685102E-2</v>
      </c>
      <c r="C232" s="211">
        <f t="shared" ca="1" si="9"/>
        <v>0.31728706331425921</v>
      </c>
      <c r="D232" s="209">
        <f t="shared" ca="1" si="11"/>
        <v>6882</v>
      </c>
      <c r="G232" s="75">
        <v>43983</v>
      </c>
      <c r="H232" s="196">
        <v>6.1798227634166203E-2</v>
      </c>
    </row>
    <row r="233" spans="1:8" x14ac:dyDescent="0.2">
      <c r="A233" s="207">
        <f>[1]!_xludf.eomonth(A232,1)</f>
        <v>44074</v>
      </c>
      <c r="B233" s="205">
        <f t="shared" si="10"/>
        <v>6.1929527233075501E-2</v>
      </c>
      <c r="C233" s="211">
        <f t="shared" ca="1" si="9"/>
        <v>0.315264191888881</v>
      </c>
      <c r="D233" s="209">
        <f t="shared" ca="1" si="11"/>
        <v>6913</v>
      </c>
      <c r="G233" s="75">
        <v>44013</v>
      </c>
      <c r="H233" s="196">
        <v>6.1862801206685102E-2</v>
      </c>
    </row>
    <row r="234" spans="1:8" x14ac:dyDescent="0.2">
      <c r="A234" s="207">
        <f>[1]!_xludf.eomonth(A233,1)</f>
        <v>44104</v>
      </c>
      <c r="B234" s="205">
        <f t="shared" si="10"/>
        <v>6.1996253260943497E-2</v>
      </c>
      <c r="C234" s="211">
        <f t="shared" ca="1" si="9"/>
        <v>0.31330315526484293</v>
      </c>
      <c r="D234" s="209">
        <f t="shared" ca="1" si="11"/>
        <v>6943</v>
      </c>
      <c r="G234" s="75">
        <v>44044</v>
      </c>
      <c r="H234" s="196">
        <v>6.1929527233075501E-2</v>
      </c>
    </row>
    <row r="235" spans="1:8" x14ac:dyDescent="0.2">
      <c r="A235" s="207">
        <f>[1]!_xludf.eomonth(A234,1)</f>
        <v>44135</v>
      </c>
      <c r="B235" s="205">
        <f t="shared" si="10"/>
        <v>6.2060826837707403E-2</v>
      </c>
      <c r="C235" s="211">
        <f t="shared" ca="1" si="9"/>
        <v>0.31131133227608704</v>
      </c>
      <c r="D235" s="209">
        <f t="shared" ca="1" si="11"/>
        <v>6974</v>
      </c>
      <c r="G235" s="75">
        <v>44075</v>
      </c>
      <c r="H235" s="196">
        <v>6.1996253260943497E-2</v>
      </c>
    </row>
    <row r="236" spans="1:8" x14ac:dyDescent="0.2">
      <c r="A236" s="207">
        <f>[1]!_xludf.eomonth(A235,1)</f>
        <v>44165</v>
      </c>
      <c r="B236" s="205">
        <f t="shared" si="10"/>
        <v>6.2127552868484197E-2</v>
      </c>
      <c r="C236" s="211">
        <f t="shared" ca="1" si="9"/>
        <v>0.30936832798875191</v>
      </c>
      <c r="D236" s="209">
        <f t="shared" ca="1" si="11"/>
        <v>7004</v>
      </c>
      <c r="G236" s="75">
        <v>44105</v>
      </c>
      <c r="H236" s="196">
        <v>6.2060826837707403E-2</v>
      </c>
    </row>
    <row r="237" spans="1:8" x14ac:dyDescent="0.2">
      <c r="A237" s="207">
        <f>[1]!_xludf.eomonth(A236,1)</f>
        <v>44196</v>
      </c>
      <c r="B237" s="205">
        <f t="shared" si="10"/>
        <v>6.2192126448062303E-2</v>
      </c>
      <c r="C237" s="211">
        <f t="shared" ca="1" si="9"/>
        <v>0.30739500636718586</v>
      </c>
      <c r="D237" s="209">
        <f t="shared" ca="1" si="11"/>
        <v>7035</v>
      </c>
      <c r="G237" s="75">
        <v>44136</v>
      </c>
      <c r="H237" s="196">
        <v>6.2127552868484197E-2</v>
      </c>
    </row>
    <row r="238" spans="1:8" x14ac:dyDescent="0.2">
      <c r="A238" s="207">
        <f>[1]!_xludf.eomonth(A237,1)</f>
        <v>44227</v>
      </c>
      <c r="B238" s="205">
        <f t="shared" si="10"/>
        <v>6.2258852481746403E-2</v>
      </c>
      <c r="C238" s="211">
        <f t="shared" ca="1" si="9"/>
        <v>0.30541870214984101</v>
      </c>
      <c r="D238" s="209">
        <f t="shared" ca="1" si="11"/>
        <v>7066</v>
      </c>
      <c r="G238" s="75">
        <v>44166</v>
      </c>
      <c r="H238" s="196">
        <v>6.2192126448062303E-2</v>
      </c>
    </row>
    <row r="239" spans="1:8" x14ac:dyDescent="0.2">
      <c r="A239" s="207">
        <f>[1]!_xludf.eomonth(A238,1)</f>
        <v>44255</v>
      </c>
      <c r="B239" s="205">
        <f t="shared" si="10"/>
        <v>6.2325578516908599E-2</v>
      </c>
      <c r="C239" s="211">
        <f t="shared" ca="1" si="9"/>
        <v>0.30360479156699693</v>
      </c>
      <c r="D239" s="209">
        <f t="shared" ca="1" si="11"/>
        <v>7094</v>
      </c>
      <c r="G239" s="75">
        <v>44197</v>
      </c>
      <c r="H239" s="196">
        <v>6.2258852481746403E-2</v>
      </c>
    </row>
    <row r="240" spans="1:8" x14ac:dyDescent="0.2">
      <c r="A240" s="207">
        <f>[1]!_xludf.eomonth(A239,1)</f>
        <v>44286</v>
      </c>
      <c r="B240" s="205">
        <f t="shared" si="10"/>
        <v>6.2385847195099299E-2</v>
      </c>
      <c r="C240" s="211">
        <f t="shared" ca="1" si="9"/>
        <v>0.30168326298534676</v>
      </c>
      <c r="D240" s="209">
        <f t="shared" ca="1" si="11"/>
        <v>7125</v>
      </c>
      <c r="G240" s="75">
        <v>44228</v>
      </c>
      <c r="H240" s="196">
        <v>6.2325578516908599E-2</v>
      </c>
    </row>
    <row r="241" spans="1:8" x14ac:dyDescent="0.2">
      <c r="A241" s="207">
        <f>[1]!_xludf.eomonth(A240,1)</f>
        <v>44316</v>
      </c>
      <c r="B241" s="205">
        <f t="shared" si="10"/>
        <v>6.2452573233073801E-2</v>
      </c>
      <c r="C241" s="211">
        <f t="shared" ca="1" si="9"/>
        <v>0.29978462812499679</v>
      </c>
      <c r="D241" s="209">
        <f t="shared" ca="1" si="11"/>
        <v>7155</v>
      </c>
      <c r="G241" s="75">
        <v>44256</v>
      </c>
      <c r="H241" s="196">
        <v>6.2385847195099299E-2</v>
      </c>
    </row>
    <row r="242" spans="1:8" x14ac:dyDescent="0.2">
      <c r="A242" s="207">
        <f>[1]!_xludf.eomonth(A241,1)</f>
        <v>44347</v>
      </c>
      <c r="B242" s="205">
        <f t="shared" si="10"/>
        <v>6.2517146819617495E-2</v>
      </c>
      <c r="C242" s="211">
        <f t="shared" ca="1" si="9"/>
        <v>0.29785681381125118</v>
      </c>
      <c r="D242" s="209">
        <f t="shared" ca="1" si="11"/>
        <v>7186</v>
      </c>
      <c r="G242" s="75">
        <v>44287</v>
      </c>
      <c r="H242" s="196">
        <v>6.2452573233073801E-2</v>
      </c>
    </row>
    <row r="243" spans="1:8" x14ac:dyDescent="0.2">
      <c r="A243" s="207">
        <f>[1]!_xludf.eomonth(A242,1)</f>
        <v>44377</v>
      </c>
      <c r="B243" s="205">
        <f t="shared" si="10"/>
        <v>6.2583872860499504E-2</v>
      </c>
      <c r="C243" s="211">
        <f t="shared" ca="1" si="9"/>
        <v>0.29597599085411785</v>
      </c>
      <c r="D243" s="209">
        <f t="shared" ca="1" si="11"/>
        <v>7216</v>
      </c>
      <c r="G243" s="75">
        <v>44317</v>
      </c>
      <c r="H243" s="196">
        <v>6.2517146819617495E-2</v>
      </c>
    </row>
    <row r="244" spans="1:8" x14ac:dyDescent="0.2">
      <c r="A244" s="207">
        <f>[1]!_xludf.eomonth(A243,1)</f>
        <v>44408</v>
      </c>
      <c r="B244" s="205">
        <f t="shared" si="10"/>
        <v>6.2648446449856399E-2</v>
      </c>
      <c r="C244" s="211">
        <f t="shared" ca="1" si="9"/>
        <v>0.29406643884383737</v>
      </c>
      <c r="D244" s="209">
        <f t="shared" ca="1" si="11"/>
        <v>7247</v>
      </c>
      <c r="G244" s="75">
        <v>44348</v>
      </c>
      <c r="H244" s="196">
        <v>6.2583872860499504E-2</v>
      </c>
    </row>
    <row r="245" spans="1:8" x14ac:dyDescent="0.2">
      <c r="A245" s="207">
        <f>[1]!_xludf.eomonth(A244,1)</f>
        <v>44439</v>
      </c>
      <c r="B245" s="205">
        <f t="shared" si="10"/>
        <v>6.2715172493645902E-2</v>
      </c>
      <c r="C245" s="211">
        <f t="shared" ca="1" si="9"/>
        <v>0.29215396309415265</v>
      </c>
      <c r="D245" s="209">
        <f t="shared" ca="1" si="11"/>
        <v>7278</v>
      </c>
      <c r="G245" s="75">
        <v>44378</v>
      </c>
      <c r="H245" s="196">
        <v>6.2648446449856399E-2</v>
      </c>
    </row>
    <row r="246" spans="1:8" x14ac:dyDescent="0.2">
      <c r="A246" s="207">
        <f>[1]!_xludf.eomonth(A245,1)</f>
        <v>44469</v>
      </c>
      <c r="B246" s="205">
        <f t="shared" si="10"/>
        <v>6.2781898538912806E-2</v>
      </c>
      <c r="C246" s="211">
        <f t="shared" ca="1" si="9"/>
        <v>0.29029987730626466</v>
      </c>
      <c r="D246" s="209">
        <f t="shared" ca="1" si="11"/>
        <v>7308</v>
      </c>
      <c r="G246" s="75">
        <v>44409</v>
      </c>
      <c r="H246" s="196">
        <v>6.2715172493645902E-2</v>
      </c>
    </row>
    <row r="247" spans="1:8" x14ac:dyDescent="0.2">
      <c r="A247" s="207">
        <f>[1]!_xludf.eomonth(A246,1)</f>
        <v>44500</v>
      </c>
      <c r="B247" s="205">
        <f t="shared" si="10"/>
        <v>6.2840432752657299E-2</v>
      </c>
      <c r="C247" s="211">
        <f t="shared" ca="1" si="9"/>
        <v>0.28845166695250823</v>
      </c>
      <c r="D247" s="209">
        <f t="shared" ca="1" si="11"/>
        <v>7339</v>
      </c>
      <c r="G247" s="75">
        <v>44440</v>
      </c>
      <c r="H247" s="196">
        <v>6.2781898538912806E-2</v>
      </c>
    </row>
    <row r="248" spans="1:8" x14ac:dyDescent="0.2">
      <c r="A248" s="207">
        <f>[1]!_xludf.eomonth(A247,1)</f>
        <v>44530</v>
      </c>
      <c r="B248" s="205">
        <f t="shared" si="10"/>
        <v>6.2844751874853999E-2</v>
      </c>
      <c r="C248" s="211">
        <f t="shared" ca="1" si="9"/>
        <v>0.28696522764685661</v>
      </c>
      <c r="D248" s="209">
        <f t="shared" ca="1" si="11"/>
        <v>7369</v>
      </c>
      <c r="G248" s="75">
        <v>44470</v>
      </c>
      <c r="H248" s="196">
        <v>6.2840432752657299E-2</v>
      </c>
    </row>
    <row r="249" spans="1:8" x14ac:dyDescent="0.2">
      <c r="A249" s="207">
        <f>[1]!_xludf.eomonth(A248,1)</f>
        <v>44561</v>
      </c>
      <c r="B249" s="205">
        <f t="shared" si="10"/>
        <v>6.2848931670533806E-2</v>
      </c>
      <c r="C249" s="211">
        <f t="shared" ca="1" si="9"/>
        <v>0.28543866919012528</v>
      </c>
      <c r="D249" s="209">
        <f t="shared" ca="1" si="11"/>
        <v>7400</v>
      </c>
      <c r="G249" s="75">
        <v>44501</v>
      </c>
      <c r="H249" s="196">
        <v>6.2844751874853999E-2</v>
      </c>
    </row>
    <row r="250" spans="1:8" x14ac:dyDescent="0.2">
      <c r="A250" s="207">
        <f>[1]!_xludf.eomonth(A249,1)</f>
        <v>44592</v>
      </c>
      <c r="B250" s="205">
        <f t="shared" si="10"/>
        <v>6.2853250792742205E-2</v>
      </c>
      <c r="C250" s="211">
        <f t="shared" ca="1" si="9"/>
        <v>0.28391925597661011</v>
      </c>
      <c r="D250" s="209">
        <f t="shared" ca="1" si="11"/>
        <v>7431</v>
      </c>
      <c r="G250" s="75">
        <v>44531</v>
      </c>
      <c r="H250" s="196">
        <v>6.2848931670533806E-2</v>
      </c>
    </row>
    <row r="251" spans="1:8" x14ac:dyDescent="0.2">
      <c r="A251" s="207">
        <f>[1]!_xludf.eomonth(A250,1)</f>
        <v>44620</v>
      </c>
      <c r="B251" s="205">
        <f t="shared" si="10"/>
        <v>6.2857569914957195E-2</v>
      </c>
      <c r="C251" s="211">
        <f t="shared" ca="1" si="9"/>
        <v>0.28255132480654321</v>
      </c>
      <c r="D251" s="209">
        <f t="shared" ca="1" si="11"/>
        <v>7459</v>
      </c>
      <c r="G251" s="75">
        <v>44562</v>
      </c>
      <c r="H251" s="196">
        <v>6.2853250792742205E-2</v>
      </c>
    </row>
    <row r="252" spans="1:8" x14ac:dyDescent="0.2">
      <c r="A252" s="207">
        <f>[1]!_xludf.eomonth(A251,1)</f>
        <v>44651</v>
      </c>
      <c r="B252" s="205">
        <f t="shared" si="10"/>
        <v>6.2861471057608295E-2</v>
      </c>
      <c r="C252" s="211">
        <f t="shared" ca="1" si="9"/>
        <v>0.28104922692104706</v>
      </c>
      <c r="D252" s="209">
        <f t="shared" ca="1" si="11"/>
        <v>7490</v>
      </c>
      <c r="G252" s="75">
        <v>44593</v>
      </c>
      <c r="H252" s="196">
        <v>6.2857569914957195E-2</v>
      </c>
    </row>
    <row r="253" spans="1:8" x14ac:dyDescent="0.2">
      <c r="A253" s="207">
        <f>[1]!_xludf.eomonth(A252,1)</f>
        <v>44681</v>
      </c>
      <c r="B253" s="205">
        <f t="shared" si="10"/>
        <v>6.2865790179834805E-2</v>
      </c>
      <c r="C253" s="211">
        <f t="shared" ca="1" si="9"/>
        <v>0.27959998139299391</v>
      </c>
      <c r="D253" s="209">
        <f t="shared" ca="1" si="11"/>
        <v>7520</v>
      </c>
      <c r="G253" s="75">
        <v>44621</v>
      </c>
      <c r="H253" s="196">
        <v>6.2861471057608295E-2</v>
      </c>
    </row>
    <row r="254" spans="1:8" x14ac:dyDescent="0.2">
      <c r="A254" s="207">
        <f>[1]!_xludf.eomonth(A253,1)</f>
        <v>44712</v>
      </c>
      <c r="B254" s="205">
        <f t="shared" si="10"/>
        <v>6.2869969975544004E-2</v>
      </c>
      <c r="C254" s="211">
        <f t="shared" ca="1" si="9"/>
        <v>0.27811165640777713</v>
      </c>
      <c r="D254" s="209">
        <f t="shared" ca="1" si="11"/>
        <v>7551</v>
      </c>
      <c r="G254" s="75">
        <v>44652</v>
      </c>
      <c r="H254" s="196">
        <v>6.2865790179834805E-2</v>
      </c>
    </row>
    <row r="255" spans="1:8" x14ac:dyDescent="0.2">
      <c r="A255" s="207">
        <f>[1]!_xludf.eomonth(A254,1)</f>
        <v>44742</v>
      </c>
      <c r="B255" s="205">
        <f t="shared" si="10"/>
        <v>6.2874289097782504E-2</v>
      </c>
      <c r="C255" s="211">
        <f t="shared" ca="1" si="9"/>
        <v>0.27667717797314934</v>
      </c>
      <c r="D255" s="209">
        <f t="shared" ca="1" si="11"/>
        <v>7581</v>
      </c>
      <c r="G255" s="75">
        <v>44682</v>
      </c>
      <c r="H255" s="196">
        <v>6.2869969975544004E-2</v>
      </c>
    </row>
    <row r="256" spans="1:8" x14ac:dyDescent="0.2">
      <c r="A256" s="207">
        <f>[1]!_xludf.eomonth(A255,1)</f>
        <v>44773</v>
      </c>
      <c r="B256" s="205">
        <f t="shared" si="10"/>
        <v>6.2878468893503098E-2</v>
      </c>
      <c r="C256" s="211">
        <f t="shared" ca="1" si="9"/>
        <v>0.27520403259690179</v>
      </c>
      <c r="D256" s="209">
        <f t="shared" ca="1" si="11"/>
        <v>7612</v>
      </c>
      <c r="G256" s="75">
        <v>44713</v>
      </c>
      <c r="H256" s="196">
        <v>6.2874289097782504E-2</v>
      </c>
    </row>
    <row r="257" spans="1:8" x14ac:dyDescent="0.2">
      <c r="A257" s="207">
        <f>[1]!_xludf.eomonth(A256,1)</f>
        <v>44804</v>
      </c>
      <c r="B257" s="205">
        <f t="shared" si="10"/>
        <v>6.2882788015754101E-2</v>
      </c>
      <c r="C257" s="211">
        <f t="shared" ca="1" si="9"/>
        <v>0.27373776886641932</v>
      </c>
      <c r="D257" s="209">
        <f t="shared" ca="1" si="11"/>
        <v>7643</v>
      </c>
      <c r="G257" s="75">
        <v>44743</v>
      </c>
      <c r="H257" s="196">
        <v>6.2878468893503098E-2</v>
      </c>
    </row>
    <row r="258" spans="1:8" x14ac:dyDescent="0.2">
      <c r="A258" s="207">
        <f>[1]!_xludf.eomonth(A257,1)</f>
        <v>44834</v>
      </c>
      <c r="B258" s="205">
        <f t="shared" si="10"/>
        <v>6.2887107138011294E-2</v>
      </c>
      <c r="C258" s="211">
        <f t="shared" ca="1" si="9"/>
        <v>0.27232528554833541</v>
      </c>
      <c r="D258" s="209">
        <f t="shared" ca="1" si="11"/>
        <v>7673</v>
      </c>
      <c r="G258" s="75">
        <v>44774</v>
      </c>
      <c r="H258" s="196">
        <v>6.2882788015754101E-2</v>
      </c>
    </row>
    <row r="259" spans="1:8" x14ac:dyDescent="0.2">
      <c r="A259" s="207">
        <f>[1]!_xludf.eomonth(A258,1)</f>
        <v>44865</v>
      </c>
      <c r="B259" s="205">
        <f t="shared" si="10"/>
        <v>6.2891286933749693E-2</v>
      </c>
      <c r="C259" s="211">
        <f t="shared" ca="1" si="9"/>
        <v>0.27087474942253525</v>
      </c>
      <c r="D259" s="209">
        <f t="shared" ca="1" si="11"/>
        <v>7704</v>
      </c>
      <c r="G259" s="75">
        <v>44805</v>
      </c>
      <c r="H259" s="196">
        <v>6.2887107138011294E-2</v>
      </c>
    </row>
    <row r="260" spans="1:8" x14ac:dyDescent="0.2">
      <c r="A260" s="207">
        <f>[1]!_xludf.eomonth(A259,1)</f>
        <v>44895</v>
      </c>
      <c r="B260" s="205">
        <f t="shared" si="10"/>
        <v>6.2895606056019293E-2</v>
      </c>
      <c r="C260" s="211">
        <f t="shared" ca="1" si="9"/>
        <v>0.26947666851187013</v>
      </c>
      <c r="D260" s="209">
        <f t="shared" ca="1" si="11"/>
        <v>7734</v>
      </c>
      <c r="G260" s="75">
        <v>44835</v>
      </c>
      <c r="H260" s="196">
        <v>6.2891286933749693E-2</v>
      </c>
    </row>
    <row r="261" spans="1:8" x14ac:dyDescent="0.2">
      <c r="A261" s="207">
        <f>[1]!_xludf.eomonth(A260,1)</f>
        <v>44926</v>
      </c>
      <c r="B261" s="205">
        <f t="shared" si="10"/>
        <v>6.2899785851769696E-2</v>
      </c>
      <c r="C261" s="211">
        <f t="shared" ca="1" si="9"/>
        <v>0.26804093673520107</v>
      </c>
      <c r="D261" s="209">
        <f t="shared" ca="1" si="11"/>
        <v>7765</v>
      </c>
      <c r="G261" s="75">
        <v>44866</v>
      </c>
      <c r="H261" s="196">
        <v>6.2895606056019293E-2</v>
      </c>
    </row>
    <row r="262" spans="1:8" x14ac:dyDescent="0.2">
      <c r="A262" s="207">
        <f>[1]!_xludf.eomonth(A261,1)</f>
        <v>44957</v>
      </c>
      <c r="B262" s="205">
        <f t="shared" si="10"/>
        <v>6.2904104974050898E-2</v>
      </c>
      <c r="C262" s="211">
        <f t="shared" ca="1" si="9"/>
        <v>0.26661190229382092</v>
      </c>
      <c r="D262" s="209">
        <f t="shared" ca="1" si="11"/>
        <v>7796</v>
      </c>
      <c r="G262" s="75">
        <v>44896</v>
      </c>
      <c r="H262" s="196">
        <v>6.2899785851769696E-2</v>
      </c>
    </row>
    <row r="263" spans="1:8" x14ac:dyDescent="0.2">
      <c r="A263" s="207">
        <f>[1]!_xludf.eomonth(A262,1)</f>
        <v>44985</v>
      </c>
      <c r="B263" s="205">
        <f t="shared" si="10"/>
        <v>6.2908424096338705E-2</v>
      </c>
      <c r="C263" s="211">
        <f t="shared" ca="1" si="9"/>
        <v>0.265325245902722</v>
      </c>
      <c r="D263" s="209">
        <f t="shared" ca="1" si="11"/>
        <v>7824</v>
      </c>
      <c r="G263" s="75">
        <v>44927</v>
      </c>
      <c r="H263" s="196">
        <v>6.2904104974050898E-2</v>
      </c>
    </row>
    <row r="264" spans="1:8" x14ac:dyDescent="0.2">
      <c r="A264" s="207">
        <f>[1]!_xludf.eomonth(A263,1)</f>
        <v>45016</v>
      </c>
      <c r="B264" s="205">
        <f t="shared" si="10"/>
        <v>6.29123252390551E-2</v>
      </c>
      <c r="C264" s="211">
        <f t="shared" ref="C264:C279" ca="1" si="12">1/((1+B264/2)^(2*D264/365.25))</f>
        <v>0.263912623856425</v>
      </c>
      <c r="D264" s="209">
        <f t="shared" ca="1" si="11"/>
        <v>7855</v>
      </c>
      <c r="G264" s="75">
        <v>44958</v>
      </c>
      <c r="H264" s="196">
        <v>6.2908424096338705E-2</v>
      </c>
    </row>
    <row r="265" spans="1:8" x14ac:dyDescent="0.2">
      <c r="A265" s="207">
        <f>[1]!_xludf.eomonth(A264,1)</f>
        <v>45046</v>
      </c>
      <c r="B265" s="205">
        <f t="shared" ref="B265:B279" si="13">VLOOKUP(A265,$G$7:$H$361,2)+$C$4</f>
        <v>6.2916644361354496E-2</v>
      </c>
      <c r="C265" s="211">
        <f t="shared" ca="1" si="12"/>
        <v>0.26254958282862684</v>
      </c>
      <c r="D265" s="209">
        <f t="shared" ref="D265:D279" ca="1" si="14">A265-ValDate</f>
        <v>7885</v>
      </c>
      <c r="G265" s="75">
        <v>44986</v>
      </c>
      <c r="H265" s="196">
        <v>6.29123252390551E-2</v>
      </c>
    </row>
    <row r="266" spans="1:8" x14ac:dyDescent="0.2">
      <c r="A266" s="207">
        <f>[1]!_xludf.eomonth(A265,1)</f>
        <v>45077</v>
      </c>
      <c r="B266" s="205">
        <f t="shared" si="13"/>
        <v>6.2920824157134195E-2</v>
      </c>
      <c r="C266" s="211">
        <f t="shared" ca="1" si="12"/>
        <v>0.26114986817726105</v>
      </c>
      <c r="D266" s="209">
        <f t="shared" ca="1" si="14"/>
        <v>7916</v>
      </c>
      <c r="G266" s="75">
        <v>45017</v>
      </c>
      <c r="H266" s="196">
        <v>6.2916644361354496E-2</v>
      </c>
    </row>
    <row r="267" spans="1:8" x14ac:dyDescent="0.2">
      <c r="A267" s="207">
        <f>[1]!_xludf.eomonth(A266,1)</f>
        <v>45107</v>
      </c>
      <c r="B267" s="205">
        <f t="shared" si="13"/>
        <v>6.2925143279445997E-2</v>
      </c>
      <c r="C267" s="211">
        <f t="shared" ca="1" si="12"/>
        <v>0.2598007386580013</v>
      </c>
      <c r="D267" s="209">
        <f t="shared" ca="1" si="14"/>
        <v>7946</v>
      </c>
      <c r="G267" s="75">
        <v>45047</v>
      </c>
      <c r="H267" s="196">
        <v>6.2920824157134195E-2</v>
      </c>
    </row>
    <row r="268" spans="1:8" x14ac:dyDescent="0.2">
      <c r="A268" s="207">
        <f>[1]!_xludf.eomonth(A267,1)</f>
        <v>45138</v>
      </c>
      <c r="B268" s="205">
        <f t="shared" si="13"/>
        <v>6.2929323075237201E-2</v>
      </c>
      <c r="C268" s="211">
        <f t="shared" ca="1" si="12"/>
        <v>0.25841532324052557</v>
      </c>
      <c r="D268" s="209">
        <f t="shared" ca="1" si="14"/>
        <v>7977</v>
      </c>
      <c r="G268" s="75">
        <v>45078</v>
      </c>
      <c r="H268" s="196">
        <v>6.2925143279445997E-2</v>
      </c>
    </row>
    <row r="269" spans="1:8" x14ac:dyDescent="0.2">
      <c r="A269" s="207">
        <f>[1]!_xludf.eomonth(A268,1)</f>
        <v>45169</v>
      </c>
      <c r="B269" s="205">
        <f t="shared" si="13"/>
        <v>6.2933642197560993E-2</v>
      </c>
      <c r="C269" s="211">
        <f t="shared" ca="1" si="12"/>
        <v>0.25703635772407785</v>
      </c>
      <c r="D269" s="209">
        <f t="shared" ca="1" si="14"/>
        <v>8008</v>
      </c>
      <c r="G269" s="75">
        <v>45108</v>
      </c>
      <c r="H269" s="196">
        <v>6.2929323075237201E-2</v>
      </c>
    </row>
    <row r="270" spans="1:8" x14ac:dyDescent="0.2">
      <c r="A270" s="207">
        <f>[1]!_xludf.eomonth(A269,1)</f>
        <v>45199</v>
      </c>
      <c r="B270" s="205">
        <f t="shared" si="13"/>
        <v>6.2937961319891003E-2</v>
      </c>
      <c r="C270" s="211">
        <f t="shared" ca="1" si="12"/>
        <v>0.25570794850352802</v>
      </c>
      <c r="D270" s="209">
        <f t="shared" ca="1" si="14"/>
        <v>8038</v>
      </c>
      <c r="G270" s="75">
        <v>45139</v>
      </c>
      <c r="H270" s="196">
        <v>6.2933642197560993E-2</v>
      </c>
    </row>
    <row r="271" spans="1:8" x14ac:dyDescent="0.2">
      <c r="A271" s="207">
        <f>[1]!_xludf.eomonth(A270,1)</f>
        <v>45230</v>
      </c>
      <c r="B271" s="205">
        <f t="shared" si="13"/>
        <v>6.2942141115700095E-2</v>
      </c>
      <c r="C271" s="211">
        <f t="shared" ca="1" si="12"/>
        <v>0.25434383059981081</v>
      </c>
      <c r="D271" s="209">
        <f t="shared" ca="1" si="14"/>
        <v>8069</v>
      </c>
      <c r="G271" s="75">
        <v>45170</v>
      </c>
      <c r="H271" s="196">
        <v>6.2937961319891003E-2</v>
      </c>
    </row>
    <row r="272" spans="1:8" x14ac:dyDescent="0.2">
      <c r="A272" s="207">
        <f>[1]!_xludf.eomonth(A271,1)</f>
        <v>45260</v>
      </c>
      <c r="B272" s="205">
        <f t="shared" si="13"/>
        <v>6.2946460238042096E-2</v>
      </c>
      <c r="C272" s="211">
        <f t="shared" ca="1" si="12"/>
        <v>0.25302898873965446</v>
      </c>
      <c r="D272" s="209">
        <f t="shared" ca="1" si="14"/>
        <v>8099</v>
      </c>
      <c r="G272" s="75">
        <v>45200</v>
      </c>
      <c r="H272" s="196">
        <v>6.2942141115700095E-2</v>
      </c>
    </row>
    <row r="273" spans="1:8" x14ac:dyDescent="0.2">
      <c r="A273" s="207">
        <f>[1]!_xludf.eomonth(A272,1)</f>
        <v>45291</v>
      </c>
      <c r="B273" s="205">
        <f t="shared" si="13"/>
        <v>6.2950640033863095E-2</v>
      </c>
      <c r="C273" s="211">
        <f t="shared" ca="1" si="12"/>
        <v>0.25167881596708075</v>
      </c>
      <c r="D273" s="209">
        <f t="shared" ca="1" si="14"/>
        <v>8130</v>
      </c>
      <c r="G273" s="75">
        <v>45231</v>
      </c>
      <c r="H273" s="196">
        <v>6.2946460238042096E-2</v>
      </c>
    </row>
    <row r="274" spans="1:8" x14ac:dyDescent="0.2">
      <c r="A274" s="207">
        <f>[1]!_xludf.eomonth(A273,1)</f>
        <v>45322</v>
      </c>
      <c r="B274" s="205">
        <f t="shared" si="13"/>
        <v>6.2954959156217502E-2</v>
      </c>
      <c r="C274" s="211">
        <f t="shared" ca="1" si="12"/>
        <v>0.25033492009511493</v>
      </c>
      <c r="D274" s="209">
        <f t="shared" ca="1" si="14"/>
        <v>8161</v>
      </c>
      <c r="G274" s="75">
        <v>45261</v>
      </c>
      <c r="H274" s="196">
        <v>6.2950640033863095E-2</v>
      </c>
    </row>
    <row r="275" spans="1:8" x14ac:dyDescent="0.2">
      <c r="A275" s="207">
        <f>[1]!_xludf.eomonth(A274,1)</f>
        <v>45351</v>
      </c>
      <c r="B275" s="205">
        <f t="shared" si="13"/>
        <v>6.2959278278577696E-2</v>
      </c>
      <c r="C275" s="211">
        <f t="shared" ca="1" si="12"/>
        <v>0.24908255537477655</v>
      </c>
      <c r="D275" s="209">
        <f t="shared" ca="1" si="14"/>
        <v>8190</v>
      </c>
      <c r="G275" s="75">
        <v>45292</v>
      </c>
      <c r="H275" s="196">
        <v>6.2954959156217502E-2</v>
      </c>
    </row>
    <row r="276" spans="1:8" x14ac:dyDescent="0.2">
      <c r="A276" s="207">
        <f>[1]!_xludf.eomonth(A275,1)</f>
        <v>45382</v>
      </c>
      <c r="B276" s="205">
        <f t="shared" si="13"/>
        <v>6.2963318747888797E-2</v>
      </c>
      <c r="C276" s="211">
        <f t="shared" ca="1" si="12"/>
        <v>0.24775368285685076</v>
      </c>
      <c r="D276" s="209">
        <f t="shared" ca="1" si="14"/>
        <v>8221</v>
      </c>
      <c r="G276" s="75">
        <v>45323</v>
      </c>
      <c r="H276" s="196">
        <v>6.2959278278577696E-2</v>
      </c>
    </row>
    <row r="277" spans="1:8" x14ac:dyDescent="0.2">
      <c r="A277" s="207">
        <f>[1]!_xludf.eomonth(A276,1)</f>
        <v>45412</v>
      </c>
      <c r="B277" s="205">
        <f t="shared" si="13"/>
        <v>6.2967637870260995E-2</v>
      </c>
      <c r="C277" s="211">
        <f t="shared" ca="1" si="12"/>
        <v>0.24647206416379766</v>
      </c>
      <c r="D277" s="209">
        <f t="shared" ca="1" si="14"/>
        <v>8251</v>
      </c>
      <c r="G277" s="75">
        <v>45352</v>
      </c>
      <c r="H277" s="196">
        <v>6.2963318747888797E-2</v>
      </c>
    </row>
    <row r="278" spans="1:8" x14ac:dyDescent="0.2">
      <c r="A278" s="207">
        <f>[1]!_xludf.eomonth(A277,1)</f>
        <v>45443</v>
      </c>
      <c r="B278" s="205">
        <f t="shared" si="13"/>
        <v>6.2971817666111402E-2</v>
      </c>
      <c r="C278" s="211">
        <f t="shared" ca="1" si="12"/>
        <v>0.24515603901072031</v>
      </c>
      <c r="D278" s="209">
        <f t="shared" ca="1" si="14"/>
        <v>8282</v>
      </c>
      <c r="G278" s="75">
        <v>45383</v>
      </c>
      <c r="H278" s="196">
        <v>6.2967637870260995E-2</v>
      </c>
    </row>
    <row r="279" spans="1:8" x14ac:dyDescent="0.2">
      <c r="A279" s="207">
        <f>[1]!_xludf.eomonth(A278,1)</f>
        <v>45473</v>
      </c>
      <c r="B279" s="205">
        <f t="shared" si="13"/>
        <v>6.2976136788496007E-2</v>
      </c>
      <c r="C279" s="212">
        <f t="shared" ca="1" si="12"/>
        <v>0.24388752230153016</v>
      </c>
      <c r="D279" s="209">
        <f t="shared" ca="1" si="14"/>
        <v>8312</v>
      </c>
      <c r="G279" s="75">
        <v>45413</v>
      </c>
      <c r="H279" s="196">
        <v>6.2971817666111402E-2</v>
      </c>
    </row>
    <row r="280" spans="1:8" x14ac:dyDescent="0.2">
      <c r="G280" s="75">
        <v>45444</v>
      </c>
      <c r="H280" s="196">
        <v>6.2976136788496007E-2</v>
      </c>
    </row>
    <row r="281" spans="1:8" x14ac:dyDescent="0.2">
      <c r="G281" s="75">
        <v>45474</v>
      </c>
      <c r="H281" s="196">
        <v>6.2980316584358306E-2</v>
      </c>
    </row>
    <row r="282" spans="1:8" x14ac:dyDescent="0.2">
      <c r="G282" s="75">
        <v>45505</v>
      </c>
      <c r="H282" s="196">
        <v>6.2984635706754902E-2</v>
      </c>
    </row>
    <row r="283" spans="1:8" x14ac:dyDescent="0.2">
      <c r="G283" s="75">
        <v>45536</v>
      </c>
      <c r="H283" s="196">
        <v>6.29889548291582E-2</v>
      </c>
    </row>
    <row r="284" spans="1:8" x14ac:dyDescent="0.2">
      <c r="G284" s="75">
        <v>45566</v>
      </c>
      <c r="H284" s="196">
        <v>6.2993134625037903E-2</v>
      </c>
    </row>
    <row r="285" spans="1:8" x14ac:dyDescent="0.2">
      <c r="G285" s="75">
        <v>45597</v>
      </c>
      <c r="H285" s="196">
        <v>6.2997453747453094E-2</v>
      </c>
    </row>
    <row r="286" spans="1:8" x14ac:dyDescent="0.2">
      <c r="G286" s="75">
        <v>45627</v>
      </c>
      <c r="H286" s="196">
        <v>6.3001633543344801E-2</v>
      </c>
    </row>
    <row r="287" spans="1:8" x14ac:dyDescent="0.2">
      <c r="G287" s="75">
        <v>45658</v>
      </c>
      <c r="H287" s="196">
        <v>6.3005952665772497E-2</v>
      </c>
    </row>
    <row r="288" spans="1:8" x14ac:dyDescent="0.2">
      <c r="G288" s="75">
        <v>45689</v>
      </c>
      <c r="H288" s="196">
        <v>6.3010271788205993E-2</v>
      </c>
    </row>
    <row r="289" spans="7:8" x14ac:dyDescent="0.2">
      <c r="G289" s="75">
        <v>45717</v>
      </c>
      <c r="H289" s="196">
        <v>6.3014172931054296E-2</v>
      </c>
    </row>
    <row r="290" spans="7:8" x14ac:dyDescent="0.2">
      <c r="G290" s="75">
        <v>45748</v>
      </c>
      <c r="H290" s="196">
        <v>6.30184920534997E-2</v>
      </c>
    </row>
    <row r="291" spans="7:8" x14ac:dyDescent="0.2">
      <c r="G291" s="75">
        <v>45778</v>
      </c>
      <c r="H291" s="196">
        <v>6.3022671849420203E-2</v>
      </c>
    </row>
    <row r="292" spans="7:8" x14ac:dyDescent="0.2">
      <c r="G292" s="75">
        <v>45809</v>
      </c>
      <c r="H292" s="196">
        <v>6.3026990971878097E-2</v>
      </c>
    </row>
    <row r="293" spans="7:8" x14ac:dyDescent="0.2">
      <c r="G293" s="75">
        <v>45839</v>
      </c>
      <c r="H293" s="196">
        <v>6.3031170767810604E-2</v>
      </c>
    </row>
    <row r="294" spans="7:8" x14ac:dyDescent="0.2">
      <c r="G294" s="75">
        <v>45870</v>
      </c>
      <c r="H294" s="196">
        <v>6.30354898902801E-2</v>
      </c>
    </row>
    <row r="295" spans="7:8" x14ac:dyDescent="0.2">
      <c r="G295" s="75">
        <v>45901</v>
      </c>
      <c r="H295" s="196">
        <v>6.3039809012756201E-2</v>
      </c>
    </row>
    <row r="296" spans="7:8" x14ac:dyDescent="0.2">
      <c r="G296" s="75">
        <v>45931</v>
      </c>
      <c r="H296" s="196">
        <v>6.3043988808706403E-2</v>
      </c>
    </row>
    <row r="297" spans="7:8" x14ac:dyDescent="0.2">
      <c r="G297" s="75">
        <v>45962</v>
      </c>
      <c r="H297" s="196">
        <v>6.3048307931194494E-2</v>
      </c>
    </row>
    <row r="298" spans="7:8" x14ac:dyDescent="0.2">
      <c r="G298" s="75">
        <v>45992</v>
      </c>
      <c r="H298" s="196">
        <v>6.3052487727156797E-2</v>
      </c>
    </row>
    <row r="299" spans="7:8" x14ac:dyDescent="0.2">
      <c r="G299" s="75">
        <v>46023</v>
      </c>
      <c r="H299" s="196">
        <v>6.3056806849657296E-2</v>
      </c>
    </row>
    <row r="300" spans="7:8" x14ac:dyDescent="0.2">
      <c r="G300" s="75">
        <v>46054</v>
      </c>
      <c r="H300" s="196">
        <v>6.3061125972163595E-2</v>
      </c>
    </row>
    <row r="301" spans="7:8" x14ac:dyDescent="0.2">
      <c r="G301" s="75">
        <v>46082</v>
      </c>
      <c r="H301" s="196">
        <v>6.3065027115078096E-2</v>
      </c>
    </row>
    <row r="302" spans="7:8" x14ac:dyDescent="0.2">
      <c r="G302" s="75">
        <v>46113</v>
      </c>
      <c r="H302" s="196">
        <v>6.3069346237596399E-2</v>
      </c>
    </row>
    <row r="303" spans="7:8" x14ac:dyDescent="0.2">
      <c r="G303" s="75">
        <v>46143</v>
      </c>
      <c r="H303" s="196">
        <v>6.3073526033587998E-2</v>
      </c>
    </row>
    <row r="304" spans="7:8" x14ac:dyDescent="0.2">
      <c r="G304" s="75">
        <v>46174</v>
      </c>
      <c r="H304" s="196">
        <v>6.3077845156118195E-2</v>
      </c>
    </row>
    <row r="305" spans="7:8" x14ac:dyDescent="0.2">
      <c r="G305" s="75">
        <v>46204</v>
      </c>
      <c r="H305" s="196">
        <v>6.3082024952120896E-2</v>
      </c>
    </row>
    <row r="306" spans="7:8" x14ac:dyDescent="0.2">
      <c r="G306" s="75">
        <v>46235</v>
      </c>
      <c r="H306" s="196">
        <v>6.3086344074664097E-2</v>
      </c>
    </row>
    <row r="307" spans="7:8" x14ac:dyDescent="0.2">
      <c r="G307" s="75">
        <v>46266</v>
      </c>
      <c r="H307" s="196">
        <v>6.3090663197212599E-2</v>
      </c>
    </row>
    <row r="308" spans="7:8" x14ac:dyDescent="0.2">
      <c r="G308" s="75">
        <v>46296</v>
      </c>
      <c r="H308" s="196">
        <v>6.3094842993232994E-2</v>
      </c>
    </row>
    <row r="309" spans="7:8" x14ac:dyDescent="0.2">
      <c r="G309" s="75">
        <v>46327</v>
      </c>
      <c r="H309" s="196">
        <v>6.3099162115793903E-2</v>
      </c>
    </row>
    <row r="310" spans="7:8" x14ac:dyDescent="0.2">
      <c r="G310" s="75">
        <v>46357</v>
      </c>
      <c r="H310" s="196">
        <v>6.3103341911826802E-2</v>
      </c>
    </row>
    <row r="311" spans="7:8" x14ac:dyDescent="0.2">
      <c r="G311" s="75">
        <v>46388</v>
      </c>
      <c r="H311" s="196">
        <v>6.3107661034400103E-2</v>
      </c>
    </row>
    <row r="312" spans="7:8" x14ac:dyDescent="0.2">
      <c r="G312" s="75">
        <v>46419</v>
      </c>
      <c r="H312" s="196">
        <v>6.3111980156979303E-2</v>
      </c>
    </row>
    <row r="313" spans="7:8" x14ac:dyDescent="0.2">
      <c r="G313" s="75">
        <v>46447</v>
      </c>
      <c r="H313" s="196">
        <v>6.3115881299959903E-2</v>
      </c>
    </row>
    <row r="314" spans="7:8" x14ac:dyDescent="0.2">
      <c r="G314" s="75">
        <v>46478</v>
      </c>
      <c r="H314" s="196">
        <v>6.3120200422550607E-2</v>
      </c>
    </row>
    <row r="315" spans="7:8" x14ac:dyDescent="0.2">
      <c r="G315" s="75">
        <v>46508</v>
      </c>
      <c r="H315" s="196">
        <v>6.3124380218612802E-2</v>
      </c>
    </row>
    <row r="316" spans="7:8" x14ac:dyDescent="0.2">
      <c r="G316" s="75">
        <v>46539</v>
      </c>
      <c r="H316" s="196">
        <v>6.3128699341215899E-2</v>
      </c>
    </row>
    <row r="317" spans="7:8" x14ac:dyDescent="0.2">
      <c r="G317" s="75">
        <v>46569</v>
      </c>
      <c r="H317" s="196">
        <v>6.3132879137289599E-2</v>
      </c>
    </row>
    <row r="318" spans="7:8" x14ac:dyDescent="0.2">
      <c r="G318" s="75">
        <v>46600</v>
      </c>
      <c r="H318" s="196">
        <v>6.31371982599052E-2</v>
      </c>
    </row>
    <row r="319" spans="7:8" x14ac:dyDescent="0.2">
      <c r="G319" s="75">
        <v>46631</v>
      </c>
      <c r="H319" s="196">
        <v>6.3141517382526893E-2</v>
      </c>
    </row>
    <row r="320" spans="7:8" x14ac:dyDescent="0.2">
      <c r="G320" s="75">
        <v>46661</v>
      </c>
      <c r="H320" s="196">
        <v>6.3145697178618398E-2</v>
      </c>
    </row>
    <row r="321" spans="7:8" x14ac:dyDescent="0.2">
      <c r="G321" s="75">
        <v>46692</v>
      </c>
      <c r="H321" s="196">
        <v>6.3150016301252193E-2</v>
      </c>
    </row>
    <row r="322" spans="7:8" x14ac:dyDescent="0.2">
      <c r="G322" s="75">
        <v>46722</v>
      </c>
      <c r="H322" s="196">
        <v>6.3154196097355203E-2</v>
      </c>
    </row>
    <row r="323" spans="7:8" x14ac:dyDescent="0.2">
      <c r="G323" s="75">
        <v>46753</v>
      </c>
      <c r="H323" s="196">
        <v>6.3158515220001404E-2</v>
      </c>
    </row>
    <row r="324" spans="7:8" x14ac:dyDescent="0.2">
      <c r="G324" s="75">
        <v>46784</v>
      </c>
      <c r="H324" s="196">
        <v>6.3162834342653407E-2</v>
      </c>
    </row>
    <row r="325" spans="7:8" x14ac:dyDescent="0.2">
      <c r="G325" s="75">
        <v>46813</v>
      </c>
      <c r="H325" s="196">
        <v>6.3166874812236706E-2</v>
      </c>
    </row>
    <row r="326" spans="7:8" x14ac:dyDescent="0.2">
      <c r="G326" s="75">
        <v>46844</v>
      </c>
      <c r="H326" s="196">
        <v>6.3171193934900699E-2</v>
      </c>
    </row>
    <row r="327" spans="7:8" x14ac:dyDescent="0.2">
      <c r="G327" s="75">
        <v>46874</v>
      </c>
      <c r="H327" s="196">
        <v>6.3175373731033393E-2</v>
      </c>
    </row>
    <row r="328" spans="7:8" x14ac:dyDescent="0.2">
      <c r="G328" s="75">
        <v>46905</v>
      </c>
      <c r="H328" s="196">
        <v>6.3179692853709807E-2</v>
      </c>
    </row>
    <row r="329" spans="7:8" x14ac:dyDescent="0.2">
      <c r="G329" s="75">
        <v>46935</v>
      </c>
      <c r="H329" s="196">
        <v>6.3183872649854103E-2</v>
      </c>
    </row>
    <row r="330" spans="7:8" x14ac:dyDescent="0.2">
      <c r="G330" s="75">
        <v>46966</v>
      </c>
      <c r="H330" s="196">
        <v>6.3188191772542507E-2</v>
      </c>
    </row>
    <row r="331" spans="7:8" x14ac:dyDescent="0.2">
      <c r="G331" s="75">
        <v>46997</v>
      </c>
      <c r="H331" s="196">
        <v>6.31925108952371E-2</v>
      </c>
    </row>
    <row r="332" spans="7:8" x14ac:dyDescent="0.2">
      <c r="G332" s="75">
        <v>47027</v>
      </c>
      <c r="H332" s="196">
        <v>6.3196690691399701E-2</v>
      </c>
    </row>
    <row r="333" spans="7:8" x14ac:dyDescent="0.2">
      <c r="G333" s="75">
        <v>47058</v>
      </c>
      <c r="H333" s="196">
        <v>6.3201009814106299E-2</v>
      </c>
    </row>
    <row r="334" spans="7:8" x14ac:dyDescent="0.2">
      <c r="G334" s="75">
        <v>47088</v>
      </c>
      <c r="H334" s="196">
        <v>6.3205189610280293E-2</v>
      </c>
    </row>
    <row r="335" spans="7:8" x14ac:dyDescent="0.2">
      <c r="G335" s="75">
        <v>47119</v>
      </c>
      <c r="H335" s="196">
        <v>6.3209508732999395E-2</v>
      </c>
    </row>
    <row r="336" spans="7:8" x14ac:dyDescent="0.2">
      <c r="G336" s="75">
        <v>47150</v>
      </c>
      <c r="H336" s="196">
        <v>6.3213827855724603E-2</v>
      </c>
    </row>
    <row r="337" spans="7:8" x14ac:dyDescent="0.2">
      <c r="G337" s="75">
        <v>47178</v>
      </c>
      <c r="H337" s="196">
        <v>6.3217728998836695E-2</v>
      </c>
    </row>
    <row r="338" spans="7:8" x14ac:dyDescent="0.2">
      <c r="G338" s="75">
        <v>47209</v>
      </c>
      <c r="H338" s="196">
        <v>6.3222048121574004E-2</v>
      </c>
    </row>
    <row r="339" spans="7:8" x14ac:dyDescent="0.2">
      <c r="G339" s="75">
        <v>47239</v>
      </c>
      <c r="H339" s="196">
        <v>6.3226227917776906E-2</v>
      </c>
    </row>
    <row r="340" spans="7:8" x14ac:dyDescent="0.2">
      <c r="G340" s="75">
        <v>47270</v>
      </c>
      <c r="H340" s="196">
        <v>6.3230547040526094E-2</v>
      </c>
    </row>
    <row r="341" spans="7:8" x14ac:dyDescent="0.2">
      <c r="G341" s="75">
        <v>47300</v>
      </c>
      <c r="H341" s="196">
        <v>6.3234726836741001E-2</v>
      </c>
    </row>
    <row r="342" spans="7:8" x14ac:dyDescent="0.2">
      <c r="G342" s="75">
        <v>47331</v>
      </c>
      <c r="H342" s="196">
        <v>6.3239045959502693E-2</v>
      </c>
    </row>
    <row r="343" spans="7:8" x14ac:dyDescent="0.2">
      <c r="G343" s="75">
        <v>47362</v>
      </c>
      <c r="H343" s="196">
        <v>6.3243365082270103E-2</v>
      </c>
    </row>
    <row r="344" spans="7:8" x14ac:dyDescent="0.2">
      <c r="G344" s="75">
        <v>47392</v>
      </c>
      <c r="H344" s="196">
        <v>6.3247544878502801E-2</v>
      </c>
    </row>
    <row r="345" spans="7:8" x14ac:dyDescent="0.2">
      <c r="G345" s="75">
        <v>47423</v>
      </c>
      <c r="H345" s="196">
        <v>6.3251864001282701E-2</v>
      </c>
    </row>
    <row r="346" spans="7:8" x14ac:dyDescent="0.2">
      <c r="G346" s="75">
        <v>47453</v>
      </c>
      <c r="H346" s="196">
        <v>6.3256043797526904E-2</v>
      </c>
    </row>
    <row r="347" spans="7:8" x14ac:dyDescent="0.2">
      <c r="G347" s="75">
        <v>47484</v>
      </c>
      <c r="H347" s="196">
        <v>6.3260362920318794E-2</v>
      </c>
    </row>
    <row r="348" spans="7:8" x14ac:dyDescent="0.2">
      <c r="G348" s="75">
        <v>47515</v>
      </c>
      <c r="H348" s="196">
        <v>6.3264682043117304E-2</v>
      </c>
    </row>
    <row r="349" spans="7:8" x14ac:dyDescent="0.2">
      <c r="G349" s="75">
        <v>47543</v>
      </c>
      <c r="H349" s="196">
        <v>6.3268583186294705E-2</v>
      </c>
    </row>
    <row r="350" spans="7:8" x14ac:dyDescent="0.2">
      <c r="G350" s="75">
        <v>47574</v>
      </c>
      <c r="H350" s="196">
        <v>6.3272902309104803E-2</v>
      </c>
    </row>
    <row r="351" spans="7:8" x14ac:dyDescent="0.2">
      <c r="G351" s="75">
        <v>47604</v>
      </c>
      <c r="H351" s="196">
        <v>6.3277082105378302E-2</v>
      </c>
    </row>
    <row r="352" spans="7:8" x14ac:dyDescent="0.2">
      <c r="G352" s="75">
        <v>47635</v>
      </c>
      <c r="H352" s="196">
        <v>6.3281401228200404E-2</v>
      </c>
    </row>
    <row r="353" spans="7:8" x14ac:dyDescent="0.2">
      <c r="G353" s="75">
        <v>47665</v>
      </c>
      <c r="H353" s="196">
        <v>6.3285581024485907E-2</v>
      </c>
    </row>
    <row r="354" spans="7:8" x14ac:dyDescent="0.2">
      <c r="G354" s="75">
        <v>47696</v>
      </c>
      <c r="H354" s="196">
        <v>6.3289900147319902E-2</v>
      </c>
    </row>
    <row r="355" spans="7:8" x14ac:dyDescent="0.2">
      <c r="G355" s="75">
        <v>47727</v>
      </c>
      <c r="H355" s="196">
        <v>6.3294219270160199E-2</v>
      </c>
    </row>
    <row r="356" spans="7:8" x14ac:dyDescent="0.2">
      <c r="G356" s="75">
        <v>47757</v>
      </c>
      <c r="H356" s="196">
        <v>6.3298399066463507E-2</v>
      </c>
    </row>
    <row r="357" spans="7:8" x14ac:dyDescent="0.2">
      <c r="G357" s="75">
        <v>47788</v>
      </c>
      <c r="H357" s="196">
        <v>6.3302718189316196E-2</v>
      </c>
    </row>
    <row r="358" spans="7:8" x14ac:dyDescent="0.2">
      <c r="G358" s="75">
        <v>47818</v>
      </c>
      <c r="H358" s="196">
        <v>6.3306897985630994E-2</v>
      </c>
    </row>
    <row r="359" spans="7:8" x14ac:dyDescent="0.2">
      <c r="G359" s="75">
        <v>47849</v>
      </c>
      <c r="H359" s="196">
        <v>6.3311217108496201E-2</v>
      </c>
    </row>
    <row r="360" spans="7:8" x14ac:dyDescent="0.2">
      <c r="G360" s="75">
        <v>47880</v>
      </c>
      <c r="H360" s="196">
        <v>6.3315536231367098E-2</v>
      </c>
    </row>
    <row r="361" spans="7:8" x14ac:dyDescent="0.2">
      <c r="G361" s="75">
        <v>47908</v>
      </c>
      <c r="H361" s="196">
        <v>6.3319437374610599E-2</v>
      </c>
    </row>
    <row r="362" spans="7:8" x14ac:dyDescent="0.2">
      <c r="G362" s="75">
        <v>47939</v>
      </c>
      <c r="H362" s="196">
        <v>6.3323756497493597E-2</v>
      </c>
    </row>
    <row r="363" spans="7:8" x14ac:dyDescent="0.2">
      <c r="G363" s="75">
        <v>47969</v>
      </c>
      <c r="H363" s="196">
        <v>6.3327936293837303E-2</v>
      </c>
    </row>
    <row r="364" spans="7:8" x14ac:dyDescent="0.2">
      <c r="G364" s="75">
        <v>48000</v>
      </c>
      <c r="H364" s="196">
        <v>6.3332255416732194E-2</v>
      </c>
    </row>
    <row r="365" spans="7:8" x14ac:dyDescent="0.2">
      <c r="G365" s="75">
        <v>48030</v>
      </c>
      <c r="H365" s="196">
        <v>6.3336435213088293E-2</v>
      </c>
    </row>
    <row r="366" spans="7:8" x14ac:dyDescent="0.2">
      <c r="G366" s="75">
        <v>48061</v>
      </c>
      <c r="H366" s="196">
        <v>6.3340754335995203E-2</v>
      </c>
    </row>
    <row r="367" spans="7:8" x14ac:dyDescent="0.2">
      <c r="G367" s="75">
        <v>48092</v>
      </c>
      <c r="H367" s="196">
        <v>6.3345073458908704E-2</v>
      </c>
    </row>
    <row r="368" spans="7:8" x14ac:dyDescent="0.2">
      <c r="G368" s="75">
        <v>48000</v>
      </c>
      <c r="H368" s="196">
        <v>6.7754198614414604E-2</v>
      </c>
    </row>
  </sheetData>
  <phoneticPr fontId="0" type="noConversion"/>
  <pageMargins left="0.75" right="0.75" top="1" bottom="1" header="0.5" footer="0.5"/>
  <pageSetup orientation="portrait" verticalDpi="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384"/>
  <sheetViews>
    <sheetView zoomScale="75" workbookViewId="0">
      <selection activeCell="M41" sqref="M41"/>
    </sheetView>
  </sheetViews>
  <sheetFormatPr defaultRowHeight="12.75" x14ac:dyDescent="0.2"/>
  <cols>
    <col min="1" max="1" width="9.140625" style="263"/>
    <col min="2" max="16384" width="9.140625" style="4"/>
  </cols>
  <sheetData>
    <row r="1" spans="1:6" ht="23.25" x14ac:dyDescent="0.35">
      <c r="A1" s="262" t="s">
        <v>755</v>
      </c>
    </row>
    <row r="2" spans="1:6" x14ac:dyDescent="0.2">
      <c r="A2" s="279" t="s">
        <v>760</v>
      </c>
    </row>
    <row r="5" spans="1:6" ht="38.25" x14ac:dyDescent="0.2">
      <c r="B5" s="68"/>
      <c r="C5" s="274" t="s">
        <v>3</v>
      </c>
      <c r="D5" s="274" t="s">
        <v>4</v>
      </c>
      <c r="E5" s="275" t="s">
        <v>5</v>
      </c>
      <c r="F5" s="189" t="s">
        <v>6</v>
      </c>
    </row>
    <row r="6" spans="1:6" x14ac:dyDescent="0.2">
      <c r="A6" s="263">
        <v>1</v>
      </c>
      <c r="B6" s="75">
        <f>dealStart</f>
        <v>37165</v>
      </c>
      <c r="C6" s="114">
        <v>38.38095238095238</v>
      </c>
      <c r="D6" s="114">
        <v>19.596665827433267</v>
      </c>
      <c r="E6" s="4">
        <f xml:space="preserve"> IF(VLOOKUP(B6,'Power Curves'!$K$9:$AD$232,15)&lt;&gt;0, VLOOKUP(B6,'Power Curves'!$K$9:$AD$232,15),'Power Curves'!Y8)</f>
        <v>0.67</v>
      </c>
      <c r="F6" s="4">
        <f>IF(VLOOKUP(B6,'Power Curves'!$K$9:$AD$232,19)&lt;&gt;0, VLOOKUP(B6,'Power Curves'!$K$9:$AD$232,19), 'Power Curves'!AC8)</f>
        <v>0.21</v>
      </c>
    </row>
    <row r="7" spans="1:6" x14ac:dyDescent="0.2">
      <c r="A7" s="263">
        <v>2</v>
      </c>
      <c r="B7" s="429">
        <f t="shared" ref="B7:B70" si="0">EOMONTH(B6,0)+1</f>
        <v>37196</v>
      </c>
      <c r="C7" s="114">
        <v>39.44318181818182</v>
      </c>
      <c r="D7" s="114">
        <v>19.769841224916519</v>
      </c>
      <c r="E7" s="4">
        <f>IF(VLOOKUP(B7,'Power Curves'!$K$9:$AD$232,15)&lt;&gt;0, VLOOKUP(B7,'Power Curves'!$K$9:$AD$232,15), E6)</f>
        <v>0.44</v>
      </c>
      <c r="F7" s="4">
        <f>IF(VLOOKUP(B7,'Power Curves'!$K$9:$AD$232,19)&lt;&gt;0, VLOOKUP(B7,'Power Curves'!$K$9:$AD$232,19), F6)</f>
        <v>0.2</v>
      </c>
    </row>
    <row r="8" spans="1:6" x14ac:dyDescent="0.2">
      <c r="A8" s="263">
        <v>3</v>
      </c>
      <c r="B8" s="75">
        <f t="shared" si="0"/>
        <v>37226</v>
      </c>
      <c r="C8" s="114">
        <v>44.347826086956523</v>
      </c>
      <c r="D8" s="114">
        <v>18.833712424001387</v>
      </c>
      <c r="E8" s="4">
        <f>IF(VLOOKUP(B8,'Power Curves'!$K$9:$AD$232,15)&lt;&gt;0, VLOOKUP(B8,'Power Curves'!$K$9:$AD$232,15), E7)</f>
        <v>0.4</v>
      </c>
      <c r="F8" s="4">
        <f>IF(VLOOKUP(B8,'Power Curves'!$K$9:$AD$232,19)&lt;&gt;0, VLOOKUP(B8,'Power Curves'!$K$9:$AD$232,19), F7)</f>
        <v>0.2</v>
      </c>
    </row>
    <row r="9" spans="1:6" x14ac:dyDescent="0.2">
      <c r="A9" s="263">
        <v>4</v>
      </c>
      <c r="B9" s="75">
        <f t="shared" si="0"/>
        <v>37257</v>
      </c>
      <c r="C9" s="114">
        <f>VLOOKUP(B9, 'Power Curves'!$B$9:$I$261, 3)+IF(BasisNumber=1, 0,VLOOKUP(B9,'Power Curves'!$BM$9:$BO$316,2))</f>
        <v>24.369988632202148</v>
      </c>
      <c r="D9" s="114">
        <f>VLOOKUP(B9, 'Power Curves'!$B$9:$I$261, 7)+IF(BasisNumber=1, 0,VLOOKUP(B9,'Power Curves'!$BM$9:$BO$316,3))</f>
        <v>16.042496643066407</v>
      </c>
      <c r="E9" s="4">
        <f>IF(VLOOKUP(B9,'Power Curves'!$K$9:$AD$232,15)&lt;&gt;0, VLOOKUP(B9,'Power Curves'!$K$9:$AD$232,15), E8)</f>
        <v>0.46</v>
      </c>
      <c r="F9" s="4">
        <f>IF(VLOOKUP(B9,'Power Curves'!$K$9:$AD$232,19)&lt;&gt;0, VLOOKUP(B9,'Power Curves'!$K$9:$AD$232,19), F8)</f>
        <v>0.19500000000000001</v>
      </c>
    </row>
    <row r="10" spans="1:6" x14ac:dyDescent="0.2">
      <c r="A10" s="263">
        <v>5</v>
      </c>
      <c r="B10" s="75">
        <f t="shared" si="0"/>
        <v>37288</v>
      </c>
      <c r="C10" s="114">
        <f>VLOOKUP(B10, 'Power Curves'!$B$9:$I$261, 3)+IF(BasisNumber=1, 0,VLOOKUP(B10,'Power Curves'!$BM$9:$BO$316,2))</f>
        <v>22.619986724853515</v>
      </c>
      <c r="D10" s="114">
        <f>VLOOKUP(B10, 'Power Curves'!$B$9:$I$261, 7)+IF(BasisNumber=1, 0,VLOOKUP(B10,'Power Curves'!$BM$9:$BO$316,3))</f>
        <v>15.392497024536134</v>
      </c>
      <c r="E10" s="4">
        <f>IF(VLOOKUP(B10,'Power Curves'!$K$9:$AD$232,15)&lt;&gt;0, VLOOKUP(B10,'Power Curves'!$K$9:$AD$232,15), E9)</f>
        <v>0.46</v>
      </c>
      <c r="F10" s="4">
        <f>IF(VLOOKUP(B10,'Power Curves'!$K$9:$AD$232,19)&lt;&gt;0, VLOOKUP(B10,'Power Curves'!$K$9:$AD$232,19), F9)</f>
        <v>0.19500000000000001</v>
      </c>
    </row>
    <row r="11" spans="1:6" x14ac:dyDescent="0.2">
      <c r="A11" s="263">
        <v>6</v>
      </c>
      <c r="B11" s="75">
        <f t="shared" si="0"/>
        <v>37316</v>
      </c>
      <c r="C11" s="114">
        <f>VLOOKUP(B11, 'Power Curves'!$B$9:$I$261, 3)+IF(BasisNumber=1, 0,VLOOKUP(B11,'Power Curves'!$BM$9:$BO$316,2))</f>
        <v>23.849990844726563</v>
      </c>
      <c r="D11" s="114">
        <f>VLOOKUP(B11, 'Power Curves'!$B$9:$I$261, 7)+IF(BasisNumber=1, 0,VLOOKUP(B11,'Power Curves'!$BM$9:$BO$316,3))</f>
        <v>14.792497596740724</v>
      </c>
      <c r="E11" s="4">
        <f>IF(VLOOKUP(B11,'Power Curves'!$K$9:$AD$232,15)&lt;&gt;0, VLOOKUP(B11,'Power Curves'!$K$9:$AD$232,15), E10)</f>
        <v>0.39</v>
      </c>
      <c r="F11" s="4">
        <f>IF(VLOOKUP(B11,'Power Curves'!$K$9:$AD$232,19)&lt;&gt;0, VLOOKUP(B11,'Power Curves'!$K$9:$AD$232,19), F10)</f>
        <v>0.17499999999999999</v>
      </c>
    </row>
    <row r="12" spans="1:6" x14ac:dyDescent="0.2">
      <c r="A12" s="263">
        <v>7</v>
      </c>
      <c r="B12" s="75">
        <f t="shared" si="0"/>
        <v>37347</v>
      </c>
      <c r="C12" s="114">
        <f>VLOOKUP(B12, 'Power Curves'!$B$9:$I$261, 3)+IF(BasisNumber=1, 0,VLOOKUP(B12,'Power Curves'!$BM$9:$BO$316,2))</f>
        <v>23.54998779296875</v>
      </c>
      <c r="D12" s="114">
        <f>VLOOKUP(B12, 'Power Curves'!$B$9:$I$261, 7)+IF(BasisNumber=1, 0,VLOOKUP(B12,'Power Curves'!$BM$9:$BO$316,3))</f>
        <v>14.14249797821045</v>
      </c>
      <c r="E12" s="4">
        <f>IF(VLOOKUP(B12,'Power Curves'!$K$9:$AD$232,15)&lt;&gt;0, VLOOKUP(B12,'Power Curves'!$K$9:$AD$232,15), E11)</f>
        <v>0.39</v>
      </c>
      <c r="F12" s="4">
        <f>IF(VLOOKUP(B12,'Power Curves'!$K$9:$AD$232,19)&lt;&gt;0, VLOOKUP(B12,'Power Curves'!$K$9:$AD$232,19), F11)</f>
        <v>0.17499999999999999</v>
      </c>
    </row>
    <row r="13" spans="1:6" x14ac:dyDescent="0.2">
      <c r="A13" s="263">
        <v>8</v>
      </c>
      <c r="B13" s="75">
        <f t="shared" si="0"/>
        <v>37377</v>
      </c>
      <c r="C13" s="114">
        <f>VLOOKUP(B13, 'Power Curves'!$B$9:$I$261, 3)+IF(BasisNumber=1, 0,VLOOKUP(B13,'Power Curves'!$BM$9:$BO$316,2))</f>
        <v>26.049999618530276</v>
      </c>
      <c r="D13" s="114">
        <f>VLOOKUP(B13, 'Power Curves'!$B$9:$I$261, 7)+IF(BasisNumber=1, 0,VLOOKUP(B13,'Power Curves'!$BM$9:$BO$316,3))</f>
        <v>14.992498359680177</v>
      </c>
      <c r="E13" s="4">
        <f>IF(VLOOKUP(B13,'Power Curves'!$K$9:$AD$232,15)&lt;&gt;0, VLOOKUP(B13,'Power Curves'!$K$9:$AD$232,15), E12)</f>
        <v>0.35</v>
      </c>
      <c r="F13" s="4">
        <f>IF(VLOOKUP(B13,'Power Curves'!$K$9:$AD$232,19)&lt;&gt;0, VLOOKUP(B13,'Power Curves'!$K$9:$AD$232,19), F12)</f>
        <v>0.17499999999999999</v>
      </c>
    </row>
    <row r="14" spans="1:6" x14ac:dyDescent="0.2">
      <c r="A14" s="263">
        <v>9</v>
      </c>
      <c r="B14" s="75">
        <f t="shared" si="0"/>
        <v>37408</v>
      </c>
      <c r="C14" s="114">
        <f>VLOOKUP(B14, 'Power Curves'!$B$9:$I$261, 3)+IF(BasisNumber=1, 0,VLOOKUP(B14,'Power Curves'!$BM$9:$BO$316,2))</f>
        <v>28.899999237060545</v>
      </c>
      <c r="D14" s="114">
        <f>VLOOKUP(B14, 'Power Curves'!$B$9:$I$261, 7)+IF(BasisNumber=1, 0,VLOOKUP(B14,'Power Curves'!$BM$9:$BO$316,3))</f>
        <v>17.09249969482422</v>
      </c>
      <c r="E14" s="4">
        <f>IF(VLOOKUP(B14,'Power Curves'!$K$9:$AD$232,15)&lt;&gt;0, VLOOKUP(B14,'Power Curves'!$K$9:$AD$232,15), E13)</f>
        <v>0.36</v>
      </c>
      <c r="F14" s="4">
        <f>IF(VLOOKUP(B14,'Power Curves'!$K$9:$AD$232,19)&lt;&gt;0, VLOOKUP(B14,'Power Curves'!$K$9:$AD$232,19), F13)</f>
        <v>0.18</v>
      </c>
    </row>
    <row r="15" spans="1:6" x14ac:dyDescent="0.2">
      <c r="A15" s="263">
        <v>10</v>
      </c>
      <c r="B15" s="75">
        <f t="shared" si="0"/>
        <v>37438</v>
      </c>
      <c r="C15" s="114">
        <f>VLOOKUP(B15, 'Power Curves'!$B$9:$I$261, 3)+IF(BasisNumber=1, 0,VLOOKUP(B15,'Power Curves'!$BM$9:$BO$316,2))</f>
        <v>37.125001525878908</v>
      </c>
      <c r="D15" s="114">
        <f>VLOOKUP(B15, 'Power Curves'!$B$9:$I$261, 7)+IF(BasisNumber=1, 0,VLOOKUP(B15,'Power Curves'!$BM$9:$BO$316,3))</f>
        <v>18.192500076293946</v>
      </c>
      <c r="E15" s="4">
        <f>IF(VLOOKUP(B15,'Power Curves'!$K$9:$AD$232,15)&lt;&gt;0, VLOOKUP(B15,'Power Curves'!$K$9:$AD$232,15), E14)</f>
        <v>0.41</v>
      </c>
      <c r="F15" s="4">
        <f>IF(VLOOKUP(B15,'Power Curves'!$K$9:$AD$232,19)&lt;&gt;0, VLOOKUP(B15,'Power Curves'!$K$9:$AD$232,19), F14)</f>
        <v>0.19</v>
      </c>
    </row>
    <row r="16" spans="1:6" x14ac:dyDescent="0.2">
      <c r="A16" s="263">
        <v>11</v>
      </c>
      <c r="B16" s="75">
        <f t="shared" si="0"/>
        <v>37469</v>
      </c>
      <c r="C16" s="114">
        <f>VLOOKUP(B16, 'Power Curves'!$B$9:$I$261, 3)+IF(BasisNumber=1, 0,VLOOKUP(B16,'Power Curves'!$BM$9:$BO$316,2))</f>
        <v>37.125001525878908</v>
      </c>
      <c r="D16" s="114">
        <f>VLOOKUP(B16, 'Power Curves'!$B$9:$I$261, 7)+IF(BasisNumber=1, 0,VLOOKUP(B16,'Power Curves'!$BM$9:$BO$316,3))</f>
        <v>18.192500076293946</v>
      </c>
      <c r="E16" s="4">
        <f>IF(VLOOKUP(B16,'Power Curves'!$K$9:$AD$232,15)&lt;&gt;0, VLOOKUP(B16,'Power Curves'!$K$9:$AD$232,15), E15)</f>
        <v>0.41</v>
      </c>
      <c r="F16" s="4">
        <f>IF(VLOOKUP(B16,'Power Curves'!$K$9:$AD$232,19)&lt;&gt;0, VLOOKUP(B16,'Power Curves'!$K$9:$AD$232,19), F15)</f>
        <v>0.19</v>
      </c>
    </row>
    <row r="17" spans="1:6" x14ac:dyDescent="0.2">
      <c r="A17" s="263">
        <v>12</v>
      </c>
      <c r="B17" s="75">
        <f t="shared" si="0"/>
        <v>37500</v>
      </c>
      <c r="C17" s="114">
        <f>VLOOKUP(B17, 'Power Curves'!$B$9:$I$261, 3)+IF(BasisNumber=1, 0,VLOOKUP(B17,'Power Curves'!$BM$9:$BO$316,2))</f>
        <v>26.649999237060545</v>
      </c>
      <c r="D17" s="114">
        <f>VLOOKUP(B17, 'Power Curves'!$B$9:$I$261, 7)+IF(BasisNumber=1, 0,VLOOKUP(B17,'Power Curves'!$BM$9:$BO$316,3))</f>
        <v>14.942501029968263</v>
      </c>
      <c r="E17" s="4">
        <f>IF(VLOOKUP(B17,'Power Curves'!$K$9:$AD$232,15)&lt;&gt;0, VLOOKUP(B17,'Power Curves'!$K$9:$AD$232,15), E16)</f>
        <v>0.35</v>
      </c>
      <c r="F17" s="4">
        <f>IF(VLOOKUP(B17,'Power Curves'!$K$9:$AD$232,19)&lt;&gt;0, VLOOKUP(B17,'Power Curves'!$K$9:$AD$232,19), F16)</f>
        <v>0.17499999999999999</v>
      </c>
    </row>
    <row r="18" spans="1:6" x14ac:dyDescent="0.2">
      <c r="A18" s="263">
        <v>13</v>
      </c>
      <c r="B18" s="75">
        <f t="shared" si="0"/>
        <v>37530</v>
      </c>
      <c r="C18" s="114">
        <f>VLOOKUP(B18, 'Power Curves'!$B$9:$I$261, 3)+IF(BasisNumber=1, 0,VLOOKUP(B18,'Power Curves'!$BM$9:$BO$316,2))</f>
        <v>26.44999885559082</v>
      </c>
      <c r="D18" s="114">
        <f>VLOOKUP(B18, 'Power Curves'!$B$9:$I$261, 7)+IF(BasisNumber=1, 0,VLOOKUP(B18,'Power Curves'!$BM$9:$BO$316,3))</f>
        <v>14.575000724792481</v>
      </c>
      <c r="E18" s="4">
        <f>IF(VLOOKUP(B18,'Power Curves'!$K$9:$AD$232,15)&lt;&gt;0, VLOOKUP(B18,'Power Curves'!$K$9:$AD$232,15), E6)</f>
        <v>0.34</v>
      </c>
      <c r="F18" s="4">
        <f>IF(VLOOKUP(B18,'Power Curves'!$K$9:$AD$232,19)&lt;&gt;0, VLOOKUP(B18,'Power Curves'!$K$9:$AD$232,19), F17)</f>
        <v>0.17</v>
      </c>
    </row>
    <row r="19" spans="1:6" x14ac:dyDescent="0.2">
      <c r="A19" s="263">
        <v>14</v>
      </c>
      <c r="B19" s="75">
        <f t="shared" si="0"/>
        <v>37561</v>
      </c>
      <c r="C19" s="114">
        <f>VLOOKUP(B19, 'Power Curves'!$B$9:$I$261, 3)+IF(BasisNumber=1, 0,VLOOKUP(B19,'Power Curves'!$BM$9:$BO$316,2))</f>
        <v>24.94999885559082</v>
      </c>
      <c r="D19" s="114">
        <f>VLOOKUP(B19, 'Power Curves'!$B$9:$I$261, 7)+IF(BasisNumber=1, 0,VLOOKUP(B19,'Power Curves'!$BM$9:$BO$316,3))</f>
        <v>14.674999198913575</v>
      </c>
      <c r="E19" s="4">
        <f>IF(VLOOKUP(B19,'Power Curves'!$K$9:$AD$232,15)&lt;&gt;0, VLOOKUP(B19,'Power Curves'!$K$9:$AD$232,15), E7)</f>
        <v>0.34</v>
      </c>
      <c r="F19" s="4">
        <f>IF(VLOOKUP(B19,'Power Curves'!$K$9:$AD$232,19)&lt;&gt;0, VLOOKUP(B19,'Power Curves'!$K$9:$AD$232,19), F18)</f>
        <v>0.17</v>
      </c>
    </row>
    <row r="20" spans="1:6" x14ac:dyDescent="0.2">
      <c r="A20" s="263">
        <v>15</v>
      </c>
      <c r="B20" s="75">
        <f t="shared" si="0"/>
        <v>37591</v>
      </c>
      <c r="C20" s="114">
        <f>VLOOKUP(B20, 'Power Curves'!$B$9:$I$261, 3)+IF(BasisNumber=1, 0,VLOOKUP(B20,'Power Curves'!$BM$9:$BO$316,2))</f>
        <v>24.850000381469727</v>
      </c>
      <c r="D20" s="114">
        <f>VLOOKUP(B20, 'Power Curves'!$B$9:$I$261, 7)+IF(BasisNumber=1, 0,VLOOKUP(B20,'Power Curves'!$BM$9:$BO$316,3))</f>
        <v>16.524998626708985</v>
      </c>
      <c r="E20" s="4">
        <f>IF(VLOOKUP(B20,'Power Curves'!$K$9:$AD$232,15)&lt;&gt;0, VLOOKUP(B20,'Power Curves'!$K$9:$AD$232,15), E8)</f>
        <v>0.34</v>
      </c>
      <c r="F20" s="4">
        <f>IF(VLOOKUP(B20,'Power Curves'!$K$9:$AD$232,19)&lt;&gt;0, VLOOKUP(B20,'Power Curves'!$K$9:$AD$232,19), F19)</f>
        <v>0.17</v>
      </c>
    </row>
    <row r="21" spans="1:6" x14ac:dyDescent="0.2">
      <c r="A21" s="263">
        <v>16</v>
      </c>
      <c r="B21" s="75">
        <f t="shared" si="0"/>
        <v>37622</v>
      </c>
      <c r="C21" s="114">
        <f>VLOOKUP(B21, 'Power Curves'!$B$9:$I$261, 3)+IF(BasisNumber=1, 0,VLOOKUP(B21,'Power Curves'!$BM$9:$BO$316,2))</f>
        <v>28.800010681152344</v>
      </c>
      <c r="D21" s="114">
        <f>VLOOKUP(B21, 'Power Curves'!$B$9:$I$261, 7)+IF(BasisNumber=1, 0,VLOOKUP(B21,'Power Curves'!$BM$9:$BO$316,3))</f>
        <v>18.092495880126954</v>
      </c>
      <c r="E21" s="4">
        <f>IF(VLOOKUP(B21,'Power Curves'!$K$9:$AD$232,15)&lt;&gt;0, VLOOKUP(B21,'Power Curves'!$K$9:$AD$232,15), E9)</f>
        <v>0.37</v>
      </c>
      <c r="F21" s="4">
        <f>IF(VLOOKUP(B21,'Power Curves'!$K$9:$AD$232,19)&lt;&gt;0, VLOOKUP(B21,'Power Curves'!$K$9:$AD$232,19), F20)</f>
        <v>0.185</v>
      </c>
    </row>
    <row r="22" spans="1:6" x14ac:dyDescent="0.2">
      <c r="A22" s="263">
        <v>17</v>
      </c>
      <c r="B22" s="75">
        <f t="shared" si="0"/>
        <v>37653</v>
      </c>
      <c r="C22" s="114">
        <f>VLOOKUP(B22, 'Power Curves'!$B$9:$I$261, 3)+IF(BasisNumber=1, 0,VLOOKUP(B22,'Power Curves'!$BM$9:$BO$316,2))</f>
        <v>27.650001525878906</v>
      </c>
      <c r="D22" s="114">
        <f>VLOOKUP(B22, 'Power Curves'!$B$9:$I$261, 7)+IF(BasisNumber=1, 0,VLOOKUP(B22,'Power Curves'!$BM$9:$BO$316,3))</f>
        <v>18.592497787475587</v>
      </c>
      <c r="E22" s="4">
        <f>IF(VLOOKUP(B22,'Power Curves'!$K$9:$AD$232,15)&lt;&gt;0, VLOOKUP(B22,'Power Curves'!$K$9:$AD$232,15), E10)</f>
        <v>0.37</v>
      </c>
      <c r="F22" s="4">
        <f>IF(VLOOKUP(B22,'Power Curves'!$K$9:$AD$232,19)&lt;&gt;0, VLOOKUP(B22,'Power Curves'!$K$9:$AD$232,19), F21)</f>
        <v>0.185</v>
      </c>
    </row>
    <row r="23" spans="1:6" x14ac:dyDescent="0.2">
      <c r="A23" s="263">
        <v>18</v>
      </c>
      <c r="B23" s="75">
        <f t="shared" si="0"/>
        <v>37681</v>
      </c>
      <c r="C23" s="114">
        <f>VLOOKUP(B23, 'Power Curves'!$B$9:$I$261, 3)+IF(BasisNumber=1, 0,VLOOKUP(B23,'Power Curves'!$BM$9:$BO$316,2))</f>
        <v>26.12999153137207</v>
      </c>
      <c r="D23" s="114">
        <f>VLOOKUP(B23, 'Power Curves'!$B$9:$I$261, 7)+IF(BasisNumber=1, 0,VLOOKUP(B23,'Power Curves'!$BM$9:$BO$316,3))</f>
        <v>17.542496643066407</v>
      </c>
      <c r="E23" s="4">
        <f>IF(VLOOKUP(B23,'Power Curves'!$K$9:$AD$232,15)&lt;&gt;0, VLOOKUP(B23,'Power Curves'!$K$9:$AD$232,15), E11)</f>
        <v>0.33</v>
      </c>
      <c r="F23" s="4">
        <f>IF(VLOOKUP(B23,'Power Curves'!$K$9:$AD$232,19)&lt;&gt;0, VLOOKUP(B23,'Power Curves'!$K$9:$AD$232,19), F22)</f>
        <v>0.16500000000000001</v>
      </c>
    </row>
    <row r="24" spans="1:6" x14ac:dyDescent="0.2">
      <c r="A24" s="263">
        <v>19</v>
      </c>
      <c r="B24" s="75">
        <f t="shared" si="0"/>
        <v>37712</v>
      </c>
      <c r="C24" s="114">
        <f>VLOOKUP(B24, 'Power Curves'!$B$9:$I$261, 3)+IF(BasisNumber=1, 0,VLOOKUP(B24,'Power Curves'!$BM$9:$BO$316,2))</f>
        <v>27.329998016357422</v>
      </c>
      <c r="D24" s="114">
        <f>VLOOKUP(B24, 'Power Curves'!$B$9:$I$261, 7)+IF(BasisNumber=1, 0,VLOOKUP(B24,'Power Curves'!$BM$9:$BO$316,3))</f>
        <v>17.24249740600586</v>
      </c>
      <c r="E24" s="4">
        <f>IF(VLOOKUP(B24,'Power Curves'!$K$9:$AD$232,15)&lt;&gt;0, VLOOKUP(B24,'Power Curves'!$K$9:$AD$232,15), E12)</f>
        <v>0.33</v>
      </c>
      <c r="F24" s="4">
        <f>IF(VLOOKUP(B24,'Power Curves'!$K$9:$AD$232,19)&lt;&gt;0, VLOOKUP(B24,'Power Curves'!$K$9:$AD$232,19), F23)</f>
        <v>0.16500000000000001</v>
      </c>
    </row>
    <row r="25" spans="1:6" x14ac:dyDescent="0.2">
      <c r="A25" s="263">
        <v>20</v>
      </c>
      <c r="B25" s="75">
        <f t="shared" si="0"/>
        <v>37742</v>
      </c>
      <c r="C25" s="114">
        <f>VLOOKUP(B25, 'Power Curves'!$B$9:$I$261, 3)+IF(BasisNumber=1, 0,VLOOKUP(B25,'Power Curves'!$BM$9:$BO$316,2))</f>
        <v>28.630016326904297</v>
      </c>
      <c r="D25" s="114">
        <f>VLOOKUP(B25, 'Power Curves'!$B$9:$I$261, 7)+IF(BasisNumber=1, 0,VLOOKUP(B25,'Power Curves'!$BM$9:$BO$316,3))</f>
        <v>16.842497787475587</v>
      </c>
      <c r="E25" s="4">
        <f>IF(VLOOKUP(B25,'Power Curves'!$K$9:$AD$232,15)&lt;&gt;0, VLOOKUP(B25,'Power Curves'!$K$9:$AD$232,15), E13)</f>
        <v>0.33</v>
      </c>
      <c r="F25" s="4">
        <f>IF(VLOOKUP(B25,'Power Curves'!$K$9:$AD$232,19)&lt;&gt;0, VLOOKUP(B25,'Power Curves'!$K$9:$AD$232,19), F24)</f>
        <v>0.16500000000000001</v>
      </c>
    </row>
    <row r="26" spans="1:6" x14ac:dyDescent="0.2">
      <c r="A26" s="263">
        <v>21</v>
      </c>
      <c r="B26" s="75">
        <f t="shared" si="0"/>
        <v>37773</v>
      </c>
      <c r="C26" s="114">
        <f>VLOOKUP(B26, 'Power Curves'!$B$9:$I$261, 3)+IF(BasisNumber=1, 0,VLOOKUP(B26,'Power Curves'!$BM$9:$BO$316,2))</f>
        <v>34.080001831054688</v>
      </c>
      <c r="D26" s="114">
        <f>VLOOKUP(B26, 'Power Curves'!$B$9:$I$261, 7)+IF(BasisNumber=1, 0,VLOOKUP(B26,'Power Curves'!$BM$9:$BO$316,3))</f>
        <v>17.442500076293946</v>
      </c>
      <c r="E26" s="4">
        <f>IF(VLOOKUP(B26,'Power Curves'!$K$9:$AD$232,15)&lt;&gt;0, VLOOKUP(B26,'Power Curves'!$K$9:$AD$232,15), E14)</f>
        <v>0.34</v>
      </c>
      <c r="F26" s="4">
        <f>IF(VLOOKUP(B26,'Power Curves'!$K$9:$AD$232,19)&lt;&gt;0, VLOOKUP(B26,'Power Curves'!$K$9:$AD$232,19), F25)</f>
        <v>0.17</v>
      </c>
    </row>
    <row r="27" spans="1:6" x14ac:dyDescent="0.2">
      <c r="A27" s="263">
        <v>22</v>
      </c>
      <c r="B27" s="75">
        <f t="shared" si="0"/>
        <v>37803</v>
      </c>
      <c r="C27" s="114">
        <f>VLOOKUP(B27, 'Power Curves'!$B$9:$I$261, 3)+IF(BasisNumber=1, 0,VLOOKUP(B27,'Power Curves'!$BM$9:$BO$316,2))</f>
        <v>40.980003356933594</v>
      </c>
      <c r="D27" s="114">
        <f>VLOOKUP(B27, 'Power Curves'!$B$9:$I$261, 7)+IF(BasisNumber=1, 0,VLOOKUP(B27,'Power Curves'!$BM$9:$BO$316,3))</f>
        <v>18.942500076293946</v>
      </c>
      <c r="E27" s="4">
        <f>IF(VLOOKUP(B27,'Power Curves'!$K$9:$AD$232,15)&lt;&gt;0, VLOOKUP(B27,'Power Curves'!$K$9:$AD$232,15), E15)</f>
        <v>0.36</v>
      </c>
      <c r="F27" s="4">
        <f>IF(VLOOKUP(B27,'Power Curves'!$K$9:$AD$232,19)&lt;&gt;0, VLOOKUP(B27,'Power Curves'!$K$9:$AD$232,19), F26)</f>
        <v>0.18</v>
      </c>
    </row>
    <row r="28" spans="1:6" x14ac:dyDescent="0.2">
      <c r="A28" s="263">
        <v>23</v>
      </c>
      <c r="B28" s="75">
        <f t="shared" si="0"/>
        <v>37834</v>
      </c>
      <c r="C28" s="114">
        <f>VLOOKUP(B28, 'Power Curves'!$B$9:$I$261, 3)+IF(BasisNumber=1, 0,VLOOKUP(B28,'Power Curves'!$BM$9:$BO$316,2))</f>
        <v>40.225001525878909</v>
      </c>
      <c r="D28" s="114">
        <f>VLOOKUP(B28, 'Power Curves'!$B$9:$I$261, 7)+IF(BasisNumber=1, 0,VLOOKUP(B28,'Power Curves'!$BM$9:$BO$316,3))</f>
        <v>18.842500076293945</v>
      </c>
      <c r="E28" s="4">
        <f>IF(VLOOKUP(B28,'Power Curves'!$K$9:$AD$232,15)&lt;&gt;0, VLOOKUP(B28,'Power Curves'!$K$9:$AD$232,15), E16)</f>
        <v>0.36</v>
      </c>
      <c r="F28" s="4">
        <f>IF(VLOOKUP(B28,'Power Curves'!$K$9:$AD$232,19)&lt;&gt;0, VLOOKUP(B28,'Power Curves'!$K$9:$AD$232,19), F27)</f>
        <v>0.18</v>
      </c>
    </row>
    <row r="29" spans="1:6" x14ac:dyDescent="0.2">
      <c r="A29" s="263">
        <v>24</v>
      </c>
      <c r="B29" s="75">
        <f t="shared" si="0"/>
        <v>37865</v>
      </c>
      <c r="C29" s="114">
        <f>VLOOKUP(B29, 'Power Curves'!$B$9:$I$261, 3)+IF(BasisNumber=1, 0,VLOOKUP(B29,'Power Curves'!$BM$9:$BO$316,2))</f>
        <v>28.149999237060545</v>
      </c>
      <c r="D29" s="114">
        <f>VLOOKUP(B29, 'Power Curves'!$B$9:$I$261, 7)+IF(BasisNumber=1, 0,VLOOKUP(B29,'Power Curves'!$BM$9:$BO$316,3))</f>
        <v>15.592501029968263</v>
      </c>
      <c r="E29" s="4">
        <f>IF(VLOOKUP(B29,'Power Curves'!$K$9:$AD$232,15)&lt;&gt;0, VLOOKUP(B29,'Power Curves'!$K$9:$AD$232,15), E17)</f>
        <v>0.33</v>
      </c>
      <c r="F29" s="4">
        <f>IF(VLOOKUP(B29,'Power Curves'!$K$9:$AD$232,19)&lt;&gt;0, VLOOKUP(B29,'Power Curves'!$K$9:$AD$232,19), F28)</f>
        <v>0.16500000000000001</v>
      </c>
    </row>
    <row r="30" spans="1:6" x14ac:dyDescent="0.2">
      <c r="A30" s="263">
        <v>25</v>
      </c>
      <c r="B30" s="75">
        <f t="shared" si="0"/>
        <v>37895</v>
      </c>
      <c r="C30" s="114">
        <f>VLOOKUP(B30, 'Power Curves'!$B$9:$I$261, 3)+IF(BasisNumber=1, 0,VLOOKUP(B30,'Power Curves'!$BM$9:$BO$316,2))</f>
        <v>27.94999885559082</v>
      </c>
      <c r="D30" s="114">
        <f>VLOOKUP(B30, 'Power Curves'!$B$9:$I$261, 7)+IF(BasisNumber=1, 0,VLOOKUP(B30,'Power Curves'!$BM$9:$BO$316,3))</f>
        <v>15.225000724792482</v>
      </c>
      <c r="E30" s="4">
        <f>IF(VLOOKUP(B30,'Power Curves'!$K$9:$AD$232,15)&lt;&gt;0, VLOOKUP(B30,'Power Curves'!$K$9:$AD$232,15), E18)</f>
        <v>0.32</v>
      </c>
      <c r="F30" s="4">
        <f>IF(VLOOKUP(B30,'Power Curves'!$K$9:$AD$232,19)&lt;&gt;0, VLOOKUP(B30,'Power Curves'!$K$9:$AD$232,19), F29)</f>
        <v>0.16</v>
      </c>
    </row>
    <row r="31" spans="1:6" x14ac:dyDescent="0.2">
      <c r="A31" s="263">
        <v>26</v>
      </c>
      <c r="B31" s="75">
        <f t="shared" si="0"/>
        <v>37926</v>
      </c>
      <c r="C31" s="114">
        <f>VLOOKUP(B31, 'Power Curves'!$B$9:$I$261, 3)+IF(BasisNumber=1, 0,VLOOKUP(B31,'Power Curves'!$BM$9:$BO$316,2))</f>
        <v>26.44999885559082</v>
      </c>
      <c r="D31" s="114">
        <f>VLOOKUP(B31, 'Power Curves'!$B$9:$I$261, 7)+IF(BasisNumber=1, 0,VLOOKUP(B31,'Power Curves'!$BM$9:$BO$316,3))</f>
        <v>15.324999198913575</v>
      </c>
      <c r="E31" s="4">
        <f>IF(VLOOKUP(B31,'Power Curves'!$K$9:$AD$232,15)&lt;&gt;0, VLOOKUP(B31,'Power Curves'!$K$9:$AD$232,15), E19)</f>
        <v>0.32</v>
      </c>
      <c r="F31" s="4">
        <f>IF(VLOOKUP(B31,'Power Curves'!$K$9:$AD$232,19)&lt;&gt;0, VLOOKUP(B31,'Power Curves'!$K$9:$AD$232,19), F30)</f>
        <v>0.16</v>
      </c>
    </row>
    <row r="32" spans="1:6" x14ac:dyDescent="0.2">
      <c r="A32" s="263">
        <v>27</v>
      </c>
      <c r="B32" s="75">
        <f t="shared" si="0"/>
        <v>37956</v>
      </c>
      <c r="C32" s="114">
        <f>VLOOKUP(B32, 'Power Curves'!$B$9:$I$261, 3)+IF(BasisNumber=1, 0,VLOOKUP(B32,'Power Curves'!$BM$9:$BO$316,2))</f>
        <v>25.850000381469727</v>
      </c>
      <c r="D32" s="114">
        <f>VLOOKUP(B32, 'Power Curves'!$B$9:$I$261, 7)+IF(BasisNumber=1, 0,VLOOKUP(B32,'Power Curves'!$BM$9:$BO$316,3))</f>
        <v>17.174998626708984</v>
      </c>
      <c r="E32" s="4">
        <f>IF(VLOOKUP(B32,'Power Curves'!$K$9:$AD$232,15)&lt;&gt;0, VLOOKUP(B32,'Power Curves'!$K$9:$AD$232,15), E20)</f>
        <v>0.32</v>
      </c>
      <c r="F32" s="4">
        <f>IF(VLOOKUP(B32,'Power Curves'!$K$9:$AD$232,19)&lt;&gt;0, VLOOKUP(B32,'Power Curves'!$K$9:$AD$232,19), F31)</f>
        <v>0.16</v>
      </c>
    </row>
    <row r="33" spans="1:14" x14ac:dyDescent="0.2">
      <c r="A33" s="263">
        <v>28</v>
      </c>
      <c r="B33" s="75">
        <f t="shared" si="0"/>
        <v>37987</v>
      </c>
      <c r="C33" s="114">
        <f>VLOOKUP(B33, 'Power Curves'!$B$9:$I$261, 3)+IF(BasisNumber=1, 0,VLOOKUP(B33,'Power Curves'!$BM$9:$BO$316,2))</f>
        <v>29.750010681152343</v>
      </c>
      <c r="D33" s="114">
        <f>VLOOKUP(B33, 'Power Curves'!$B$9:$I$261, 7)+IF(BasisNumber=1, 0,VLOOKUP(B33,'Power Curves'!$BM$9:$BO$316,3))</f>
        <v>18.592495880126954</v>
      </c>
      <c r="E33" s="4">
        <f>IF(VLOOKUP(B33,'Power Curves'!$K$9:$AD$232,15)&lt;&gt;0, VLOOKUP(B33,'Power Curves'!$K$9:$AD$232,15), E21)</f>
        <v>0.35260230200000003</v>
      </c>
      <c r="F33" s="4">
        <f>IF(VLOOKUP(B33,'Power Curves'!$K$9:$AD$232,19)&lt;&gt;0, VLOOKUP(B33,'Power Curves'!$K$9:$AD$232,19), F32)</f>
        <v>0.17630115100000002</v>
      </c>
    </row>
    <row r="34" spans="1:14" x14ac:dyDescent="0.2">
      <c r="A34" s="263">
        <v>29</v>
      </c>
      <c r="B34" s="75">
        <f t="shared" si="0"/>
        <v>38018</v>
      </c>
      <c r="C34" s="114">
        <f>VLOOKUP(B34, 'Power Curves'!$B$9:$I$261, 3)+IF(BasisNumber=1, 0,VLOOKUP(B34,'Power Curves'!$BM$9:$BO$316,2))</f>
        <v>28.600001525878906</v>
      </c>
      <c r="D34" s="114">
        <f>VLOOKUP(B34, 'Power Curves'!$B$9:$I$261, 7)+IF(BasisNumber=1, 0,VLOOKUP(B34,'Power Curves'!$BM$9:$BO$316,3))</f>
        <v>19.092497787475587</v>
      </c>
      <c r="E34" s="4">
        <f>IF(VLOOKUP(B34,'Power Curves'!$K$9:$AD$232,15)&lt;&gt;0, VLOOKUP(B34,'Power Curves'!$K$9:$AD$232,15), E22)</f>
        <v>0.35177725500000001</v>
      </c>
      <c r="F34" s="4">
        <f>IF(VLOOKUP(B34,'Power Curves'!$K$9:$AD$232,19)&lt;&gt;0, VLOOKUP(B34,'Power Curves'!$K$9:$AD$232,19), F33)</f>
        <v>0.17588862699999999</v>
      </c>
    </row>
    <row r="35" spans="1:14" x14ac:dyDescent="0.2">
      <c r="A35" s="263">
        <v>30</v>
      </c>
      <c r="B35" s="75">
        <f t="shared" si="0"/>
        <v>38047</v>
      </c>
      <c r="C35" s="114">
        <f>VLOOKUP(B35, 'Power Curves'!$B$9:$I$261, 3)+IF(BasisNumber=1, 0,VLOOKUP(B35,'Power Curves'!$BM$9:$BO$316,2))</f>
        <v>27.07999153137207</v>
      </c>
      <c r="D35" s="114">
        <f>VLOOKUP(B35, 'Power Curves'!$B$9:$I$261, 7)+IF(BasisNumber=1, 0,VLOOKUP(B35,'Power Curves'!$BM$9:$BO$316,3))</f>
        <v>18.042496643066407</v>
      </c>
      <c r="E35" s="4">
        <f>IF(VLOOKUP(B35,'Power Curves'!$K$9:$AD$232,15)&lt;&gt;0, VLOOKUP(B35,'Power Curves'!$K$9:$AD$232,15), E23)</f>
        <v>0.290459252</v>
      </c>
      <c r="F35" s="4">
        <f>IF(VLOOKUP(B35,'Power Curves'!$K$9:$AD$232,19)&lt;&gt;0, VLOOKUP(B35,'Power Curves'!$K$9:$AD$232,19), F34)</f>
        <v>0.145229626</v>
      </c>
      <c r="N35" s="4">
        <f>41/42.25</f>
        <v>0.97041420118343191</v>
      </c>
    </row>
    <row r="36" spans="1:14" x14ac:dyDescent="0.2">
      <c r="A36" s="263">
        <v>31</v>
      </c>
      <c r="B36" s="75">
        <f t="shared" si="0"/>
        <v>38078</v>
      </c>
      <c r="C36" s="114">
        <f>VLOOKUP(B36, 'Power Curves'!$B$9:$I$261, 3)+IF(BasisNumber=1, 0,VLOOKUP(B36,'Power Curves'!$BM$9:$BO$316,2))</f>
        <v>28.279998016357421</v>
      </c>
      <c r="D36" s="114">
        <f>VLOOKUP(B36, 'Power Curves'!$B$9:$I$261, 7)+IF(BasisNumber=1, 0,VLOOKUP(B36,'Power Curves'!$BM$9:$BO$316,3))</f>
        <v>17.74249740600586</v>
      </c>
      <c r="E36" s="4">
        <f>IF(VLOOKUP(B36,'Power Curves'!$K$9:$AD$232,15)&lt;&gt;0, VLOOKUP(B36,'Power Curves'!$K$9:$AD$232,15), E24)</f>
        <v>0.28929421999999999</v>
      </c>
      <c r="F36" s="4">
        <f>IF(VLOOKUP(B36,'Power Curves'!$K$9:$AD$232,19)&lt;&gt;0, VLOOKUP(B36,'Power Curves'!$K$9:$AD$232,19), F35)</f>
        <v>0.14464711</v>
      </c>
    </row>
    <row r="37" spans="1:14" x14ac:dyDescent="0.2">
      <c r="A37" s="263">
        <v>32</v>
      </c>
      <c r="B37" s="75">
        <f t="shared" si="0"/>
        <v>38108</v>
      </c>
      <c r="C37" s="114">
        <f>VLOOKUP(B37, 'Power Curves'!$B$9:$I$261, 3)+IF(BasisNumber=1, 0,VLOOKUP(B37,'Power Curves'!$BM$9:$BO$316,2))</f>
        <v>29.580016326904296</v>
      </c>
      <c r="D37" s="114">
        <f>VLOOKUP(B37, 'Power Curves'!$B$9:$I$261, 7)+IF(BasisNumber=1, 0,VLOOKUP(B37,'Power Curves'!$BM$9:$BO$316,3))</f>
        <v>17.342497787475587</v>
      </c>
      <c r="E37" s="4">
        <f>IF(VLOOKUP(B37,'Power Curves'!$K$9:$AD$232,15)&lt;&gt;0, VLOOKUP(B37,'Power Curves'!$K$9:$AD$232,15), E25)</f>
        <v>0.33921873000000002</v>
      </c>
      <c r="F37" s="4">
        <f>IF(VLOOKUP(B37,'Power Curves'!$K$9:$AD$232,19)&lt;&gt;0, VLOOKUP(B37,'Power Curves'!$K$9:$AD$232,19), F36)</f>
        <v>0.16960936500000001</v>
      </c>
    </row>
    <row r="38" spans="1:14" x14ac:dyDescent="0.2">
      <c r="A38" s="263">
        <v>33</v>
      </c>
      <c r="B38" s="75">
        <f t="shared" si="0"/>
        <v>38139</v>
      </c>
      <c r="C38" s="114">
        <f>VLOOKUP(B38, 'Power Curves'!$B$9:$I$261, 3)+IF(BasisNumber=1, 0,VLOOKUP(B38,'Power Curves'!$BM$9:$BO$316,2))</f>
        <v>35.03000183105469</v>
      </c>
      <c r="D38" s="114">
        <f>VLOOKUP(B38, 'Power Curves'!$B$9:$I$261, 7)+IF(BasisNumber=1, 0,VLOOKUP(B38,'Power Curves'!$BM$9:$BO$316,3))</f>
        <v>17.942500076293946</v>
      </c>
      <c r="E38" s="4">
        <f>IF(VLOOKUP(B38,'Power Curves'!$K$9:$AD$232,15)&lt;&gt;0, VLOOKUP(B38,'Power Curves'!$K$9:$AD$232,15), E26)</f>
        <v>0.34870022300000003</v>
      </c>
      <c r="F38" s="4">
        <f>IF(VLOOKUP(B38,'Power Curves'!$K$9:$AD$232,19)&lt;&gt;0, VLOOKUP(B38,'Power Curves'!$K$9:$AD$232,19), F37)</f>
        <v>0.174350111</v>
      </c>
    </row>
    <row r="39" spans="1:14" x14ac:dyDescent="0.2">
      <c r="A39" s="263">
        <v>34</v>
      </c>
      <c r="B39" s="75">
        <f t="shared" si="0"/>
        <v>38169</v>
      </c>
      <c r="C39" s="114">
        <f>VLOOKUP(B39, 'Power Curves'!$B$9:$I$261, 3)+IF(BasisNumber=1, 0,VLOOKUP(B39,'Power Curves'!$BM$9:$BO$316,2))</f>
        <v>41.930003356933597</v>
      </c>
      <c r="D39" s="114">
        <f>VLOOKUP(B39, 'Power Curves'!$B$9:$I$261, 7)+IF(BasisNumber=1, 0,VLOOKUP(B39,'Power Curves'!$BM$9:$BO$316,3))</f>
        <v>19.442500076293946</v>
      </c>
      <c r="E39" s="4">
        <f>IF(VLOOKUP(B39,'Power Curves'!$K$9:$AD$232,15)&lt;&gt;0, VLOOKUP(B39,'Power Curves'!$K$9:$AD$232,15), E27)</f>
        <v>0.36869664600000002</v>
      </c>
      <c r="F39" s="4">
        <f>IF(VLOOKUP(B39,'Power Curves'!$K$9:$AD$232,19)&lt;&gt;0, VLOOKUP(B39,'Power Curves'!$K$9:$AD$232,19), F38)</f>
        <v>0.18434832300000001</v>
      </c>
    </row>
    <row r="40" spans="1:14" x14ac:dyDescent="0.2">
      <c r="A40" s="263">
        <v>35</v>
      </c>
      <c r="B40" s="75">
        <f t="shared" si="0"/>
        <v>38200</v>
      </c>
      <c r="C40" s="114">
        <f>VLOOKUP(B40, 'Power Curves'!$B$9:$I$261, 3)+IF(BasisNumber=1, 0,VLOOKUP(B40,'Power Curves'!$BM$9:$BO$316,2))</f>
        <v>41.175001525878912</v>
      </c>
      <c r="D40" s="114">
        <f>VLOOKUP(B40, 'Power Curves'!$B$9:$I$261, 7)+IF(BasisNumber=1, 0,VLOOKUP(B40,'Power Curves'!$BM$9:$BO$316,3))</f>
        <v>19.342500076293945</v>
      </c>
      <c r="E40" s="4">
        <f>IF(VLOOKUP(B40,'Power Curves'!$K$9:$AD$232,15)&lt;&gt;0, VLOOKUP(B40,'Power Curves'!$K$9:$AD$232,15), E28)</f>
        <v>0.36815747999999998</v>
      </c>
      <c r="F40" s="4">
        <f>IF(VLOOKUP(B40,'Power Curves'!$K$9:$AD$232,19)&lt;&gt;0, VLOOKUP(B40,'Power Curves'!$K$9:$AD$232,19), F39)</f>
        <v>0.18407873999999999</v>
      </c>
    </row>
    <row r="41" spans="1:14" x14ac:dyDescent="0.2">
      <c r="A41" s="263">
        <v>36</v>
      </c>
      <c r="B41" s="75">
        <f t="shared" si="0"/>
        <v>38231</v>
      </c>
      <c r="C41" s="114">
        <f>VLOOKUP(B41, 'Power Curves'!$B$9:$I$261, 3)+IF(BasisNumber=1, 0,VLOOKUP(B41,'Power Curves'!$BM$9:$BO$316,2))</f>
        <v>29.099999237060544</v>
      </c>
      <c r="D41" s="114">
        <f>VLOOKUP(B41, 'Power Curves'!$B$9:$I$261, 7)+IF(BasisNumber=1, 0,VLOOKUP(B41,'Power Curves'!$BM$9:$BO$316,3))</f>
        <v>16.092501029968261</v>
      </c>
      <c r="E41" s="4">
        <f>IF(VLOOKUP(B41,'Power Curves'!$K$9:$AD$232,15)&lt;&gt;0, VLOOKUP(B41,'Power Curves'!$K$9:$AD$232,15), E29)</f>
        <v>0.33615670600000003</v>
      </c>
      <c r="F41" s="4">
        <f>IF(VLOOKUP(B41,'Power Curves'!$K$9:$AD$232,19)&lt;&gt;0, VLOOKUP(B41,'Power Curves'!$K$9:$AD$232,19), F40)</f>
        <v>0.16807835300000001</v>
      </c>
    </row>
    <row r="42" spans="1:14" x14ac:dyDescent="0.2">
      <c r="A42" s="263">
        <v>37</v>
      </c>
      <c r="B42" s="75">
        <f t="shared" si="0"/>
        <v>38261</v>
      </c>
      <c r="C42" s="114">
        <f>VLOOKUP(B42, 'Power Curves'!$B$9:$I$261, 3)+IF(BasisNumber=1, 0,VLOOKUP(B42,'Power Curves'!$BM$9:$BO$316,2))</f>
        <v>28.89999885559082</v>
      </c>
      <c r="D42" s="114">
        <f>VLOOKUP(B42, 'Power Curves'!$B$9:$I$261, 7)+IF(BasisNumber=1, 0,VLOOKUP(B42,'Power Curves'!$BM$9:$BO$316,3))</f>
        <v>15.725000724792482</v>
      </c>
      <c r="E42" s="4">
        <f>IF(VLOOKUP(B42,'Power Curves'!$K$9:$AD$232,15)&lt;&gt;0, VLOOKUP(B42,'Power Curves'!$K$9:$AD$232,15), E30)</f>
        <v>0.30373374600000003</v>
      </c>
      <c r="F42" s="4">
        <f>IF(VLOOKUP(B42,'Power Curves'!$K$9:$AD$232,19)&lt;&gt;0, VLOOKUP(B42,'Power Curves'!$K$9:$AD$232,19), F41)</f>
        <v>0.15186687300000001</v>
      </c>
    </row>
    <row r="43" spans="1:14" x14ac:dyDescent="0.2">
      <c r="A43" s="263">
        <v>38</v>
      </c>
      <c r="B43" s="75">
        <f t="shared" si="0"/>
        <v>38292</v>
      </c>
      <c r="C43" s="114">
        <f>VLOOKUP(B43, 'Power Curves'!$B$9:$I$261, 3)+IF(BasisNumber=1, 0,VLOOKUP(B43,'Power Curves'!$BM$9:$BO$316,2))</f>
        <v>27.39999885559082</v>
      </c>
      <c r="D43" s="114">
        <f>VLOOKUP(B43, 'Power Curves'!$B$9:$I$261, 7)+IF(BasisNumber=1, 0,VLOOKUP(B43,'Power Curves'!$BM$9:$BO$316,3))</f>
        <v>15.824999198913575</v>
      </c>
      <c r="E43" s="4">
        <f>IF(VLOOKUP(B43,'Power Curves'!$K$9:$AD$232,15)&lt;&gt;0, VLOOKUP(B43,'Power Curves'!$K$9:$AD$232,15), E31)</f>
        <v>0.28152119000000003</v>
      </c>
      <c r="F43" s="4">
        <f>IF(VLOOKUP(B43,'Power Curves'!$K$9:$AD$232,19)&lt;&gt;0, VLOOKUP(B43,'Power Curves'!$K$9:$AD$232,19), F42)</f>
        <v>0.14076059500000002</v>
      </c>
    </row>
    <row r="44" spans="1:14" x14ac:dyDescent="0.2">
      <c r="A44" s="263">
        <v>39</v>
      </c>
      <c r="B44" s="75">
        <f t="shared" si="0"/>
        <v>38322</v>
      </c>
      <c r="C44" s="114">
        <f>VLOOKUP(B44, 'Power Curves'!$B$9:$I$261, 3)+IF(BasisNumber=1, 0,VLOOKUP(B44,'Power Curves'!$BM$9:$BO$316,2))</f>
        <v>26.800000381469726</v>
      </c>
      <c r="D44" s="114">
        <f>VLOOKUP(B44, 'Power Curves'!$B$9:$I$261, 7)+IF(BasisNumber=1, 0,VLOOKUP(B44,'Power Curves'!$BM$9:$BO$316,3))</f>
        <v>17.674998626708984</v>
      </c>
      <c r="E44" s="4">
        <f>IF(VLOOKUP(B44,'Power Curves'!$K$9:$AD$232,15)&lt;&gt;0, VLOOKUP(B44,'Power Curves'!$K$9:$AD$232,15), E32)</f>
        <v>0.29120549699999998</v>
      </c>
      <c r="F44" s="4">
        <f>IF(VLOOKUP(B44,'Power Curves'!$K$9:$AD$232,19)&lt;&gt;0, VLOOKUP(B44,'Power Curves'!$K$9:$AD$232,19), F43)</f>
        <v>0.145602748</v>
      </c>
    </row>
    <row r="45" spans="1:14" x14ac:dyDescent="0.2">
      <c r="A45" s="263">
        <v>40</v>
      </c>
      <c r="B45" s="75">
        <f t="shared" si="0"/>
        <v>38353</v>
      </c>
      <c r="C45" s="114">
        <f>VLOOKUP(B45, 'Power Curves'!$B$9:$I$261, 3)+IF(BasisNumber=1, 0,VLOOKUP(B45,'Power Curves'!$BM$9:$BO$316,2))</f>
        <v>30.550010681152344</v>
      </c>
      <c r="D45" s="114">
        <f>VLOOKUP(B45, 'Power Curves'!$B$9:$I$261, 7)+IF(BasisNumber=1, 0,VLOOKUP(B45,'Power Curves'!$BM$9:$BO$316,3))</f>
        <v>19.092495880126954</v>
      </c>
      <c r="E45" s="4">
        <f>IF(VLOOKUP(B45,'Power Curves'!$K$9:$AD$232,15)&lt;&gt;0, VLOOKUP(B45,'Power Curves'!$K$9:$AD$232,15), E33)</f>
        <v>0.31603055400000002</v>
      </c>
      <c r="F45" s="4">
        <f>IF(VLOOKUP(B45,'Power Curves'!$K$9:$AD$232,19)&lt;&gt;0, VLOOKUP(B45,'Power Curves'!$K$9:$AD$232,19), F44)</f>
        <v>0.15801527700000001</v>
      </c>
    </row>
    <row r="46" spans="1:14" x14ac:dyDescent="0.2">
      <c r="A46" s="263">
        <v>41</v>
      </c>
      <c r="B46" s="75">
        <f t="shared" si="0"/>
        <v>38384</v>
      </c>
      <c r="C46" s="114">
        <f>VLOOKUP(B46, 'Power Curves'!$B$9:$I$261, 3)+IF(BasisNumber=1, 0,VLOOKUP(B46,'Power Curves'!$BM$9:$BO$316,2))</f>
        <v>29.400001525878906</v>
      </c>
      <c r="D46" s="114">
        <f>VLOOKUP(B46, 'Power Curves'!$B$9:$I$261, 7)+IF(BasisNumber=1, 0,VLOOKUP(B46,'Power Curves'!$BM$9:$BO$316,3))</f>
        <v>19.592497787475587</v>
      </c>
      <c r="E46" s="4">
        <f>IF(VLOOKUP(B46,'Power Curves'!$K$9:$AD$232,15)&lt;&gt;0, VLOOKUP(B46,'Power Curves'!$K$9:$AD$232,15), E34)</f>
        <v>0.31508620800000003</v>
      </c>
      <c r="F46" s="4">
        <f>IF(VLOOKUP(B46,'Power Curves'!$K$9:$AD$232,19)&lt;&gt;0, VLOOKUP(B46,'Power Curves'!$K$9:$AD$232,19), F45)</f>
        <v>0.15754310400000002</v>
      </c>
    </row>
    <row r="47" spans="1:14" x14ac:dyDescent="0.2">
      <c r="A47" s="263">
        <v>42</v>
      </c>
      <c r="B47" s="75">
        <f t="shared" si="0"/>
        <v>38412</v>
      </c>
      <c r="C47" s="114">
        <f>VLOOKUP(B47, 'Power Curves'!$B$9:$I$261, 3)+IF(BasisNumber=1, 0,VLOOKUP(B47,'Power Curves'!$BM$9:$BO$316,2))</f>
        <v>27.87999153137207</v>
      </c>
      <c r="D47" s="114">
        <f>VLOOKUP(B47, 'Power Curves'!$B$9:$I$261, 7)+IF(BasisNumber=1, 0,VLOOKUP(B47,'Power Curves'!$BM$9:$BO$316,3))</f>
        <v>18.542496643066407</v>
      </c>
      <c r="E47" s="4">
        <f>IF(VLOOKUP(B47,'Power Curves'!$K$9:$AD$232,15)&lt;&gt;0, VLOOKUP(B47,'Power Curves'!$K$9:$AD$232,15), E35)</f>
        <v>0.275703802</v>
      </c>
      <c r="F47" s="4">
        <f>IF(VLOOKUP(B47,'Power Curves'!$K$9:$AD$232,19)&lt;&gt;0, VLOOKUP(B47,'Power Curves'!$K$9:$AD$232,19), F46)</f>
        <v>0.137851901</v>
      </c>
    </row>
    <row r="48" spans="1:14" x14ac:dyDescent="0.2">
      <c r="A48" s="263">
        <v>43</v>
      </c>
      <c r="B48" s="75">
        <f t="shared" si="0"/>
        <v>38443</v>
      </c>
      <c r="C48" s="114">
        <f>VLOOKUP(B48, 'Power Curves'!$B$9:$I$261, 3)+IF(BasisNumber=1, 0,VLOOKUP(B48,'Power Curves'!$BM$9:$BO$316,2))</f>
        <v>29.079998016357422</v>
      </c>
      <c r="D48" s="114">
        <f>VLOOKUP(B48, 'Power Curves'!$B$9:$I$261, 7)+IF(BasisNumber=1, 0,VLOOKUP(B48,'Power Curves'!$BM$9:$BO$316,3))</f>
        <v>18.24249740600586</v>
      </c>
      <c r="E48" s="4">
        <f>IF(VLOOKUP(B48,'Power Curves'!$K$9:$AD$232,15)&lt;&gt;0, VLOOKUP(B48,'Power Curves'!$K$9:$AD$232,15), E36)</f>
        <v>0.274515815</v>
      </c>
      <c r="F48" s="4">
        <f>IF(VLOOKUP(B48,'Power Curves'!$K$9:$AD$232,19)&lt;&gt;0, VLOOKUP(B48,'Power Curves'!$K$9:$AD$232,19), F47)</f>
        <v>0.13725790800000001</v>
      </c>
    </row>
    <row r="49" spans="1:6" x14ac:dyDescent="0.2">
      <c r="A49" s="263">
        <v>44</v>
      </c>
      <c r="B49" s="75">
        <f t="shared" si="0"/>
        <v>38473</v>
      </c>
      <c r="C49" s="114">
        <f>VLOOKUP(B49, 'Power Curves'!$B$9:$I$261, 3)+IF(BasisNumber=1, 0,VLOOKUP(B49,'Power Curves'!$BM$9:$BO$316,2))</f>
        <v>30.380016326904297</v>
      </c>
      <c r="D49" s="114">
        <f>VLOOKUP(B49, 'Power Curves'!$B$9:$I$261, 7)+IF(BasisNumber=1, 0,VLOOKUP(B49,'Power Curves'!$BM$9:$BO$316,3))</f>
        <v>17.842497787475587</v>
      </c>
      <c r="E49" s="4">
        <f>IF(VLOOKUP(B49,'Power Curves'!$K$9:$AD$232,15)&lt;&gt;0, VLOOKUP(B49,'Power Curves'!$K$9:$AD$232,15), E37)</f>
        <v>0.30584595000000003</v>
      </c>
      <c r="F49" s="4">
        <f>IF(VLOOKUP(B49,'Power Curves'!$K$9:$AD$232,19)&lt;&gt;0, VLOOKUP(B49,'Power Curves'!$K$9:$AD$232,19), F48)</f>
        <v>0.15292297500000002</v>
      </c>
    </row>
    <row r="50" spans="1:6" x14ac:dyDescent="0.2">
      <c r="A50" s="263">
        <v>45</v>
      </c>
      <c r="B50" s="75">
        <f t="shared" si="0"/>
        <v>38504</v>
      </c>
      <c r="C50" s="114">
        <f>VLOOKUP(B50, 'Power Curves'!$B$9:$I$261, 3)+IF(BasisNumber=1, 0,VLOOKUP(B50,'Power Curves'!$BM$9:$BO$316,2))</f>
        <v>35.830001831054688</v>
      </c>
      <c r="D50" s="114">
        <f>VLOOKUP(B50, 'Power Curves'!$B$9:$I$261, 7)+IF(BasisNumber=1, 0,VLOOKUP(B50,'Power Curves'!$BM$9:$BO$316,3))</f>
        <v>18.442500076293946</v>
      </c>
      <c r="E50" s="4">
        <f>IF(VLOOKUP(B50,'Power Curves'!$K$9:$AD$232,15)&lt;&gt;0, VLOOKUP(B50,'Power Curves'!$K$9:$AD$232,15), E38)</f>
        <v>0.31146874499999999</v>
      </c>
      <c r="F50" s="4">
        <f>IF(VLOOKUP(B50,'Power Curves'!$K$9:$AD$232,19)&lt;&gt;0, VLOOKUP(B50,'Power Curves'!$K$9:$AD$232,19), F49)</f>
        <v>0.15573437200000001</v>
      </c>
    </row>
    <row r="51" spans="1:6" x14ac:dyDescent="0.2">
      <c r="A51" s="263">
        <v>46</v>
      </c>
      <c r="B51" s="75">
        <f t="shared" si="0"/>
        <v>38534</v>
      </c>
      <c r="C51" s="114">
        <f>VLOOKUP(B51, 'Power Curves'!$B$9:$I$261, 3)+IF(BasisNumber=1, 0,VLOOKUP(B51,'Power Curves'!$BM$9:$BO$316,2))</f>
        <v>42.730003356933594</v>
      </c>
      <c r="D51" s="114">
        <f>VLOOKUP(B51, 'Power Curves'!$B$9:$I$261, 7)+IF(BasisNumber=1, 0,VLOOKUP(B51,'Power Curves'!$BM$9:$BO$316,3))</f>
        <v>19.942500076293946</v>
      </c>
      <c r="E51" s="4">
        <f>IF(VLOOKUP(B51,'Power Curves'!$K$9:$AD$232,15)&lt;&gt;0, VLOOKUP(B51,'Power Curves'!$K$9:$AD$232,15), E39)</f>
        <v>0.323808017</v>
      </c>
      <c r="F51" s="4">
        <f>IF(VLOOKUP(B51,'Power Curves'!$K$9:$AD$232,19)&lt;&gt;0, VLOOKUP(B51,'Power Curves'!$K$9:$AD$232,19), F50)</f>
        <v>0.16190400900000002</v>
      </c>
    </row>
    <row r="52" spans="1:6" x14ac:dyDescent="0.2">
      <c r="A52" s="263">
        <v>47</v>
      </c>
      <c r="B52" s="75">
        <f t="shared" si="0"/>
        <v>38565</v>
      </c>
      <c r="C52" s="114">
        <f>VLOOKUP(B52, 'Power Curves'!$B$9:$I$261, 3)+IF(BasisNumber=1, 0,VLOOKUP(B52,'Power Curves'!$BM$9:$BO$316,2))</f>
        <v>41.975001525878909</v>
      </c>
      <c r="D52" s="114">
        <f>VLOOKUP(B52, 'Power Curves'!$B$9:$I$261, 7)+IF(BasisNumber=1, 0,VLOOKUP(B52,'Power Curves'!$BM$9:$BO$316,3))</f>
        <v>19.842500076293945</v>
      </c>
      <c r="E52" s="4">
        <f>IF(VLOOKUP(B52,'Power Curves'!$K$9:$AD$232,15)&lt;&gt;0, VLOOKUP(B52,'Power Curves'!$K$9:$AD$232,15), E40)</f>
        <v>0.32306854099999999</v>
      </c>
      <c r="F52" s="4">
        <f>IF(VLOOKUP(B52,'Power Curves'!$K$9:$AD$232,19)&lt;&gt;0, VLOOKUP(B52,'Power Curves'!$K$9:$AD$232,19), F51)</f>
        <v>0.16153427100000001</v>
      </c>
    </row>
    <row r="53" spans="1:6" x14ac:dyDescent="0.2">
      <c r="A53" s="263">
        <v>48</v>
      </c>
      <c r="B53" s="75">
        <f t="shared" si="0"/>
        <v>38596</v>
      </c>
      <c r="C53" s="114">
        <f>VLOOKUP(B53, 'Power Curves'!$B$9:$I$261, 3)+IF(BasisNumber=1, 0,VLOOKUP(B53,'Power Curves'!$BM$9:$BO$316,2))</f>
        <v>29.899999237060545</v>
      </c>
      <c r="D53" s="114">
        <f>VLOOKUP(B53, 'Power Curves'!$B$9:$I$261, 7)+IF(BasisNumber=1, 0,VLOOKUP(B53,'Power Curves'!$BM$9:$BO$316,3))</f>
        <v>16.592501029968261</v>
      </c>
      <c r="E53" s="4">
        <f>IF(VLOOKUP(B53,'Power Curves'!$K$9:$AD$232,15)&lt;&gt;0, VLOOKUP(B53,'Power Curves'!$K$9:$AD$232,15), E41)</f>
        <v>0.30223924200000002</v>
      </c>
      <c r="F53" s="4">
        <f>IF(VLOOKUP(B53,'Power Curves'!$K$9:$AD$232,19)&lt;&gt;0, VLOOKUP(B53,'Power Curves'!$K$9:$AD$232,19), F52)</f>
        <v>0.15111962100000001</v>
      </c>
    </row>
    <row r="54" spans="1:6" x14ac:dyDescent="0.2">
      <c r="A54" s="263">
        <v>49</v>
      </c>
      <c r="B54" s="75">
        <f t="shared" si="0"/>
        <v>38626</v>
      </c>
      <c r="C54" s="114">
        <f>VLOOKUP(B54, 'Power Curves'!$B$9:$I$261, 3)+IF(BasisNumber=1, 0,VLOOKUP(B54,'Power Curves'!$BM$9:$BO$316,2))</f>
        <v>29.69999885559082</v>
      </c>
      <c r="D54" s="114">
        <f>VLOOKUP(B54, 'Power Curves'!$B$9:$I$261, 7)+IF(BasisNumber=1, 0,VLOOKUP(B54,'Power Curves'!$BM$9:$BO$316,3))</f>
        <v>16.22500072479248</v>
      </c>
      <c r="E54" s="4">
        <f>IF(VLOOKUP(B54,'Power Curves'!$K$9:$AD$232,15)&lt;&gt;0, VLOOKUP(B54,'Power Curves'!$K$9:$AD$232,15), E42)</f>
        <v>0.28110739499999998</v>
      </c>
      <c r="F54" s="4">
        <f>IF(VLOOKUP(B54,'Power Curves'!$K$9:$AD$232,19)&lt;&gt;0, VLOOKUP(B54,'Power Curves'!$K$9:$AD$232,19), F53)</f>
        <v>0.14055369700000001</v>
      </c>
    </row>
    <row r="55" spans="1:6" x14ac:dyDescent="0.2">
      <c r="A55" s="263">
        <v>50</v>
      </c>
      <c r="B55" s="75">
        <f t="shared" si="0"/>
        <v>38657</v>
      </c>
      <c r="C55" s="114">
        <f>VLOOKUP(B55, 'Power Curves'!$B$9:$I$261, 3)+IF(BasisNumber=1, 0,VLOOKUP(B55,'Power Curves'!$BM$9:$BO$316,2))</f>
        <v>28.19999885559082</v>
      </c>
      <c r="D55" s="114">
        <f>VLOOKUP(B55, 'Power Curves'!$B$9:$I$261, 7)+IF(BasisNumber=1, 0,VLOOKUP(B55,'Power Curves'!$BM$9:$BO$316,3))</f>
        <v>16.324999198913574</v>
      </c>
      <c r="E55" s="4">
        <f>IF(VLOOKUP(B55,'Power Curves'!$K$9:$AD$232,15)&lt;&gt;0, VLOOKUP(B55,'Power Curves'!$K$9:$AD$232,15), E43)</f>
        <v>0.26647379300000001</v>
      </c>
      <c r="F55" s="4">
        <f>IF(VLOOKUP(B55,'Power Curves'!$K$9:$AD$232,19)&lt;&gt;0, VLOOKUP(B55,'Power Curves'!$K$9:$AD$232,19), F54)</f>
        <v>0.13323689699999999</v>
      </c>
    </row>
    <row r="56" spans="1:6" x14ac:dyDescent="0.2">
      <c r="A56" s="263">
        <v>51</v>
      </c>
      <c r="B56" s="75">
        <f t="shared" si="0"/>
        <v>38687</v>
      </c>
      <c r="C56" s="114">
        <f>VLOOKUP(B56, 'Power Curves'!$B$9:$I$261, 3)+IF(BasisNumber=1, 0,VLOOKUP(B56,'Power Curves'!$BM$9:$BO$316,2))</f>
        <v>27.600000381469727</v>
      </c>
      <c r="D56" s="114">
        <f>VLOOKUP(B56, 'Power Curves'!$B$9:$I$261, 7)+IF(BasisNumber=1, 0,VLOOKUP(B56,'Power Curves'!$BM$9:$BO$316,3))</f>
        <v>18.174998626708984</v>
      </c>
      <c r="E56" s="4">
        <f>IF(VLOOKUP(B56,'Power Curves'!$K$9:$AD$232,15)&lt;&gt;0, VLOOKUP(B56,'Power Curves'!$K$9:$AD$232,15), E44)</f>
        <v>0.27224192899999999</v>
      </c>
      <c r="F56" s="4">
        <f>IF(VLOOKUP(B56,'Power Curves'!$K$9:$AD$232,19)&lt;&gt;0, VLOOKUP(B56,'Power Curves'!$K$9:$AD$232,19), F55)</f>
        <v>0.13612096500000001</v>
      </c>
    </row>
    <row r="57" spans="1:6" x14ac:dyDescent="0.2">
      <c r="A57" s="263">
        <v>52</v>
      </c>
      <c r="B57" s="75">
        <f t="shared" si="0"/>
        <v>38718</v>
      </c>
      <c r="C57" s="114">
        <f>VLOOKUP(B57, 'Power Curves'!$B$9:$I$261, 3)+IF(BasisNumber=1, 0,VLOOKUP(B57,'Power Curves'!$BM$9:$BO$316,2))</f>
        <v>30.800010681152344</v>
      </c>
      <c r="D57" s="114">
        <f>VLOOKUP(B57, 'Power Curves'!$B$9:$I$261, 7)+IF(BasisNumber=1, 0,VLOOKUP(B57,'Power Curves'!$BM$9:$BO$316,3))</f>
        <v>19.592495880126954</v>
      </c>
      <c r="E57" s="4">
        <f>IF(VLOOKUP(B57,'Power Curves'!$K$9:$AD$232,15)&lt;&gt;0, VLOOKUP(B57,'Power Curves'!$K$9:$AD$232,15), E45)</f>
        <v>0.28846260899999998</v>
      </c>
      <c r="F57" s="4">
        <f>IF(VLOOKUP(B57,'Power Curves'!$K$9:$AD$232,19)&lt;&gt;0, VLOOKUP(B57,'Power Curves'!$K$9:$AD$232,19), F56)</f>
        <v>0.144231304</v>
      </c>
    </row>
    <row r="58" spans="1:6" x14ac:dyDescent="0.2">
      <c r="A58" s="263">
        <v>53</v>
      </c>
      <c r="B58" s="75">
        <f t="shared" si="0"/>
        <v>38749</v>
      </c>
      <c r="C58" s="114">
        <f>VLOOKUP(B58, 'Power Curves'!$B$9:$I$261, 3)+IF(BasisNumber=1, 0,VLOOKUP(B58,'Power Curves'!$BM$9:$BO$316,2))</f>
        <v>29.650001525878906</v>
      </c>
      <c r="D58" s="114">
        <f>VLOOKUP(B58, 'Power Curves'!$B$9:$I$261, 7)+IF(BasisNumber=1, 0,VLOOKUP(B58,'Power Curves'!$BM$9:$BO$316,3))</f>
        <v>20.092497787475587</v>
      </c>
      <c r="E58" s="4">
        <f>IF(VLOOKUP(B58,'Power Curves'!$K$9:$AD$232,15)&lt;&gt;0, VLOOKUP(B58,'Power Curves'!$K$9:$AD$232,15), E46)</f>
        <v>0.28730645700000002</v>
      </c>
      <c r="F58" s="4">
        <f>IF(VLOOKUP(B58,'Power Curves'!$K$9:$AD$232,19)&lt;&gt;0, VLOOKUP(B58,'Power Curves'!$K$9:$AD$232,19), F57)</f>
        <v>0.14365322899999999</v>
      </c>
    </row>
    <row r="59" spans="1:6" x14ac:dyDescent="0.2">
      <c r="A59" s="263">
        <v>54</v>
      </c>
      <c r="B59" s="75">
        <f t="shared" si="0"/>
        <v>38777</v>
      </c>
      <c r="C59" s="114">
        <f>VLOOKUP(B59, 'Power Curves'!$B$9:$I$261, 3)+IF(BasisNumber=1, 0,VLOOKUP(B59,'Power Curves'!$BM$9:$BO$316,2))</f>
        <v>28.12999153137207</v>
      </c>
      <c r="D59" s="114">
        <f>VLOOKUP(B59, 'Power Curves'!$B$9:$I$261, 7)+IF(BasisNumber=1, 0,VLOOKUP(B59,'Power Curves'!$BM$9:$BO$316,3))</f>
        <v>19.042496643066407</v>
      </c>
      <c r="E59" s="4">
        <f>IF(VLOOKUP(B59,'Power Curves'!$K$9:$AD$232,15)&lt;&gt;0, VLOOKUP(B59,'Power Curves'!$K$9:$AD$232,15), E47)</f>
        <v>0.261396195</v>
      </c>
      <c r="F59" s="4">
        <f>IF(VLOOKUP(B59,'Power Curves'!$K$9:$AD$232,19)&lt;&gt;0, VLOOKUP(B59,'Power Curves'!$K$9:$AD$232,19), F58)</f>
        <v>0.13069809700000001</v>
      </c>
    </row>
    <row r="60" spans="1:6" x14ac:dyDescent="0.2">
      <c r="A60" s="263">
        <v>55</v>
      </c>
      <c r="B60" s="75">
        <f t="shared" si="0"/>
        <v>38808</v>
      </c>
      <c r="C60" s="114">
        <f>VLOOKUP(B60, 'Power Curves'!$B$9:$I$261, 3)+IF(BasisNumber=1, 0,VLOOKUP(B60,'Power Curves'!$BM$9:$BO$316,2))</f>
        <v>29.329998016357422</v>
      </c>
      <c r="D60" s="114">
        <f>VLOOKUP(B60, 'Power Curves'!$B$9:$I$261, 7)+IF(BasisNumber=1, 0,VLOOKUP(B60,'Power Curves'!$BM$9:$BO$316,3))</f>
        <v>18.74249740600586</v>
      </c>
      <c r="E60" s="4">
        <f>IF(VLOOKUP(B60,'Power Curves'!$K$9:$AD$232,15)&lt;&gt;0, VLOOKUP(B60,'Power Curves'!$K$9:$AD$232,15), E48)</f>
        <v>0.26008313799999999</v>
      </c>
      <c r="F60" s="4">
        <f>IF(VLOOKUP(B60,'Power Curves'!$K$9:$AD$232,19)&lt;&gt;0, VLOOKUP(B60,'Power Curves'!$K$9:$AD$232,19), F59)</f>
        <v>0.130041569</v>
      </c>
    </row>
    <row r="61" spans="1:6" x14ac:dyDescent="0.2">
      <c r="A61" s="263">
        <v>56</v>
      </c>
      <c r="B61" s="75">
        <f t="shared" si="0"/>
        <v>38838</v>
      </c>
      <c r="C61" s="114">
        <f>VLOOKUP(B61, 'Power Curves'!$B$9:$I$261, 3)+IF(BasisNumber=1, 0,VLOOKUP(B61,'Power Curves'!$BM$9:$BO$316,2))</f>
        <v>30.880016326904297</v>
      </c>
      <c r="D61" s="114">
        <f>VLOOKUP(B61, 'Power Curves'!$B$9:$I$261, 7)+IF(BasisNumber=1, 0,VLOOKUP(B61,'Power Curves'!$BM$9:$BO$316,3))</f>
        <v>18.342497787475587</v>
      </c>
      <c r="E61" s="4">
        <f>IF(VLOOKUP(B61,'Power Curves'!$K$9:$AD$232,15)&lt;&gt;0, VLOOKUP(B61,'Power Curves'!$K$9:$AD$232,15), E49)</f>
        <v>0.27971175199999998</v>
      </c>
      <c r="F61" s="4">
        <f>IF(VLOOKUP(B61,'Power Curves'!$K$9:$AD$232,19)&lt;&gt;0, VLOOKUP(B61,'Power Curves'!$K$9:$AD$232,19), F60)</f>
        <v>0.13985587599999999</v>
      </c>
    </row>
    <row r="62" spans="1:6" x14ac:dyDescent="0.2">
      <c r="A62" s="263">
        <v>57</v>
      </c>
      <c r="B62" s="75">
        <f t="shared" si="0"/>
        <v>38869</v>
      </c>
      <c r="C62" s="114">
        <f>VLOOKUP(B62, 'Power Curves'!$B$9:$I$261, 3)+IF(BasisNumber=1, 0,VLOOKUP(B62,'Power Curves'!$BM$9:$BO$316,2))</f>
        <v>36.330001831054688</v>
      </c>
      <c r="D62" s="114">
        <f>VLOOKUP(B62, 'Power Curves'!$B$9:$I$261, 7)+IF(BasisNumber=1, 0,VLOOKUP(B62,'Power Curves'!$BM$9:$BO$316,3))</f>
        <v>18.942500076293946</v>
      </c>
      <c r="E62" s="4">
        <f>IF(VLOOKUP(B62,'Power Curves'!$K$9:$AD$232,15)&lt;&gt;0, VLOOKUP(B62,'Power Curves'!$K$9:$AD$232,15), E50)</f>
        <v>0.28278483799999998</v>
      </c>
      <c r="F62" s="4">
        <f>IF(VLOOKUP(B62,'Power Curves'!$K$9:$AD$232,19)&lt;&gt;0, VLOOKUP(B62,'Power Curves'!$K$9:$AD$232,19), F61)</f>
        <v>0.14139241899999999</v>
      </c>
    </row>
    <row r="63" spans="1:6" x14ac:dyDescent="0.2">
      <c r="A63" s="263">
        <v>58</v>
      </c>
      <c r="B63" s="75">
        <f t="shared" si="0"/>
        <v>38899</v>
      </c>
      <c r="C63" s="114">
        <f>VLOOKUP(B63, 'Power Curves'!$B$9:$I$261, 3)+IF(BasisNumber=1, 0,VLOOKUP(B63,'Power Curves'!$BM$9:$BO$316,2))</f>
        <v>43.230003356933594</v>
      </c>
      <c r="D63" s="114">
        <f>VLOOKUP(B63, 'Power Curves'!$B$9:$I$261, 7)+IF(BasisNumber=1, 0,VLOOKUP(B63,'Power Curves'!$BM$9:$BO$316,3))</f>
        <v>20.442500076293946</v>
      </c>
      <c r="E63" s="4">
        <f>IF(VLOOKUP(B63,'Power Curves'!$K$9:$AD$232,15)&lt;&gt;0, VLOOKUP(B63,'Power Curves'!$K$9:$AD$232,15), E51)</f>
        <v>0.29018333699999999</v>
      </c>
      <c r="F63" s="4">
        <f>IF(VLOOKUP(B63,'Power Curves'!$K$9:$AD$232,19)&lt;&gt;0, VLOOKUP(B63,'Power Curves'!$K$9:$AD$232,19), F62)</f>
        <v>0.14509166800000001</v>
      </c>
    </row>
    <row r="64" spans="1:6" x14ac:dyDescent="0.2">
      <c r="A64" s="263">
        <v>59</v>
      </c>
      <c r="B64" s="75">
        <f t="shared" si="0"/>
        <v>38930</v>
      </c>
      <c r="C64" s="114">
        <f>VLOOKUP(B64, 'Power Curves'!$B$9:$I$261, 3)+IF(BasisNumber=1, 0,VLOOKUP(B64,'Power Curves'!$BM$9:$BO$316,2))</f>
        <v>42.475001525878909</v>
      </c>
      <c r="D64" s="114">
        <f>VLOOKUP(B64, 'Power Curves'!$B$9:$I$261, 7)+IF(BasisNumber=1, 0,VLOOKUP(B64,'Power Curves'!$BM$9:$BO$316,3))</f>
        <v>20.342500076293945</v>
      </c>
      <c r="E64" s="4">
        <f>IF(VLOOKUP(B64,'Power Curves'!$K$9:$AD$232,15)&lt;&gt;0, VLOOKUP(B64,'Power Curves'!$K$9:$AD$232,15), E52)</f>
        <v>0.28915912100000002</v>
      </c>
      <c r="F64" s="4">
        <f>IF(VLOOKUP(B64,'Power Curves'!$K$9:$AD$232,19)&lt;&gt;0, VLOOKUP(B64,'Power Curves'!$K$9:$AD$232,19), F63)</f>
        <v>0.14457956</v>
      </c>
    </row>
    <row r="65" spans="1:6" x14ac:dyDescent="0.2">
      <c r="A65" s="263">
        <v>60</v>
      </c>
      <c r="B65" s="75">
        <f t="shared" si="0"/>
        <v>38961</v>
      </c>
      <c r="C65" s="114">
        <f>VLOOKUP(B65, 'Power Curves'!$B$9:$I$261, 3)+IF(BasisNumber=1, 0,VLOOKUP(B65,'Power Curves'!$BM$9:$BO$316,2))</f>
        <v>30.399999237060545</v>
      </c>
      <c r="D65" s="114">
        <f>VLOOKUP(B65, 'Power Curves'!$B$9:$I$261, 7)+IF(BasisNumber=1, 0,VLOOKUP(B65,'Power Curves'!$BM$9:$BO$316,3))</f>
        <v>17.092501029968261</v>
      </c>
      <c r="E65" s="4">
        <f>IF(VLOOKUP(B65,'Power Curves'!$K$9:$AD$232,15)&lt;&gt;0, VLOOKUP(B65,'Power Curves'!$K$9:$AD$232,15), E53)</f>
        <v>0.27519705900000002</v>
      </c>
      <c r="F65" s="4">
        <f>IF(VLOOKUP(B65,'Power Curves'!$K$9:$AD$232,19)&lt;&gt;0, VLOOKUP(B65,'Power Curves'!$K$9:$AD$232,19), F64)</f>
        <v>0.13759853</v>
      </c>
    </row>
    <row r="66" spans="1:6" x14ac:dyDescent="0.2">
      <c r="A66" s="263">
        <v>61</v>
      </c>
      <c r="B66" s="75">
        <f t="shared" si="0"/>
        <v>38991</v>
      </c>
      <c r="C66" s="114">
        <f>VLOOKUP(B66, 'Power Curves'!$B$9:$I$261, 3)+IF(BasisNumber=1, 0,VLOOKUP(B66,'Power Curves'!$BM$9:$BO$316,2))</f>
        <v>29.94999885559082</v>
      </c>
      <c r="D66" s="114">
        <f>VLOOKUP(B66, 'Power Curves'!$B$9:$I$261, 7)+IF(BasisNumber=1, 0,VLOOKUP(B66,'Power Curves'!$BM$9:$BO$316,3))</f>
        <v>16.72500072479248</v>
      </c>
      <c r="E66" s="4">
        <f>IF(VLOOKUP(B66,'Power Curves'!$K$9:$AD$232,15)&lt;&gt;0, VLOOKUP(B66,'Power Curves'!$K$9:$AD$232,15), E54)</f>
        <v>0.26104015600000002</v>
      </c>
      <c r="F66" s="4">
        <f>IF(VLOOKUP(B66,'Power Curves'!$K$9:$AD$232,19)&lt;&gt;0, VLOOKUP(B66,'Power Curves'!$K$9:$AD$232,19), F65)</f>
        <v>0.13052007800000001</v>
      </c>
    </row>
    <row r="67" spans="1:6" x14ac:dyDescent="0.2">
      <c r="A67" s="263">
        <v>62</v>
      </c>
      <c r="B67" s="75">
        <f t="shared" si="0"/>
        <v>39022</v>
      </c>
      <c r="C67" s="114">
        <f>VLOOKUP(B67, 'Power Curves'!$B$9:$I$261, 3)+IF(BasisNumber=1, 0,VLOOKUP(B67,'Power Curves'!$BM$9:$BO$316,2))</f>
        <v>28.44999885559082</v>
      </c>
      <c r="D67" s="114">
        <f>VLOOKUP(B67, 'Power Curves'!$B$9:$I$261, 7)+IF(BasisNumber=1, 0,VLOOKUP(B67,'Power Curves'!$BM$9:$BO$316,3))</f>
        <v>16.824999198913574</v>
      </c>
      <c r="E67" s="4">
        <f>IF(VLOOKUP(B67,'Power Curves'!$K$9:$AD$232,15)&lt;&gt;0, VLOOKUP(B67,'Power Curves'!$K$9:$AD$232,15), E55)</f>
        <v>0.251068124</v>
      </c>
      <c r="F67" s="4">
        <f>IF(VLOOKUP(B67,'Power Curves'!$K$9:$AD$232,19)&lt;&gt;0, VLOOKUP(B67,'Power Curves'!$K$9:$AD$232,19), F66)</f>
        <v>0.125534062</v>
      </c>
    </row>
    <row r="68" spans="1:6" x14ac:dyDescent="0.2">
      <c r="A68" s="263">
        <v>63</v>
      </c>
      <c r="B68" s="75">
        <f t="shared" si="0"/>
        <v>39052</v>
      </c>
      <c r="C68" s="114">
        <f>VLOOKUP(B68, 'Power Curves'!$B$9:$I$261, 3)+IF(BasisNumber=1, 0,VLOOKUP(B68,'Power Curves'!$BM$9:$BO$316,2))</f>
        <v>27.850000381469727</v>
      </c>
      <c r="D68" s="114">
        <f>VLOOKUP(B68, 'Power Curves'!$B$9:$I$261, 7)+IF(BasisNumber=1, 0,VLOOKUP(B68,'Power Curves'!$BM$9:$BO$316,3))</f>
        <v>18.674998626708984</v>
      </c>
      <c r="E68" s="4">
        <f>IF(VLOOKUP(B68,'Power Curves'!$K$9:$AD$232,15)&lt;&gt;0, VLOOKUP(B68,'Power Curves'!$K$9:$AD$232,15), E56)</f>
        <v>0.25423480999999998</v>
      </c>
      <c r="F68" s="4">
        <f>IF(VLOOKUP(B68,'Power Curves'!$K$9:$AD$232,19)&lt;&gt;0, VLOOKUP(B68,'Power Curves'!$K$9:$AD$232,19), F67)</f>
        <v>0.12711740500000002</v>
      </c>
    </row>
    <row r="69" spans="1:6" x14ac:dyDescent="0.2">
      <c r="A69" s="263">
        <v>64</v>
      </c>
      <c r="B69" s="75">
        <f t="shared" si="0"/>
        <v>39083</v>
      </c>
      <c r="C69" s="114">
        <f>VLOOKUP(B69, 'Power Curves'!$B$9:$I$261, 3)+IF(BasisNumber=1, 0,VLOOKUP(B69,'Power Curves'!$BM$9:$BO$316,2))</f>
        <v>31.800010681152344</v>
      </c>
      <c r="D69" s="114">
        <f>VLOOKUP(B69, 'Power Curves'!$B$9:$I$261, 7)+IF(BasisNumber=1, 0,VLOOKUP(B69,'Power Curves'!$BM$9:$BO$316,3))</f>
        <v>19.942495880126955</v>
      </c>
      <c r="E69" s="4">
        <f>IF(VLOOKUP(B69,'Power Curves'!$K$9:$AD$232,15)&lt;&gt;0, VLOOKUP(B69,'Power Curves'!$K$9:$AD$232,15), E57)</f>
        <v>0.26391373800000001</v>
      </c>
      <c r="F69" s="4">
        <f>IF(VLOOKUP(B69,'Power Curves'!$K$9:$AD$232,19)&lt;&gt;0, VLOOKUP(B69,'Power Curves'!$K$9:$AD$232,19), F68)</f>
        <v>0.131956869</v>
      </c>
    </row>
    <row r="70" spans="1:6" x14ac:dyDescent="0.2">
      <c r="A70" s="263">
        <v>65</v>
      </c>
      <c r="B70" s="75">
        <f t="shared" si="0"/>
        <v>39114</v>
      </c>
      <c r="C70" s="114">
        <f>VLOOKUP(B70, 'Power Curves'!$B$9:$I$261, 3)+IF(BasisNumber=1, 0,VLOOKUP(B70,'Power Curves'!$BM$9:$BO$316,2))</f>
        <v>30.650001525878906</v>
      </c>
      <c r="D70" s="114">
        <f>VLOOKUP(B70, 'Power Curves'!$B$9:$I$261, 7)+IF(BasisNumber=1, 0,VLOOKUP(B70,'Power Curves'!$BM$9:$BO$316,3))</f>
        <v>20.442497787475588</v>
      </c>
      <c r="E70" s="4">
        <f>IF(VLOOKUP(B70,'Power Curves'!$K$9:$AD$232,15)&lt;&gt;0, VLOOKUP(B70,'Power Curves'!$K$9:$AD$232,15), E58)</f>
        <v>0.26266502200000003</v>
      </c>
      <c r="F70" s="4">
        <f>IF(VLOOKUP(B70,'Power Curves'!$K$9:$AD$232,19)&lt;&gt;0, VLOOKUP(B70,'Power Curves'!$K$9:$AD$232,19), F69)</f>
        <v>0.13133251100000001</v>
      </c>
    </row>
    <row r="71" spans="1:6" x14ac:dyDescent="0.2">
      <c r="A71" s="263">
        <v>66</v>
      </c>
      <c r="B71" s="75">
        <f t="shared" ref="B71:B134" si="1">EOMONTH(B70,0)+1</f>
        <v>39142</v>
      </c>
      <c r="C71" s="114">
        <f>VLOOKUP(B71, 'Power Curves'!$B$9:$I$261, 3)+IF(BasisNumber=1, 0,VLOOKUP(B71,'Power Curves'!$BM$9:$BO$316,2))</f>
        <v>29.12999153137207</v>
      </c>
      <c r="D71" s="114">
        <f>VLOOKUP(B71, 'Power Curves'!$B$9:$I$261, 7)+IF(BasisNumber=1, 0,VLOOKUP(B71,'Power Curves'!$BM$9:$BO$316,3))</f>
        <v>19.392496643066409</v>
      </c>
      <c r="E71" s="4">
        <f>IF(VLOOKUP(B71,'Power Curves'!$K$9:$AD$232,15)&lt;&gt;0, VLOOKUP(B71,'Power Curves'!$K$9:$AD$232,15), E59)</f>
        <v>0.24547466000000001</v>
      </c>
      <c r="F71" s="4">
        <f>IF(VLOOKUP(B71,'Power Curves'!$K$9:$AD$232,19)&lt;&gt;0, VLOOKUP(B71,'Power Curves'!$K$9:$AD$232,19), F70)</f>
        <v>0.12273733000000001</v>
      </c>
    </row>
    <row r="72" spans="1:6" x14ac:dyDescent="0.2">
      <c r="A72" s="263">
        <v>67</v>
      </c>
      <c r="B72" s="75">
        <f t="shared" si="1"/>
        <v>39173</v>
      </c>
      <c r="C72" s="114">
        <f>VLOOKUP(B72, 'Power Curves'!$B$9:$I$261, 3)+IF(BasisNumber=1, 0,VLOOKUP(B72,'Power Curves'!$BM$9:$BO$316,2))</f>
        <v>30.329998016357422</v>
      </c>
      <c r="D72" s="114">
        <f>VLOOKUP(B72, 'Power Curves'!$B$9:$I$261, 7)+IF(BasisNumber=1, 0,VLOOKUP(B72,'Power Curves'!$BM$9:$BO$316,3))</f>
        <v>19.092497406005862</v>
      </c>
      <c r="E72" s="4">
        <f>IF(VLOOKUP(B72,'Power Curves'!$K$9:$AD$232,15)&lt;&gt;0, VLOOKUP(B72,'Power Curves'!$K$9:$AD$232,15), E60)</f>
        <v>0.24412489800000001</v>
      </c>
      <c r="F72" s="4">
        <f>IF(VLOOKUP(B72,'Power Curves'!$K$9:$AD$232,19)&lt;&gt;0, VLOOKUP(B72,'Power Curves'!$K$9:$AD$232,19), F71)</f>
        <v>0.122062449</v>
      </c>
    </row>
    <row r="73" spans="1:6" x14ac:dyDescent="0.2">
      <c r="A73" s="263">
        <v>68</v>
      </c>
      <c r="B73" s="75">
        <f t="shared" si="1"/>
        <v>39203</v>
      </c>
      <c r="C73" s="114">
        <f>VLOOKUP(B73, 'Power Curves'!$B$9:$I$261, 3)+IF(BasisNumber=1, 0,VLOOKUP(B73,'Power Curves'!$BM$9:$BO$316,2))</f>
        <v>32.380016326904297</v>
      </c>
      <c r="D73" s="114">
        <f>VLOOKUP(B73, 'Power Curves'!$B$9:$I$261, 7)+IF(BasisNumber=1, 0,VLOOKUP(B73,'Power Curves'!$BM$9:$BO$316,3))</f>
        <v>18.692497787475588</v>
      </c>
      <c r="E73" s="4">
        <f>IF(VLOOKUP(B73,'Power Curves'!$K$9:$AD$232,15)&lt;&gt;0, VLOOKUP(B73,'Power Curves'!$K$9:$AD$232,15), E61)</f>
        <v>0.25626157100000002</v>
      </c>
      <c r="F73" s="4">
        <f>IF(VLOOKUP(B73,'Power Curves'!$K$9:$AD$232,19)&lt;&gt;0, VLOOKUP(B73,'Power Curves'!$K$9:$AD$232,19), F72)</f>
        <v>0.128130786</v>
      </c>
    </row>
    <row r="74" spans="1:6" x14ac:dyDescent="0.2">
      <c r="A74" s="263">
        <v>69</v>
      </c>
      <c r="B74" s="75">
        <f t="shared" si="1"/>
        <v>39234</v>
      </c>
      <c r="C74" s="114">
        <f>VLOOKUP(B74, 'Power Curves'!$B$9:$I$261, 3)+IF(BasisNumber=1, 0,VLOOKUP(B74,'Power Curves'!$BM$9:$BO$316,2))</f>
        <v>37.830001831054688</v>
      </c>
      <c r="D74" s="114">
        <f>VLOOKUP(B74, 'Power Curves'!$B$9:$I$261, 7)+IF(BasisNumber=1, 0,VLOOKUP(B74,'Power Curves'!$BM$9:$BO$316,3))</f>
        <v>19.292500076293948</v>
      </c>
      <c r="E74" s="4">
        <f>IF(VLOOKUP(B74,'Power Curves'!$K$9:$AD$232,15)&lt;&gt;0, VLOOKUP(B74,'Power Curves'!$K$9:$AD$232,15), E62)</f>
        <v>0.25773648500000002</v>
      </c>
      <c r="F74" s="4">
        <f>IF(VLOOKUP(B74,'Power Curves'!$K$9:$AD$232,19)&lt;&gt;0, VLOOKUP(B74,'Power Curves'!$K$9:$AD$232,19), F73)</f>
        <v>0.12886824299999999</v>
      </c>
    </row>
    <row r="75" spans="1:6" x14ac:dyDescent="0.2">
      <c r="A75" s="263">
        <v>70</v>
      </c>
      <c r="B75" s="75">
        <f t="shared" si="1"/>
        <v>39264</v>
      </c>
      <c r="C75" s="114">
        <f>VLOOKUP(B75, 'Power Curves'!$B$9:$I$261, 3)+IF(BasisNumber=1, 0,VLOOKUP(B75,'Power Curves'!$BM$9:$BO$316,2))</f>
        <v>43.730003356933594</v>
      </c>
      <c r="D75" s="114">
        <f>VLOOKUP(B75, 'Power Curves'!$B$9:$I$261, 7)+IF(BasisNumber=1, 0,VLOOKUP(B75,'Power Curves'!$BM$9:$BO$316,3))</f>
        <v>20.792500076293948</v>
      </c>
      <c r="E75" s="4">
        <f>IF(VLOOKUP(B75,'Power Curves'!$K$9:$AD$232,15)&lt;&gt;0, VLOOKUP(B75,'Power Curves'!$K$9:$AD$232,15), E63)</f>
        <v>0.26199696500000003</v>
      </c>
      <c r="F75" s="4">
        <f>IF(VLOOKUP(B75,'Power Curves'!$K$9:$AD$232,19)&lt;&gt;0, VLOOKUP(B75,'Power Curves'!$K$9:$AD$232,19), F74)</f>
        <v>0.130998482</v>
      </c>
    </row>
    <row r="76" spans="1:6" x14ac:dyDescent="0.2">
      <c r="A76" s="263">
        <v>71</v>
      </c>
      <c r="B76" s="75">
        <f t="shared" si="1"/>
        <v>39295</v>
      </c>
      <c r="C76" s="114">
        <f>VLOOKUP(B76, 'Power Curves'!$B$9:$I$261, 3)+IF(BasisNumber=1, 0,VLOOKUP(B76,'Power Curves'!$BM$9:$BO$316,2))</f>
        <v>42.975001525878909</v>
      </c>
      <c r="D76" s="114">
        <f>VLOOKUP(B76, 'Power Curves'!$B$9:$I$261, 7)+IF(BasisNumber=1, 0,VLOOKUP(B76,'Power Curves'!$BM$9:$BO$316,3))</f>
        <v>20.692500076293946</v>
      </c>
      <c r="E76" s="4">
        <f>IF(VLOOKUP(B76,'Power Curves'!$K$9:$AD$232,15)&lt;&gt;0, VLOOKUP(B76,'Power Curves'!$K$9:$AD$232,15), E64)</f>
        <v>0.26083321599999998</v>
      </c>
      <c r="F76" s="4">
        <f>IF(VLOOKUP(B76,'Power Curves'!$K$9:$AD$232,19)&lt;&gt;0, VLOOKUP(B76,'Power Curves'!$K$9:$AD$232,19), F75)</f>
        <v>0.13041660799999999</v>
      </c>
    </row>
    <row r="77" spans="1:6" x14ac:dyDescent="0.2">
      <c r="A77" s="263">
        <v>72</v>
      </c>
      <c r="B77" s="75">
        <f t="shared" si="1"/>
        <v>39326</v>
      </c>
      <c r="C77" s="114">
        <f>VLOOKUP(B77, 'Power Curves'!$B$9:$I$261, 3)+IF(BasisNumber=1, 0,VLOOKUP(B77,'Power Curves'!$BM$9:$BO$316,2))</f>
        <v>31.399999237060545</v>
      </c>
      <c r="D77" s="114">
        <f>VLOOKUP(B77, 'Power Curves'!$B$9:$I$261, 7)+IF(BasisNumber=1, 0,VLOOKUP(B77,'Power Curves'!$BM$9:$BO$316,3))</f>
        <v>17.442501029968263</v>
      </c>
      <c r="E77" s="4">
        <f>IF(VLOOKUP(B77,'Power Curves'!$K$9:$AD$232,15)&lt;&gt;0, VLOOKUP(B77,'Power Curves'!$K$9:$AD$232,15), E65)</f>
        <v>0.25133749500000002</v>
      </c>
      <c r="F77" s="4">
        <f>IF(VLOOKUP(B77,'Power Curves'!$K$9:$AD$232,19)&lt;&gt;0, VLOOKUP(B77,'Power Curves'!$K$9:$AD$232,19), F76)</f>
        <v>0.125668747</v>
      </c>
    </row>
    <row r="78" spans="1:6" x14ac:dyDescent="0.2">
      <c r="A78" s="263">
        <v>73</v>
      </c>
      <c r="B78" s="75">
        <f t="shared" si="1"/>
        <v>39356</v>
      </c>
      <c r="C78" s="114">
        <f>VLOOKUP(B78, 'Power Curves'!$B$9:$I$261, 3)+IF(BasisNumber=1, 0,VLOOKUP(B78,'Power Curves'!$BM$9:$BO$316,2))</f>
        <v>30.94999885559082</v>
      </c>
      <c r="D78" s="114">
        <f>VLOOKUP(B78, 'Power Curves'!$B$9:$I$261, 7)+IF(BasisNumber=1, 0,VLOOKUP(B78,'Power Curves'!$BM$9:$BO$316,3))</f>
        <v>17.075000724792481</v>
      </c>
      <c r="E78" s="4">
        <f>IF(VLOOKUP(B78,'Power Curves'!$K$9:$AD$232,15)&lt;&gt;0, VLOOKUP(B78,'Power Curves'!$K$9:$AD$232,15), E66)</f>
        <v>0.241716295</v>
      </c>
      <c r="F78" s="4">
        <f>IF(VLOOKUP(B78,'Power Curves'!$K$9:$AD$232,19)&lt;&gt;0, VLOOKUP(B78,'Power Curves'!$K$9:$AD$232,19), F77)</f>
        <v>0.120858148</v>
      </c>
    </row>
    <row r="79" spans="1:6" x14ac:dyDescent="0.2">
      <c r="A79" s="263">
        <v>74</v>
      </c>
      <c r="B79" s="75">
        <f t="shared" si="1"/>
        <v>39387</v>
      </c>
      <c r="C79" s="114">
        <f>VLOOKUP(B79, 'Power Curves'!$B$9:$I$261, 3)+IF(BasisNumber=1, 0,VLOOKUP(B79,'Power Curves'!$BM$9:$BO$316,2))</f>
        <v>29.44999885559082</v>
      </c>
      <c r="D79" s="114">
        <f>VLOOKUP(B79, 'Power Curves'!$B$9:$I$261, 7)+IF(BasisNumber=1, 0,VLOOKUP(B79,'Power Curves'!$BM$9:$BO$316,3))</f>
        <v>17.174999198913575</v>
      </c>
      <c r="E79" s="4">
        <f>IF(VLOOKUP(B79,'Power Curves'!$K$9:$AD$232,15)&lt;&gt;0, VLOOKUP(B79,'Power Curves'!$K$9:$AD$232,15), E67)</f>
        <v>0.234790153</v>
      </c>
      <c r="F79" s="4">
        <f>IF(VLOOKUP(B79,'Power Curves'!$K$9:$AD$232,19)&lt;&gt;0, VLOOKUP(B79,'Power Curves'!$K$9:$AD$232,19), F78)</f>
        <v>0.117395076</v>
      </c>
    </row>
    <row r="80" spans="1:6" x14ac:dyDescent="0.2">
      <c r="A80" s="263">
        <v>75</v>
      </c>
      <c r="B80" s="75">
        <f t="shared" si="1"/>
        <v>39417</v>
      </c>
      <c r="C80" s="114">
        <f>VLOOKUP(B80, 'Power Curves'!$B$9:$I$261, 3)+IF(BasisNumber=1, 0,VLOOKUP(B80,'Power Curves'!$BM$9:$BO$316,2))</f>
        <v>28.850000381469727</v>
      </c>
      <c r="D80" s="114">
        <f>VLOOKUP(B80, 'Power Curves'!$B$9:$I$261, 7)+IF(BasisNumber=1, 0,VLOOKUP(B80,'Power Curves'!$BM$9:$BO$316,3))</f>
        <v>19.024998626708985</v>
      </c>
      <c r="E80" s="4">
        <f>IF(VLOOKUP(B80,'Power Curves'!$K$9:$AD$232,15)&lt;&gt;0, VLOOKUP(B80,'Power Curves'!$K$9:$AD$232,15), E68)</f>
        <v>0.23632534499999999</v>
      </c>
      <c r="F80" s="4">
        <f>IF(VLOOKUP(B80,'Power Curves'!$K$9:$AD$232,19)&lt;&gt;0, VLOOKUP(B80,'Power Curves'!$K$9:$AD$232,19), F79)</f>
        <v>0.118162673</v>
      </c>
    </row>
    <row r="81" spans="1:6" x14ac:dyDescent="0.2">
      <c r="A81" s="263">
        <v>76</v>
      </c>
      <c r="B81" s="75">
        <f t="shared" si="1"/>
        <v>39448</v>
      </c>
      <c r="C81" s="114">
        <f>VLOOKUP(B81, 'Power Curves'!$B$9:$I$261, 3)+IF(BasisNumber=1, 0,VLOOKUP(B81,'Power Curves'!$BM$9:$BO$316,2))</f>
        <v>32.800010681152344</v>
      </c>
      <c r="D81" s="114">
        <f>VLOOKUP(B81, 'Power Curves'!$B$9:$I$261, 7)+IF(BasisNumber=1, 0,VLOOKUP(B81,'Power Curves'!$BM$9:$BO$316,3))</f>
        <v>20.442495880126955</v>
      </c>
      <c r="E81" s="4">
        <f>IF(VLOOKUP(B81,'Power Curves'!$K$9:$AD$232,15)&lt;&gt;0, VLOOKUP(B81,'Power Curves'!$K$9:$AD$232,15), E69)</f>
        <v>0.23795190800000002</v>
      </c>
      <c r="F81" s="4">
        <f>IF(VLOOKUP(B81,'Power Curves'!$K$9:$AD$232,19)&lt;&gt;0, VLOOKUP(B81,'Power Curves'!$K$9:$AD$232,19), F80)</f>
        <v>0.11897595400000001</v>
      </c>
    </row>
    <row r="82" spans="1:6" x14ac:dyDescent="0.2">
      <c r="A82" s="263">
        <v>77</v>
      </c>
      <c r="B82" s="75">
        <f t="shared" si="1"/>
        <v>39479</v>
      </c>
      <c r="C82" s="114">
        <f>VLOOKUP(B82, 'Power Curves'!$B$9:$I$261, 3)+IF(BasisNumber=1, 0,VLOOKUP(B82,'Power Curves'!$BM$9:$BO$316,2))</f>
        <v>31.650001525878906</v>
      </c>
      <c r="D82" s="114">
        <f>VLOOKUP(B82, 'Power Curves'!$B$9:$I$261, 7)+IF(BasisNumber=1, 0,VLOOKUP(B82,'Power Curves'!$BM$9:$BO$316,3))</f>
        <v>20.942497787475588</v>
      </c>
      <c r="E82" s="4">
        <f>IF(VLOOKUP(B82,'Power Curves'!$K$9:$AD$232,15)&lt;&gt;0, VLOOKUP(B82,'Power Curves'!$K$9:$AD$232,15), E70)</f>
        <v>0.23746028799999999</v>
      </c>
      <c r="F82" s="4">
        <f>IF(VLOOKUP(B82,'Power Curves'!$K$9:$AD$232,19)&lt;&gt;0, VLOOKUP(B82,'Power Curves'!$K$9:$AD$232,19), F81)</f>
        <v>0.118730144</v>
      </c>
    </row>
    <row r="83" spans="1:6" x14ac:dyDescent="0.2">
      <c r="A83" s="263">
        <v>78</v>
      </c>
      <c r="B83" s="75">
        <f t="shared" si="1"/>
        <v>39508</v>
      </c>
      <c r="C83" s="114">
        <f>VLOOKUP(B83, 'Power Curves'!$B$9:$I$261, 3)+IF(BasisNumber=1, 0,VLOOKUP(B83,'Power Curves'!$BM$9:$BO$316,2))</f>
        <v>30.12999153137207</v>
      </c>
      <c r="D83" s="114">
        <f>VLOOKUP(B83, 'Power Curves'!$B$9:$I$261, 7)+IF(BasisNumber=1, 0,VLOOKUP(B83,'Power Curves'!$BM$9:$BO$316,3))</f>
        <v>19.892496643066409</v>
      </c>
      <c r="E83" s="4">
        <f>IF(VLOOKUP(B83,'Power Curves'!$K$9:$AD$232,15)&lt;&gt;0, VLOOKUP(B83,'Power Curves'!$K$9:$AD$232,15), E71)</f>
        <v>0.22680475899999999</v>
      </c>
      <c r="F83" s="4">
        <f>IF(VLOOKUP(B83,'Power Curves'!$K$9:$AD$232,19)&lt;&gt;0, VLOOKUP(B83,'Power Curves'!$K$9:$AD$232,19), F82)</f>
        <v>0.113402379</v>
      </c>
    </row>
    <row r="84" spans="1:6" x14ac:dyDescent="0.2">
      <c r="A84" s="263">
        <v>79</v>
      </c>
      <c r="B84" s="75">
        <f t="shared" si="1"/>
        <v>39539</v>
      </c>
      <c r="C84" s="114">
        <f>VLOOKUP(B84, 'Power Curves'!$B$9:$I$261, 3)+IF(BasisNumber=1, 0,VLOOKUP(B84,'Power Curves'!$BM$9:$BO$316,2))</f>
        <v>31.329998016357422</v>
      </c>
      <c r="D84" s="114">
        <f>VLOOKUP(B84, 'Power Curves'!$B$9:$I$261, 7)+IF(BasisNumber=1, 0,VLOOKUP(B84,'Power Curves'!$BM$9:$BO$316,3))</f>
        <v>19.592497406005862</v>
      </c>
      <c r="E84" s="4">
        <f>IF(VLOOKUP(B84,'Power Curves'!$K$9:$AD$232,15)&lt;&gt;0, VLOOKUP(B84,'Power Curves'!$K$9:$AD$232,15), E72)</f>
        <v>0.22621914200000001</v>
      </c>
      <c r="F84" s="4">
        <f>IF(VLOOKUP(B84,'Power Curves'!$K$9:$AD$232,19)&lt;&gt;0, VLOOKUP(B84,'Power Curves'!$K$9:$AD$232,19), F83)</f>
        <v>0.11310957100000001</v>
      </c>
    </row>
    <row r="85" spans="1:6" x14ac:dyDescent="0.2">
      <c r="A85" s="263">
        <v>80</v>
      </c>
      <c r="B85" s="75">
        <f t="shared" si="1"/>
        <v>39569</v>
      </c>
      <c r="C85" s="114">
        <f>VLOOKUP(B85, 'Power Curves'!$B$9:$I$261, 3)+IF(BasisNumber=1, 0,VLOOKUP(B85,'Power Curves'!$BM$9:$BO$316,2))</f>
        <v>33.880016326904297</v>
      </c>
      <c r="D85" s="114">
        <f>VLOOKUP(B85, 'Power Curves'!$B$9:$I$261, 7)+IF(BasisNumber=1, 0,VLOOKUP(B85,'Power Curves'!$BM$9:$BO$316,3))</f>
        <v>19.192497787475588</v>
      </c>
      <c r="E85" s="4">
        <f>IF(VLOOKUP(B85,'Power Curves'!$K$9:$AD$232,15)&lt;&gt;0, VLOOKUP(B85,'Power Curves'!$K$9:$AD$232,15), E73)</f>
        <v>0.234291103</v>
      </c>
      <c r="F85" s="4">
        <f>IF(VLOOKUP(B85,'Power Curves'!$K$9:$AD$232,19)&lt;&gt;0, VLOOKUP(B85,'Power Curves'!$K$9:$AD$232,19), F84)</f>
        <v>0.117145551</v>
      </c>
    </row>
    <row r="86" spans="1:6" x14ac:dyDescent="0.2">
      <c r="A86" s="263">
        <v>81</v>
      </c>
      <c r="B86" s="75">
        <f t="shared" si="1"/>
        <v>39600</v>
      </c>
      <c r="C86" s="114">
        <f>VLOOKUP(B86, 'Power Curves'!$B$9:$I$261, 3)+IF(BasisNumber=1, 0,VLOOKUP(B86,'Power Curves'!$BM$9:$BO$316,2))</f>
        <v>39.330001831054688</v>
      </c>
      <c r="D86" s="114">
        <f>VLOOKUP(B86, 'Power Curves'!$B$9:$I$261, 7)+IF(BasisNumber=1, 0,VLOOKUP(B86,'Power Curves'!$BM$9:$BO$316,3))</f>
        <v>19.792500076293948</v>
      </c>
      <c r="E86" s="4">
        <f>IF(VLOOKUP(B86,'Power Curves'!$K$9:$AD$232,15)&lt;&gt;0, VLOOKUP(B86,'Power Curves'!$K$9:$AD$232,15), E74)</f>
        <v>0.235555502</v>
      </c>
      <c r="F86" s="4">
        <f>IF(VLOOKUP(B86,'Power Curves'!$K$9:$AD$232,19)&lt;&gt;0, VLOOKUP(B86,'Power Curves'!$K$9:$AD$232,19), F85)</f>
        <v>0.117777751</v>
      </c>
    </row>
    <row r="87" spans="1:6" x14ac:dyDescent="0.2">
      <c r="A87" s="263">
        <v>82</v>
      </c>
      <c r="B87" s="75">
        <f t="shared" si="1"/>
        <v>39630</v>
      </c>
      <c r="C87" s="114">
        <f>VLOOKUP(B87, 'Power Curves'!$B$9:$I$261, 3)+IF(BasisNumber=1, 0,VLOOKUP(B87,'Power Curves'!$BM$9:$BO$316,2))</f>
        <v>44.230003356933594</v>
      </c>
      <c r="D87" s="114">
        <f>VLOOKUP(B87, 'Power Curves'!$B$9:$I$261, 7)+IF(BasisNumber=1, 0,VLOOKUP(B87,'Power Curves'!$BM$9:$BO$316,3))</f>
        <v>21.292500076293948</v>
      </c>
      <c r="E87" s="4">
        <f>IF(VLOOKUP(B87,'Power Curves'!$K$9:$AD$232,15)&lt;&gt;0, VLOOKUP(B87,'Power Curves'!$K$9:$AD$232,15), E75)</f>
        <v>0.23863353500000001</v>
      </c>
      <c r="F87" s="4">
        <f>IF(VLOOKUP(B87,'Power Curves'!$K$9:$AD$232,19)&lt;&gt;0, VLOOKUP(B87,'Power Curves'!$K$9:$AD$232,19), F86)</f>
        <v>0.119316767</v>
      </c>
    </row>
    <row r="88" spans="1:6" x14ac:dyDescent="0.2">
      <c r="A88" s="263">
        <v>83</v>
      </c>
      <c r="B88" s="75">
        <f t="shared" si="1"/>
        <v>39661</v>
      </c>
      <c r="C88" s="114">
        <f>VLOOKUP(B88, 'Power Curves'!$B$9:$I$261, 3)+IF(BasisNumber=1, 0,VLOOKUP(B88,'Power Curves'!$BM$9:$BO$316,2))</f>
        <v>43.475001525878909</v>
      </c>
      <c r="D88" s="114">
        <f>VLOOKUP(B88, 'Power Curves'!$B$9:$I$261, 7)+IF(BasisNumber=1, 0,VLOOKUP(B88,'Power Curves'!$BM$9:$BO$316,3))</f>
        <v>21.192500076293946</v>
      </c>
      <c r="E88" s="4">
        <f>IF(VLOOKUP(B88,'Power Curves'!$K$9:$AD$232,15)&lt;&gt;0, VLOOKUP(B88,'Power Curves'!$K$9:$AD$232,15), E76)</f>
        <v>0.23822095200000001</v>
      </c>
      <c r="F88" s="4">
        <f>IF(VLOOKUP(B88,'Power Curves'!$K$9:$AD$232,19)&lt;&gt;0, VLOOKUP(B88,'Power Curves'!$K$9:$AD$232,19), F87)</f>
        <v>0.11911047600000001</v>
      </c>
    </row>
    <row r="89" spans="1:6" x14ac:dyDescent="0.2">
      <c r="A89" s="263">
        <v>84</v>
      </c>
      <c r="B89" s="75">
        <f t="shared" si="1"/>
        <v>39692</v>
      </c>
      <c r="C89" s="114">
        <f>VLOOKUP(B89, 'Power Curves'!$B$9:$I$261, 3)+IF(BasisNumber=1, 0,VLOOKUP(B89,'Power Curves'!$BM$9:$BO$316,2))</f>
        <v>32.399999237060541</v>
      </c>
      <c r="D89" s="114">
        <f>VLOOKUP(B89, 'Power Curves'!$B$9:$I$261, 7)+IF(BasisNumber=1, 0,VLOOKUP(B89,'Power Curves'!$BM$9:$BO$316,3))</f>
        <v>17.942501029968263</v>
      </c>
      <c r="E89" s="4">
        <f>IF(VLOOKUP(B89,'Power Curves'!$K$9:$AD$232,15)&lt;&gt;0, VLOOKUP(B89,'Power Curves'!$K$9:$AD$232,15), E77)</f>
        <v>0.23239046600000002</v>
      </c>
      <c r="F89" s="4">
        <f>IF(VLOOKUP(B89,'Power Curves'!$K$9:$AD$232,19)&lt;&gt;0, VLOOKUP(B89,'Power Curves'!$K$9:$AD$232,19), F88)</f>
        <v>0.11619523300000001</v>
      </c>
    </row>
    <row r="90" spans="1:6" x14ac:dyDescent="0.2">
      <c r="A90" s="263">
        <v>85</v>
      </c>
      <c r="B90" s="75">
        <f t="shared" si="1"/>
        <v>39722</v>
      </c>
      <c r="C90" s="114">
        <f>VLOOKUP(B90, 'Power Curves'!$B$9:$I$261, 3)+IF(BasisNumber=1, 0,VLOOKUP(B90,'Power Curves'!$BM$9:$BO$316,2))</f>
        <v>31.94999885559082</v>
      </c>
      <c r="D90" s="114">
        <f>VLOOKUP(B90, 'Power Curves'!$B$9:$I$261, 7)+IF(BasisNumber=1, 0,VLOOKUP(B90,'Power Curves'!$BM$9:$BO$316,3))</f>
        <v>17.575000724792481</v>
      </c>
      <c r="E90" s="4">
        <f>IF(VLOOKUP(B90,'Power Curves'!$K$9:$AD$232,15)&lt;&gt;0, VLOOKUP(B90,'Power Curves'!$K$9:$AD$232,15), E78)</f>
        <v>0.22644325800000001</v>
      </c>
      <c r="F90" s="4">
        <f>IF(VLOOKUP(B90,'Power Curves'!$K$9:$AD$232,19)&lt;&gt;0, VLOOKUP(B90,'Power Curves'!$K$9:$AD$232,19), F89)</f>
        <v>0.113221629</v>
      </c>
    </row>
    <row r="91" spans="1:6" x14ac:dyDescent="0.2">
      <c r="A91" s="263">
        <v>86</v>
      </c>
      <c r="B91" s="75">
        <f t="shared" si="1"/>
        <v>39753</v>
      </c>
      <c r="C91" s="114">
        <f>VLOOKUP(B91, 'Power Curves'!$B$9:$I$261, 3)+IF(BasisNumber=1, 0,VLOOKUP(B91,'Power Curves'!$BM$9:$BO$316,2))</f>
        <v>30.44999885559082</v>
      </c>
      <c r="D91" s="114">
        <f>VLOOKUP(B91, 'Power Curves'!$B$9:$I$261, 7)+IF(BasisNumber=1, 0,VLOOKUP(B91,'Power Curves'!$BM$9:$BO$316,3))</f>
        <v>17.674999198913575</v>
      </c>
      <c r="E91" s="4">
        <f>IF(VLOOKUP(B91,'Power Curves'!$K$9:$AD$232,15)&lt;&gt;0, VLOOKUP(B91,'Power Curves'!$K$9:$AD$232,15), E79)</f>
        <v>0.222225491</v>
      </c>
      <c r="F91" s="4">
        <f>IF(VLOOKUP(B91,'Power Curves'!$K$9:$AD$232,19)&lt;&gt;0, VLOOKUP(B91,'Power Curves'!$K$9:$AD$232,19), F90)</f>
        <v>0.111112745</v>
      </c>
    </row>
    <row r="92" spans="1:6" x14ac:dyDescent="0.2">
      <c r="A92" s="263">
        <v>87</v>
      </c>
      <c r="B92" s="75">
        <f t="shared" si="1"/>
        <v>39783</v>
      </c>
      <c r="C92" s="114">
        <f>VLOOKUP(B92, 'Power Curves'!$B$9:$I$261, 3)+IF(BasisNumber=1, 0,VLOOKUP(B92,'Power Curves'!$BM$9:$BO$316,2))</f>
        <v>29.850000381469727</v>
      </c>
      <c r="D92" s="114">
        <f>VLOOKUP(B92, 'Power Curves'!$B$9:$I$261, 7)+IF(BasisNumber=1, 0,VLOOKUP(B92,'Power Curves'!$BM$9:$BO$316,3))</f>
        <v>19.524998626708985</v>
      </c>
      <c r="E92" s="4">
        <f>IF(VLOOKUP(B92,'Power Curves'!$K$9:$AD$232,15)&lt;&gt;0, VLOOKUP(B92,'Power Curves'!$K$9:$AD$232,15), E80)</f>
        <v>0.22354596200000001</v>
      </c>
      <c r="F92" s="4">
        <f>IF(VLOOKUP(B92,'Power Curves'!$K$9:$AD$232,19)&lt;&gt;0, VLOOKUP(B92,'Power Curves'!$K$9:$AD$232,19), F91)</f>
        <v>0.11177298100000001</v>
      </c>
    </row>
    <row r="93" spans="1:6" x14ac:dyDescent="0.2">
      <c r="A93" s="263">
        <v>88</v>
      </c>
      <c r="B93" s="75">
        <f t="shared" si="1"/>
        <v>39814</v>
      </c>
      <c r="C93" s="114">
        <f>VLOOKUP(B93, 'Power Curves'!$B$9:$I$261, 3)+IF(BasisNumber=1, 0,VLOOKUP(B93,'Power Curves'!$BM$9:$BO$316,2))</f>
        <v>33.300010681152344</v>
      </c>
      <c r="D93" s="114">
        <f>VLOOKUP(B93, 'Power Curves'!$B$9:$I$261, 7)+IF(BasisNumber=1, 0,VLOOKUP(B93,'Power Curves'!$BM$9:$BO$316,3))</f>
        <v>20.942495880126955</v>
      </c>
      <c r="E93" s="4">
        <f>IF(VLOOKUP(B93,'Power Curves'!$K$9:$AD$232,15)&lt;&gt;0, VLOOKUP(B93,'Power Curves'!$K$9:$AD$232,15), E81)</f>
        <v>0.227807131</v>
      </c>
      <c r="F93" s="4">
        <f>IF(VLOOKUP(B93,'Power Curves'!$K$9:$AD$232,19)&lt;&gt;0, VLOOKUP(B93,'Power Curves'!$K$9:$AD$232,19), F92)</f>
        <v>0.113903565</v>
      </c>
    </row>
    <row r="94" spans="1:6" x14ac:dyDescent="0.2">
      <c r="A94" s="263">
        <v>89</v>
      </c>
      <c r="B94" s="75">
        <f t="shared" si="1"/>
        <v>39845</v>
      </c>
      <c r="C94" s="114">
        <f>VLOOKUP(B94, 'Power Curves'!$B$9:$I$261, 3)+IF(BasisNumber=1, 0,VLOOKUP(B94,'Power Curves'!$BM$9:$BO$316,2))</f>
        <v>32.150001525878906</v>
      </c>
      <c r="D94" s="114">
        <f>VLOOKUP(B94, 'Power Curves'!$B$9:$I$261, 7)+IF(BasisNumber=1, 0,VLOOKUP(B94,'Power Curves'!$BM$9:$BO$316,3))</f>
        <v>21.442497787475588</v>
      </c>
      <c r="E94" s="4">
        <f>IF(VLOOKUP(B94,'Power Curves'!$K$9:$AD$232,15)&lt;&gt;0, VLOOKUP(B94,'Power Curves'!$K$9:$AD$232,15), E82)</f>
        <v>0.227254128</v>
      </c>
      <c r="F94" s="4">
        <f>IF(VLOOKUP(B94,'Power Curves'!$K$9:$AD$232,19)&lt;&gt;0, VLOOKUP(B94,'Power Curves'!$K$9:$AD$232,19), F93)</f>
        <v>0.113627064</v>
      </c>
    </row>
    <row r="95" spans="1:6" x14ac:dyDescent="0.2">
      <c r="A95" s="263">
        <v>90</v>
      </c>
      <c r="B95" s="75">
        <f t="shared" si="1"/>
        <v>39873</v>
      </c>
      <c r="C95" s="114">
        <f>VLOOKUP(B95, 'Power Curves'!$B$9:$I$261, 3)+IF(BasisNumber=1, 0,VLOOKUP(B95,'Power Curves'!$BM$9:$BO$316,2))</f>
        <v>30.62999153137207</v>
      </c>
      <c r="D95" s="114">
        <f>VLOOKUP(B95, 'Power Curves'!$B$9:$I$261, 7)+IF(BasisNumber=1, 0,VLOOKUP(B95,'Power Curves'!$BM$9:$BO$316,3))</f>
        <v>20.392496643066409</v>
      </c>
      <c r="E95" s="4">
        <f>IF(VLOOKUP(B95,'Power Curves'!$K$9:$AD$232,15)&lt;&gt;0, VLOOKUP(B95,'Power Curves'!$K$9:$AD$232,15), E83)</f>
        <v>0.21987097799999999</v>
      </c>
      <c r="F95" s="4">
        <f>IF(VLOOKUP(B95,'Power Curves'!$K$9:$AD$232,19)&lt;&gt;0, VLOOKUP(B95,'Power Curves'!$K$9:$AD$232,19), F94)</f>
        <v>0.109935489</v>
      </c>
    </row>
    <row r="96" spans="1:6" x14ac:dyDescent="0.2">
      <c r="A96" s="263">
        <v>91</v>
      </c>
      <c r="B96" s="75">
        <f t="shared" si="1"/>
        <v>39904</v>
      </c>
      <c r="C96" s="114">
        <f>VLOOKUP(B96, 'Power Curves'!$B$9:$I$261, 3)+IF(BasisNumber=1, 0,VLOOKUP(B96,'Power Curves'!$BM$9:$BO$316,2))</f>
        <v>31.829998016357422</v>
      </c>
      <c r="D96" s="114">
        <f>VLOOKUP(B96, 'Power Curves'!$B$9:$I$261, 7)+IF(BasisNumber=1, 0,VLOOKUP(B96,'Power Curves'!$BM$9:$BO$316,3))</f>
        <v>20.092497406005862</v>
      </c>
      <c r="E96" s="4">
        <f>IF(VLOOKUP(B96,'Power Curves'!$K$9:$AD$232,15)&lt;&gt;0, VLOOKUP(B96,'Power Curves'!$K$9:$AD$232,15), E84)</f>
        <v>0.21925480899999999</v>
      </c>
      <c r="F96" s="4">
        <f>IF(VLOOKUP(B96,'Power Curves'!$K$9:$AD$232,19)&lt;&gt;0, VLOOKUP(B96,'Power Curves'!$K$9:$AD$232,19), F95)</f>
        <v>0.109627405</v>
      </c>
    </row>
    <row r="97" spans="1:6" x14ac:dyDescent="0.2">
      <c r="A97" s="263">
        <v>92</v>
      </c>
      <c r="B97" s="75">
        <f t="shared" si="1"/>
        <v>39934</v>
      </c>
      <c r="C97" s="114">
        <f>VLOOKUP(B97, 'Power Curves'!$B$9:$I$261, 3)+IF(BasisNumber=1, 0,VLOOKUP(B97,'Power Curves'!$BM$9:$BO$316,2))</f>
        <v>34.380016326904297</v>
      </c>
      <c r="D97" s="114">
        <f>VLOOKUP(B97, 'Power Curves'!$B$9:$I$261, 7)+IF(BasisNumber=1, 0,VLOOKUP(B97,'Power Curves'!$BM$9:$BO$316,3))</f>
        <v>19.692497787475588</v>
      </c>
      <c r="E97" s="4">
        <f>IF(VLOOKUP(B97,'Power Curves'!$K$9:$AD$232,15)&lt;&gt;0, VLOOKUP(B97,'Power Curves'!$K$9:$AD$232,15), E85)</f>
        <v>0.22445653300000001</v>
      </c>
      <c r="F97" s="4">
        <f>IF(VLOOKUP(B97,'Power Curves'!$K$9:$AD$232,19)&lt;&gt;0, VLOOKUP(B97,'Power Curves'!$K$9:$AD$232,19), F96)</f>
        <v>0.11222826600000001</v>
      </c>
    </row>
    <row r="98" spans="1:6" x14ac:dyDescent="0.2">
      <c r="A98" s="263">
        <v>93</v>
      </c>
      <c r="B98" s="75">
        <f t="shared" si="1"/>
        <v>39965</v>
      </c>
      <c r="C98" s="114">
        <f>VLOOKUP(B98, 'Power Curves'!$B$9:$I$261, 3)+IF(BasisNumber=1, 0,VLOOKUP(B98,'Power Curves'!$BM$9:$BO$316,2))</f>
        <v>39.830001831054688</v>
      </c>
      <c r="D98" s="114">
        <f>VLOOKUP(B98, 'Power Curves'!$B$9:$I$261, 7)+IF(BasisNumber=1, 0,VLOOKUP(B98,'Power Curves'!$BM$9:$BO$316,3))</f>
        <v>20.292500076293948</v>
      </c>
      <c r="E98" s="4">
        <f>IF(VLOOKUP(B98,'Power Curves'!$K$9:$AD$232,15)&lt;&gt;0, VLOOKUP(B98,'Power Curves'!$K$9:$AD$232,15), E86)</f>
        <v>0.22508357400000001</v>
      </c>
      <c r="F98" s="4">
        <f>IF(VLOOKUP(B98,'Power Curves'!$K$9:$AD$232,19)&lt;&gt;0, VLOOKUP(B98,'Power Curves'!$K$9:$AD$232,19), F97)</f>
        <v>0.112541787</v>
      </c>
    </row>
    <row r="99" spans="1:6" x14ac:dyDescent="0.2">
      <c r="A99" s="263">
        <v>94</v>
      </c>
      <c r="B99" s="75">
        <f t="shared" si="1"/>
        <v>39995</v>
      </c>
      <c r="C99" s="114">
        <f>VLOOKUP(B99, 'Power Curves'!$B$9:$I$261, 3)+IF(BasisNumber=1, 0,VLOOKUP(B99,'Power Curves'!$BM$9:$BO$316,2))</f>
        <v>44.730003356933594</v>
      </c>
      <c r="D99" s="114">
        <f>VLOOKUP(B99, 'Power Curves'!$B$9:$I$261, 7)+IF(BasisNumber=1, 0,VLOOKUP(B99,'Power Curves'!$BM$9:$BO$316,3))</f>
        <v>21.792500076293948</v>
      </c>
      <c r="E99" s="4">
        <f>IF(VLOOKUP(B99,'Power Curves'!$K$9:$AD$232,15)&lt;&gt;0, VLOOKUP(B99,'Power Curves'!$K$9:$AD$232,15), E87)</f>
        <v>0.22692937800000001</v>
      </c>
      <c r="F99" s="4">
        <f>IF(VLOOKUP(B99,'Power Curves'!$K$9:$AD$232,19)&lt;&gt;0, VLOOKUP(B99,'Power Curves'!$K$9:$AD$232,19), F98)</f>
        <v>0.11346468900000001</v>
      </c>
    </row>
    <row r="100" spans="1:6" x14ac:dyDescent="0.2">
      <c r="A100" s="263">
        <v>95</v>
      </c>
      <c r="B100" s="75">
        <f t="shared" si="1"/>
        <v>40026</v>
      </c>
      <c r="C100" s="114">
        <f>VLOOKUP(B100, 'Power Curves'!$B$9:$I$261, 3)+IF(BasisNumber=1, 0,VLOOKUP(B100,'Power Curves'!$BM$9:$BO$316,2))</f>
        <v>43.975001525878909</v>
      </c>
      <c r="D100" s="114">
        <f>VLOOKUP(B100, 'Power Curves'!$B$9:$I$261, 7)+IF(BasisNumber=1, 0,VLOOKUP(B100,'Power Curves'!$BM$9:$BO$316,3))</f>
        <v>21.692500076293946</v>
      </c>
      <c r="E100" s="4">
        <f>IF(VLOOKUP(B100,'Power Curves'!$K$9:$AD$232,15)&lt;&gt;0, VLOOKUP(B100,'Power Curves'!$K$9:$AD$232,15), E88)</f>
        <v>0.22642948800000001</v>
      </c>
      <c r="F100" s="4">
        <f>IF(VLOOKUP(B100,'Power Curves'!$K$9:$AD$232,19)&lt;&gt;0, VLOOKUP(B100,'Power Curves'!$K$9:$AD$232,19), F99)</f>
        <v>0.11321474400000001</v>
      </c>
    </row>
    <row r="101" spans="1:6" x14ac:dyDescent="0.2">
      <c r="A101" s="263">
        <v>96</v>
      </c>
      <c r="B101" s="75">
        <f t="shared" si="1"/>
        <v>40057</v>
      </c>
      <c r="C101" s="114">
        <f>VLOOKUP(B101, 'Power Curves'!$B$9:$I$261, 3)+IF(BasisNumber=1, 0,VLOOKUP(B101,'Power Curves'!$BM$9:$BO$316,2))</f>
        <v>32.899999237060541</v>
      </c>
      <c r="D101" s="114">
        <f>VLOOKUP(B101, 'Power Curves'!$B$9:$I$261, 7)+IF(BasisNumber=1, 0,VLOOKUP(B101,'Power Curves'!$BM$9:$BO$316,3))</f>
        <v>18.442501029968263</v>
      </c>
      <c r="E101" s="4">
        <f>IF(VLOOKUP(B101,'Power Curves'!$K$9:$AD$232,15)&lt;&gt;0, VLOOKUP(B101,'Power Curves'!$K$9:$AD$232,15), E89)</f>
        <v>0.222288768</v>
      </c>
      <c r="F101" s="4">
        <f>IF(VLOOKUP(B101,'Power Curves'!$K$9:$AD$232,19)&lt;&gt;0, VLOOKUP(B101,'Power Curves'!$K$9:$AD$232,19), F100)</f>
        <v>0.111144384</v>
      </c>
    </row>
    <row r="102" spans="1:6" x14ac:dyDescent="0.2">
      <c r="A102" s="263">
        <v>97</v>
      </c>
      <c r="B102" s="75">
        <f t="shared" si="1"/>
        <v>40087</v>
      </c>
      <c r="C102" s="114">
        <f>VLOOKUP(B102, 'Power Curves'!$B$9:$I$261, 3)+IF(BasisNumber=1, 0,VLOOKUP(B102,'Power Curves'!$BM$9:$BO$316,2))</f>
        <v>32.44999885559082</v>
      </c>
      <c r="D102" s="114">
        <f>VLOOKUP(B102, 'Power Curves'!$B$9:$I$261, 7)+IF(BasisNumber=1, 0,VLOOKUP(B102,'Power Curves'!$BM$9:$BO$316,3))</f>
        <v>18.075000724792481</v>
      </c>
      <c r="E102" s="4">
        <f>IF(VLOOKUP(B102,'Power Curves'!$K$9:$AD$232,15)&lt;&gt;0, VLOOKUP(B102,'Power Curves'!$K$9:$AD$232,15), E90)</f>
        <v>0.21806961</v>
      </c>
      <c r="F102" s="4">
        <f>IF(VLOOKUP(B102,'Power Curves'!$K$9:$AD$232,19)&lt;&gt;0, VLOOKUP(B102,'Power Curves'!$K$9:$AD$232,19), F101)</f>
        <v>0.109034805</v>
      </c>
    </row>
    <row r="103" spans="1:6" x14ac:dyDescent="0.2">
      <c r="A103" s="263">
        <v>98</v>
      </c>
      <c r="B103" s="75">
        <f t="shared" si="1"/>
        <v>40118</v>
      </c>
      <c r="C103" s="114">
        <f>VLOOKUP(B103, 'Power Curves'!$B$9:$I$261, 3)+IF(BasisNumber=1, 0,VLOOKUP(B103,'Power Curves'!$BM$9:$BO$316,2))</f>
        <v>30.94999885559082</v>
      </c>
      <c r="D103" s="114">
        <f>VLOOKUP(B103, 'Power Curves'!$B$9:$I$261, 7)+IF(BasisNumber=1, 0,VLOOKUP(B103,'Power Curves'!$BM$9:$BO$316,3))</f>
        <v>18.174999198913575</v>
      </c>
      <c r="E103" s="4">
        <f>IF(VLOOKUP(B103,'Power Curves'!$K$9:$AD$232,15)&lt;&gt;0, VLOOKUP(B103,'Power Curves'!$K$9:$AD$232,15), E91)</f>
        <v>0.21501263600000001</v>
      </c>
      <c r="F103" s="4">
        <f>IF(VLOOKUP(B103,'Power Curves'!$K$9:$AD$232,19)&lt;&gt;0, VLOOKUP(B103,'Power Curves'!$K$9:$AD$232,19), F102)</f>
        <v>0.107506318</v>
      </c>
    </row>
    <row r="104" spans="1:6" x14ac:dyDescent="0.2">
      <c r="A104" s="263">
        <v>99</v>
      </c>
      <c r="B104" s="75">
        <f t="shared" si="1"/>
        <v>40148</v>
      </c>
      <c r="C104" s="114">
        <f>VLOOKUP(B104, 'Power Curves'!$B$9:$I$261, 3)+IF(BasisNumber=1, 0,VLOOKUP(B104,'Power Curves'!$BM$9:$BO$316,2))</f>
        <v>30.350000381469727</v>
      </c>
      <c r="D104" s="114">
        <f>VLOOKUP(B104, 'Power Curves'!$B$9:$I$261, 7)+IF(BasisNumber=1, 0,VLOOKUP(B104,'Power Curves'!$BM$9:$BO$316,3))</f>
        <v>20.024998626708985</v>
      </c>
      <c r="E104" s="4">
        <f>IF(VLOOKUP(B104,'Power Curves'!$K$9:$AD$232,15)&lt;&gt;0, VLOOKUP(B104,'Power Curves'!$K$9:$AD$232,15), E92)</f>
        <v>0.21567735800000001</v>
      </c>
      <c r="F104" s="4">
        <f>IF(VLOOKUP(B104,'Power Curves'!$K$9:$AD$232,19)&lt;&gt;0, VLOOKUP(B104,'Power Curves'!$K$9:$AD$232,19), F103)</f>
        <v>0.10783867900000001</v>
      </c>
    </row>
    <row r="105" spans="1:6" x14ac:dyDescent="0.2">
      <c r="A105" s="263">
        <v>100</v>
      </c>
      <c r="B105" s="75">
        <f t="shared" si="1"/>
        <v>40179</v>
      </c>
      <c r="C105" s="114">
        <f>VLOOKUP(B105, 'Power Curves'!$B$9:$I$261, 3)+IF(BasisNumber=1, 0,VLOOKUP(B105,'Power Curves'!$BM$9:$BO$316,2))</f>
        <v>33.800010681152344</v>
      </c>
      <c r="D105" s="114">
        <f>VLOOKUP(B105, 'Power Curves'!$B$9:$I$261, 7)+IF(BasisNumber=1, 0,VLOOKUP(B105,'Power Curves'!$BM$9:$BO$316,3))</f>
        <v>21.692495880126955</v>
      </c>
      <c r="E105" s="4">
        <f>IF(VLOOKUP(B105,'Power Curves'!$K$9:$AD$232,15)&lt;&gt;0, VLOOKUP(B105,'Power Curves'!$K$9:$AD$232,15), E93)</f>
        <v>0.217379138</v>
      </c>
      <c r="F105" s="4">
        <f>IF(VLOOKUP(B105,'Power Curves'!$K$9:$AD$232,19)&lt;&gt;0, VLOOKUP(B105,'Power Curves'!$K$9:$AD$232,19), F104)</f>
        <v>0.108689569</v>
      </c>
    </row>
    <row r="106" spans="1:6" x14ac:dyDescent="0.2">
      <c r="A106" s="263">
        <v>101</v>
      </c>
      <c r="B106" s="75">
        <f t="shared" si="1"/>
        <v>40210</v>
      </c>
      <c r="C106" s="114">
        <f>VLOOKUP(B106, 'Power Curves'!$B$9:$I$261, 3)+IF(BasisNumber=1, 0,VLOOKUP(B106,'Power Curves'!$BM$9:$BO$316,2))</f>
        <v>32.650001525878906</v>
      </c>
      <c r="D106" s="114">
        <f>VLOOKUP(B106, 'Power Curves'!$B$9:$I$261, 7)+IF(BasisNumber=1, 0,VLOOKUP(B106,'Power Curves'!$BM$9:$BO$316,3))</f>
        <v>22.192497787475588</v>
      </c>
      <c r="E106" s="4">
        <f>IF(VLOOKUP(B106,'Power Curves'!$K$9:$AD$232,15)&lt;&gt;0, VLOOKUP(B106,'Power Curves'!$K$9:$AD$232,15), E94)</f>
        <v>0.21697227499999999</v>
      </c>
      <c r="F106" s="4">
        <f>IF(VLOOKUP(B106,'Power Curves'!$K$9:$AD$232,19)&lt;&gt;0, VLOOKUP(B106,'Power Curves'!$K$9:$AD$232,19), F105)</f>
        <v>0.108486138</v>
      </c>
    </row>
    <row r="107" spans="1:6" x14ac:dyDescent="0.2">
      <c r="A107" s="263">
        <v>102</v>
      </c>
      <c r="B107" s="75">
        <f t="shared" si="1"/>
        <v>40238</v>
      </c>
      <c r="C107" s="114">
        <f>VLOOKUP(B107, 'Power Curves'!$B$9:$I$261, 3)+IF(BasisNumber=1, 0,VLOOKUP(B107,'Power Curves'!$BM$9:$BO$316,2))</f>
        <v>31.12999153137207</v>
      </c>
      <c r="D107" s="114">
        <f>VLOOKUP(B107, 'Power Curves'!$B$9:$I$261, 7)+IF(BasisNumber=1, 0,VLOOKUP(B107,'Power Curves'!$BM$9:$BO$316,3))</f>
        <v>21.142496643066409</v>
      </c>
      <c r="E107" s="4">
        <f>IF(VLOOKUP(B107,'Power Curves'!$K$9:$AD$232,15)&lt;&gt;0, VLOOKUP(B107,'Power Curves'!$K$9:$AD$232,15), E95)</f>
        <v>0.211987127</v>
      </c>
      <c r="F107" s="4">
        <f>IF(VLOOKUP(B107,'Power Curves'!$K$9:$AD$232,19)&lt;&gt;0, VLOOKUP(B107,'Power Curves'!$K$9:$AD$232,19), F106)</f>
        <v>0.105993564</v>
      </c>
    </row>
    <row r="108" spans="1:6" x14ac:dyDescent="0.2">
      <c r="A108" s="263">
        <v>103</v>
      </c>
      <c r="B108" s="75">
        <f t="shared" si="1"/>
        <v>40269</v>
      </c>
      <c r="C108" s="114">
        <f>VLOOKUP(B108, 'Power Curves'!$B$9:$I$261, 3)+IF(BasisNumber=1, 0,VLOOKUP(B108,'Power Curves'!$BM$9:$BO$316,2))</f>
        <v>32.329998016357422</v>
      </c>
      <c r="D108" s="114">
        <f>VLOOKUP(B108, 'Power Curves'!$B$9:$I$261, 7)+IF(BasisNumber=1, 0,VLOOKUP(B108,'Power Curves'!$BM$9:$BO$316,3))</f>
        <v>20.842497406005862</v>
      </c>
      <c r="E108" s="4">
        <f>IF(VLOOKUP(B108,'Power Curves'!$K$9:$AD$232,15)&lt;&gt;0, VLOOKUP(B108,'Power Curves'!$K$9:$AD$232,15), E96)</f>
        <v>0.21153455200000001</v>
      </c>
      <c r="F108" s="4">
        <f>IF(VLOOKUP(B108,'Power Curves'!$K$9:$AD$232,19)&lt;&gt;0, VLOOKUP(B108,'Power Curves'!$K$9:$AD$232,19), F107)</f>
        <v>0.10576727600000001</v>
      </c>
    </row>
    <row r="109" spans="1:6" x14ac:dyDescent="0.2">
      <c r="A109" s="263">
        <v>104</v>
      </c>
      <c r="B109" s="75">
        <f t="shared" si="1"/>
        <v>40299</v>
      </c>
      <c r="C109" s="114">
        <f>VLOOKUP(B109, 'Power Curves'!$B$9:$I$261, 3)+IF(BasisNumber=1, 0,VLOOKUP(B109,'Power Curves'!$BM$9:$BO$316,2))</f>
        <v>34.880016326904297</v>
      </c>
      <c r="D109" s="114">
        <f>VLOOKUP(B109, 'Power Curves'!$B$9:$I$261, 7)+IF(BasisNumber=1, 0,VLOOKUP(B109,'Power Curves'!$BM$9:$BO$316,3))</f>
        <v>20.442497787475588</v>
      </c>
      <c r="E109" s="4">
        <f>IF(VLOOKUP(B109,'Power Curves'!$K$9:$AD$232,15)&lt;&gt;0, VLOOKUP(B109,'Power Curves'!$K$9:$AD$232,15), E97)</f>
        <v>0.21498847500000001</v>
      </c>
      <c r="F109" s="4">
        <f>IF(VLOOKUP(B109,'Power Curves'!$K$9:$AD$232,19)&lt;&gt;0, VLOOKUP(B109,'Power Curves'!$K$9:$AD$232,19), F108)</f>
        <v>0.10749423700000001</v>
      </c>
    </row>
    <row r="110" spans="1:6" x14ac:dyDescent="0.2">
      <c r="A110" s="263">
        <v>105</v>
      </c>
      <c r="B110" s="75">
        <f t="shared" si="1"/>
        <v>40330</v>
      </c>
      <c r="C110" s="114">
        <f>VLOOKUP(B110, 'Power Curves'!$B$9:$I$261, 3)+IF(BasisNumber=1, 0,VLOOKUP(B110,'Power Curves'!$BM$9:$BO$316,2))</f>
        <v>41.080001831054688</v>
      </c>
      <c r="D110" s="114">
        <f>VLOOKUP(B110, 'Power Curves'!$B$9:$I$261, 7)+IF(BasisNumber=1, 0,VLOOKUP(B110,'Power Curves'!$BM$9:$BO$316,3))</f>
        <v>21.042500076293948</v>
      </c>
      <c r="E110" s="4">
        <f>IF(VLOOKUP(B110,'Power Curves'!$K$9:$AD$232,15)&lt;&gt;0, VLOOKUP(B110,'Power Curves'!$K$9:$AD$232,15), E98)</f>
        <v>0.21537482800000002</v>
      </c>
      <c r="F110" s="4">
        <f>IF(VLOOKUP(B110,'Power Curves'!$K$9:$AD$232,19)&lt;&gt;0, VLOOKUP(B110,'Power Curves'!$K$9:$AD$232,19), F109)</f>
        <v>0.10768741400000001</v>
      </c>
    </row>
    <row r="111" spans="1:6" x14ac:dyDescent="0.2">
      <c r="A111" s="263">
        <v>106</v>
      </c>
      <c r="B111" s="75">
        <f t="shared" si="1"/>
        <v>40360</v>
      </c>
      <c r="C111" s="114">
        <f>VLOOKUP(B111, 'Power Curves'!$B$9:$I$261, 3)+IF(BasisNumber=1, 0,VLOOKUP(B111,'Power Curves'!$BM$9:$BO$316,2))</f>
        <v>46.730003356933594</v>
      </c>
      <c r="D111" s="114">
        <f>VLOOKUP(B111, 'Power Curves'!$B$9:$I$261, 7)+IF(BasisNumber=1, 0,VLOOKUP(B111,'Power Curves'!$BM$9:$BO$316,3))</f>
        <v>22.542500076293948</v>
      </c>
      <c r="E111" s="4">
        <f>IF(VLOOKUP(B111,'Power Curves'!$K$9:$AD$232,15)&lt;&gt;0, VLOOKUP(B111,'Power Curves'!$K$9:$AD$232,15), E99)</f>
        <v>0.216582417</v>
      </c>
      <c r="F111" s="4">
        <f>IF(VLOOKUP(B111,'Power Curves'!$K$9:$AD$232,19)&lt;&gt;0, VLOOKUP(B111,'Power Curves'!$K$9:$AD$232,19), F110)</f>
        <v>0.108291209</v>
      </c>
    </row>
    <row r="112" spans="1:6" x14ac:dyDescent="0.2">
      <c r="A112" s="263">
        <v>107</v>
      </c>
      <c r="B112" s="75">
        <f t="shared" si="1"/>
        <v>40391</v>
      </c>
      <c r="C112" s="114">
        <f>VLOOKUP(B112, 'Power Curves'!$B$9:$I$261, 3)+IF(BasisNumber=1, 0,VLOOKUP(B112,'Power Curves'!$BM$9:$BO$316,2))</f>
        <v>45.975001525878909</v>
      </c>
      <c r="D112" s="114">
        <f>VLOOKUP(B112, 'Power Curves'!$B$9:$I$261, 7)+IF(BasisNumber=1, 0,VLOOKUP(B112,'Power Curves'!$BM$9:$BO$316,3))</f>
        <v>22.442500076293946</v>
      </c>
      <c r="E112" s="4">
        <f>IF(VLOOKUP(B112,'Power Curves'!$K$9:$AD$232,15)&lt;&gt;0, VLOOKUP(B112,'Power Curves'!$K$9:$AD$232,15), E100)</f>
        <v>0.21621399199999999</v>
      </c>
      <c r="F112" s="4">
        <f>IF(VLOOKUP(B112,'Power Curves'!$K$9:$AD$232,19)&lt;&gt;0, VLOOKUP(B112,'Power Curves'!$K$9:$AD$232,19), F111)</f>
        <v>0.108106996</v>
      </c>
    </row>
    <row r="113" spans="1:6" x14ac:dyDescent="0.2">
      <c r="A113" s="263">
        <v>108</v>
      </c>
      <c r="B113" s="75">
        <f t="shared" si="1"/>
        <v>40422</v>
      </c>
      <c r="C113" s="114">
        <f>VLOOKUP(B113, 'Power Curves'!$B$9:$I$261, 3)+IF(BasisNumber=1, 0,VLOOKUP(B113,'Power Curves'!$BM$9:$BO$316,2))</f>
        <v>33.399999237060541</v>
      </c>
      <c r="D113" s="114">
        <f>VLOOKUP(B113, 'Power Curves'!$B$9:$I$261, 7)+IF(BasisNumber=1, 0,VLOOKUP(B113,'Power Curves'!$BM$9:$BO$316,3))</f>
        <v>19.192501029968263</v>
      </c>
      <c r="E113" s="4">
        <f>IF(VLOOKUP(B113,'Power Curves'!$K$9:$AD$232,15)&lt;&gt;0, VLOOKUP(B113,'Power Curves'!$K$9:$AD$232,15), E101)</f>
        <v>0.213393045</v>
      </c>
      <c r="F113" s="4">
        <f>IF(VLOOKUP(B113,'Power Curves'!$K$9:$AD$232,19)&lt;&gt;0, VLOOKUP(B113,'Power Curves'!$K$9:$AD$232,19), F112)</f>
        <v>0.106696523</v>
      </c>
    </row>
    <row r="114" spans="1:6" x14ac:dyDescent="0.2">
      <c r="A114" s="263">
        <v>109</v>
      </c>
      <c r="B114" s="75">
        <f t="shared" si="1"/>
        <v>40452</v>
      </c>
      <c r="C114" s="114">
        <f>VLOOKUP(B114, 'Power Curves'!$B$9:$I$261, 3)+IF(BasisNumber=1, 0,VLOOKUP(B114,'Power Curves'!$BM$9:$BO$316,2))</f>
        <v>32.799998855590822</v>
      </c>
      <c r="D114" s="114">
        <f>VLOOKUP(B114, 'Power Curves'!$B$9:$I$261, 7)+IF(BasisNumber=1, 0,VLOOKUP(B114,'Power Curves'!$BM$9:$BO$316,3))</f>
        <v>18.825000724792481</v>
      </c>
      <c r="E114" s="4">
        <f>IF(VLOOKUP(B114,'Power Curves'!$K$9:$AD$232,15)&lt;&gt;0, VLOOKUP(B114,'Power Curves'!$K$9:$AD$232,15), E102)</f>
        <v>0.210515334</v>
      </c>
      <c r="F114" s="4">
        <f>IF(VLOOKUP(B114,'Power Curves'!$K$9:$AD$232,19)&lt;&gt;0, VLOOKUP(B114,'Power Curves'!$K$9:$AD$232,19), F113)</f>
        <v>0.105257667</v>
      </c>
    </row>
    <row r="115" spans="1:6" x14ac:dyDescent="0.2">
      <c r="A115" s="263">
        <v>110</v>
      </c>
      <c r="B115" s="75">
        <f t="shared" si="1"/>
        <v>40483</v>
      </c>
      <c r="C115" s="114">
        <f>VLOOKUP(B115, 'Power Curves'!$B$9:$I$261, 3)+IF(BasisNumber=1, 0,VLOOKUP(B115,'Power Curves'!$BM$9:$BO$316,2))</f>
        <v>31.299998855590822</v>
      </c>
      <c r="D115" s="114">
        <f>VLOOKUP(B115, 'Power Curves'!$B$9:$I$261, 7)+IF(BasisNumber=1, 0,VLOOKUP(B115,'Power Curves'!$BM$9:$BO$316,3))</f>
        <v>18.924999198913575</v>
      </c>
      <c r="E115" s="4">
        <f>IF(VLOOKUP(B115,'Power Curves'!$K$9:$AD$232,15)&lt;&gt;0, VLOOKUP(B115,'Power Curves'!$K$9:$AD$232,15), E103)</f>
        <v>0.20841791300000001</v>
      </c>
      <c r="F115" s="4">
        <f>IF(VLOOKUP(B115,'Power Curves'!$K$9:$AD$232,19)&lt;&gt;0, VLOOKUP(B115,'Power Curves'!$K$9:$AD$232,19), F114)</f>
        <v>0.104208957</v>
      </c>
    </row>
    <row r="116" spans="1:6" x14ac:dyDescent="0.2">
      <c r="A116" s="263">
        <v>111</v>
      </c>
      <c r="B116" s="75">
        <f t="shared" si="1"/>
        <v>40513</v>
      </c>
      <c r="C116" s="114">
        <f>VLOOKUP(B116, 'Power Curves'!$B$9:$I$261, 3)+IF(BasisNumber=1, 0,VLOOKUP(B116,'Power Curves'!$BM$9:$BO$316,2))</f>
        <v>30.700000381469728</v>
      </c>
      <c r="D116" s="114">
        <f>VLOOKUP(B116, 'Power Curves'!$B$9:$I$261, 7)+IF(BasisNumber=1, 0,VLOOKUP(B116,'Power Curves'!$BM$9:$BO$316,3))</f>
        <v>20.774998626708985</v>
      </c>
      <c r="E116" s="4">
        <f>IF(VLOOKUP(B116,'Power Curves'!$K$9:$AD$232,15)&lt;&gt;0, VLOOKUP(B116,'Power Curves'!$K$9:$AD$232,15), E104)</f>
        <v>0.20883153600000001</v>
      </c>
      <c r="F116" s="4">
        <f>IF(VLOOKUP(B116,'Power Curves'!$K$9:$AD$232,19)&lt;&gt;0, VLOOKUP(B116,'Power Curves'!$K$9:$AD$232,19), F115)</f>
        <v>0.10441576800000001</v>
      </c>
    </row>
    <row r="117" spans="1:6" x14ac:dyDescent="0.2">
      <c r="A117" s="263">
        <v>112</v>
      </c>
      <c r="B117" s="75">
        <f t="shared" si="1"/>
        <v>40544</v>
      </c>
      <c r="C117" s="114">
        <f>VLOOKUP(B117, 'Power Curves'!$B$9:$I$261, 3)+IF(BasisNumber=1, 0,VLOOKUP(B117,'Power Curves'!$BM$9:$BO$316,2))</f>
        <v>34.300010681152344</v>
      </c>
      <c r="D117" s="114">
        <f>VLOOKUP(B117, 'Power Curves'!$B$9:$I$261, 7)+IF(BasisNumber=1, 0,VLOOKUP(B117,'Power Curves'!$BM$9:$BO$316,3))</f>
        <v>22.442495880126955</v>
      </c>
      <c r="E117" s="4">
        <f>IF(VLOOKUP(B117,'Power Curves'!$K$9:$AD$232,15)&lt;&gt;0, VLOOKUP(B117,'Power Curves'!$K$9:$AD$232,15), E105)</f>
        <v>0.209706424</v>
      </c>
      <c r="F117" s="4">
        <f>IF(VLOOKUP(B117,'Power Curves'!$K$9:$AD$232,19)&lt;&gt;0, VLOOKUP(B117,'Power Curves'!$K$9:$AD$232,19), F116)</f>
        <v>0.104853212</v>
      </c>
    </row>
    <row r="118" spans="1:6" x14ac:dyDescent="0.2">
      <c r="A118" s="263">
        <v>113</v>
      </c>
      <c r="B118" s="75">
        <f t="shared" si="1"/>
        <v>40575</v>
      </c>
      <c r="C118" s="114">
        <f>VLOOKUP(B118, 'Power Curves'!$B$9:$I$261, 3)+IF(BasisNumber=1, 0,VLOOKUP(B118,'Power Curves'!$BM$9:$BO$316,2))</f>
        <v>33.150001525878906</v>
      </c>
      <c r="D118" s="114">
        <f>VLOOKUP(B118, 'Power Curves'!$B$9:$I$261, 7)+IF(BasisNumber=1, 0,VLOOKUP(B118,'Power Curves'!$BM$9:$BO$316,3))</f>
        <v>22.942497787475588</v>
      </c>
      <c r="E118" s="4">
        <f>IF(VLOOKUP(B118,'Power Curves'!$K$9:$AD$232,15)&lt;&gt;0, VLOOKUP(B118,'Power Curves'!$K$9:$AD$232,15), E106)</f>
        <v>0.20944769700000002</v>
      </c>
      <c r="F118" s="4">
        <f>IF(VLOOKUP(B118,'Power Curves'!$K$9:$AD$232,19)&lt;&gt;0, VLOOKUP(B118,'Power Curves'!$K$9:$AD$232,19), F117)</f>
        <v>0.10472384800000001</v>
      </c>
    </row>
    <row r="119" spans="1:6" x14ac:dyDescent="0.2">
      <c r="A119" s="263">
        <v>114</v>
      </c>
      <c r="B119" s="75">
        <f t="shared" si="1"/>
        <v>40603</v>
      </c>
      <c r="C119" s="114">
        <f>VLOOKUP(B119, 'Power Curves'!$B$9:$I$261, 3)+IF(BasisNumber=1, 0,VLOOKUP(B119,'Power Curves'!$BM$9:$BO$316,2))</f>
        <v>31.62999153137207</v>
      </c>
      <c r="D119" s="114">
        <f>VLOOKUP(B119, 'Power Curves'!$B$9:$I$261, 7)+IF(BasisNumber=1, 0,VLOOKUP(B119,'Power Curves'!$BM$9:$BO$316,3))</f>
        <v>21.892496643066409</v>
      </c>
      <c r="E119" s="4">
        <f>IF(VLOOKUP(B119,'Power Curves'!$K$9:$AD$232,15)&lt;&gt;0, VLOOKUP(B119,'Power Curves'!$K$9:$AD$232,15), E107)</f>
        <v>0.20608817200000001</v>
      </c>
      <c r="F119" s="4">
        <f>IF(VLOOKUP(B119,'Power Curves'!$K$9:$AD$232,19)&lt;&gt;0, VLOOKUP(B119,'Power Curves'!$K$9:$AD$232,19), F118)</f>
        <v>0.10304408600000001</v>
      </c>
    </row>
    <row r="120" spans="1:6" x14ac:dyDescent="0.2">
      <c r="A120" s="263">
        <v>115</v>
      </c>
      <c r="B120" s="75">
        <f t="shared" si="1"/>
        <v>40634</v>
      </c>
      <c r="C120" s="114">
        <f>VLOOKUP(B120, 'Power Curves'!$B$9:$I$261, 3)+IF(BasisNumber=1, 0,VLOOKUP(B120,'Power Curves'!$BM$9:$BO$316,2))</f>
        <v>32.829998016357422</v>
      </c>
      <c r="D120" s="114">
        <f>VLOOKUP(B120, 'Power Curves'!$B$9:$I$261, 7)+IF(BasisNumber=1, 0,VLOOKUP(B120,'Power Curves'!$BM$9:$BO$316,3))</f>
        <v>21.592497406005862</v>
      </c>
      <c r="E120" s="4">
        <f>IF(VLOOKUP(B120,'Power Curves'!$K$9:$AD$232,15)&lt;&gt;0, VLOOKUP(B120,'Power Curves'!$K$9:$AD$232,15), E108)</f>
        <v>0.20579618799999999</v>
      </c>
      <c r="F120" s="4">
        <f>IF(VLOOKUP(B120,'Power Curves'!$K$9:$AD$232,19)&lt;&gt;0, VLOOKUP(B120,'Power Curves'!$K$9:$AD$232,19), F119)</f>
        <v>0.102898094</v>
      </c>
    </row>
    <row r="121" spans="1:6" x14ac:dyDescent="0.2">
      <c r="A121" s="263">
        <v>116</v>
      </c>
      <c r="B121" s="75">
        <f t="shared" si="1"/>
        <v>40664</v>
      </c>
      <c r="C121" s="114">
        <f>VLOOKUP(B121, 'Power Curves'!$B$9:$I$261, 3)+IF(BasisNumber=1, 0,VLOOKUP(B121,'Power Curves'!$BM$9:$BO$316,2))</f>
        <v>35.380016326904297</v>
      </c>
      <c r="D121" s="114">
        <f>VLOOKUP(B121, 'Power Curves'!$B$9:$I$261, 7)+IF(BasisNumber=1, 0,VLOOKUP(B121,'Power Curves'!$BM$9:$BO$316,3))</f>
        <v>21.192497787475588</v>
      </c>
      <c r="E121" s="4">
        <f>IF(VLOOKUP(B121,'Power Curves'!$K$9:$AD$232,15)&lt;&gt;0, VLOOKUP(B121,'Power Curves'!$K$9:$AD$232,15), E109)</f>
        <v>0.208154595</v>
      </c>
      <c r="F121" s="4">
        <f>IF(VLOOKUP(B121,'Power Curves'!$K$9:$AD$232,19)&lt;&gt;0, VLOOKUP(B121,'Power Curves'!$K$9:$AD$232,19), F120)</f>
        <v>0.104077297</v>
      </c>
    </row>
    <row r="122" spans="1:6" x14ac:dyDescent="0.2">
      <c r="A122" s="263">
        <v>117</v>
      </c>
      <c r="B122" s="75">
        <f t="shared" si="1"/>
        <v>40695</v>
      </c>
      <c r="C122" s="114">
        <f>VLOOKUP(B122, 'Power Curves'!$B$9:$I$261, 3)+IF(BasisNumber=1, 0,VLOOKUP(B122,'Power Curves'!$BM$9:$BO$316,2))</f>
        <v>42.580001831054688</v>
      </c>
      <c r="D122" s="114">
        <f>VLOOKUP(B122, 'Power Curves'!$B$9:$I$261, 7)+IF(BasisNumber=1, 0,VLOOKUP(B122,'Power Curves'!$BM$9:$BO$316,3))</f>
        <v>21.792500076293948</v>
      </c>
      <c r="E122" s="4">
        <f>IF(VLOOKUP(B122,'Power Curves'!$K$9:$AD$232,15)&lt;&gt;0, VLOOKUP(B122,'Power Curves'!$K$9:$AD$232,15), E110)</f>
        <v>0.20843461400000002</v>
      </c>
      <c r="F122" s="4">
        <f>IF(VLOOKUP(B122,'Power Curves'!$K$9:$AD$232,19)&lt;&gt;0, VLOOKUP(B122,'Power Curves'!$K$9:$AD$232,19), F121)</f>
        <v>0.10421730700000001</v>
      </c>
    </row>
    <row r="123" spans="1:6" x14ac:dyDescent="0.2">
      <c r="A123" s="263">
        <v>118</v>
      </c>
      <c r="B123" s="75">
        <f t="shared" si="1"/>
        <v>40725</v>
      </c>
      <c r="C123" s="114">
        <f>VLOOKUP(B123, 'Power Curves'!$B$9:$I$261, 3)+IF(BasisNumber=1, 0,VLOOKUP(B123,'Power Curves'!$BM$9:$BO$316,2))</f>
        <v>48.980003356933594</v>
      </c>
      <c r="D123" s="114">
        <f>VLOOKUP(B123, 'Power Curves'!$B$9:$I$261, 7)+IF(BasisNumber=1, 0,VLOOKUP(B123,'Power Curves'!$BM$9:$BO$316,3))</f>
        <v>23.292500076293948</v>
      </c>
      <c r="E123" s="4">
        <f>IF(VLOOKUP(B123,'Power Curves'!$K$9:$AD$232,15)&lt;&gt;0, VLOOKUP(B123,'Power Curves'!$K$9:$AD$232,15), E111)</f>
        <v>0.209273765</v>
      </c>
      <c r="F123" s="4">
        <f>IF(VLOOKUP(B123,'Power Curves'!$K$9:$AD$232,19)&lt;&gt;0, VLOOKUP(B123,'Power Curves'!$K$9:$AD$232,19), F122)</f>
        <v>0.104636883</v>
      </c>
    </row>
    <row r="124" spans="1:6" x14ac:dyDescent="0.2">
      <c r="A124" s="263">
        <v>119</v>
      </c>
      <c r="B124" s="75">
        <f t="shared" si="1"/>
        <v>40756</v>
      </c>
      <c r="C124" s="114">
        <f>VLOOKUP(B124, 'Power Curves'!$B$9:$I$261, 3)+IF(BasisNumber=1, 0,VLOOKUP(B124,'Power Curves'!$BM$9:$BO$316,2))</f>
        <v>48.225001525878909</v>
      </c>
      <c r="D124" s="114">
        <f>VLOOKUP(B124, 'Power Curves'!$B$9:$I$261, 7)+IF(BasisNumber=1, 0,VLOOKUP(B124,'Power Curves'!$BM$9:$BO$316,3))</f>
        <v>23.192500076293946</v>
      </c>
      <c r="E124" s="4">
        <f>IF(VLOOKUP(B124,'Power Curves'!$K$9:$AD$232,15)&lt;&gt;0, VLOOKUP(B124,'Power Curves'!$K$9:$AD$232,15), E112)</f>
        <v>0.20904300100000001</v>
      </c>
      <c r="F124" s="4">
        <f>IF(VLOOKUP(B124,'Power Curves'!$K$9:$AD$232,19)&lt;&gt;0, VLOOKUP(B124,'Power Curves'!$K$9:$AD$232,19), F123)</f>
        <v>0.104521501</v>
      </c>
    </row>
    <row r="125" spans="1:6" x14ac:dyDescent="0.2">
      <c r="A125" s="263">
        <v>120</v>
      </c>
      <c r="B125" s="75">
        <f t="shared" si="1"/>
        <v>40787</v>
      </c>
      <c r="C125" s="114">
        <f>VLOOKUP(B125, 'Power Curves'!$B$9:$I$261, 3)+IF(BasisNumber=1, 0,VLOOKUP(B125,'Power Curves'!$BM$9:$BO$316,2))</f>
        <v>33.899999237060541</v>
      </c>
      <c r="D125" s="114">
        <f>VLOOKUP(B125, 'Power Curves'!$B$9:$I$261, 7)+IF(BasisNumber=1, 0,VLOOKUP(B125,'Power Curves'!$BM$9:$BO$316,3))</f>
        <v>19.942501029968263</v>
      </c>
      <c r="E125" s="4">
        <f>IF(VLOOKUP(B125,'Power Curves'!$K$9:$AD$232,15)&lt;&gt;0, VLOOKUP(B125,'Power Curves'!$K$9:$AD$232,15), E113)</f>
        <v>0.20714298</v>
      </c>
      <c r="F125" s="4">
        <f>IF(VLOOKUP(B125,'Power Curves'!$K$9:$AD$232,19)&lt;&gt;0, VLOOKUP(B125,'Power Curves'!$K$9:$AD$232,19), F124)</f>
        <v>0.10357149</v>
      </c>
    </row>
    <row r="126" spans="1:6" x14ac:dyDescent="0.2">
      <c r="A126" s="263">
        <v>121</v>
      </c>
      <c r="B126" s="75">
        <f t="shared" si="1"/>
        <v>40817</v>
      </c>
      <c r="C126" s="114">
        <f>VLOOKUP(B126, 'Power Curves'!$B$9:$I$261, 3)+IF(BasisNumber=1, 0,VLOOKUP(B126,'Power Curves'!$BM$9:$BO$316,2))</f>
        <v>33.149998855590823</v>
      </c>
      <c r="D126" s="114">
        <f>VLOOKUP(B126, 'Power Curves'!$B$9:$I$261, 7)+IF(BasisNumber=1, 0,VLOOKUP(B126,'Power Curves'!$BM$9:$BO$316,3))</f>
        <v>19.575000724792481</v>
      </c>
      <c r="E126" s="4">
        <f>IF(VLOOKUP(B126,'Power Curves'!$K$9:$AD$232,15)&lt;&gt;0, VLOOKUP(B126,'Power Curves'!$K$9:$AD$232,15), E114)</f>
        <v>0.20520166300000001</v>
      </c>
      <c r="F126" s="4">
        <f>IF(VLOOKUP(B126,'Power Curves'!$K$9:$AD$232,19)&lt;&gt;0, VLOOKUP(B126,'Power Curves'!$K$9:$AD$232,19), F125)</f>
        <v>0.102600832</v>
      </c>
    </row>
    <row r="127" spans="1:6" x14ac:dyDescent="0.2">
      <c r="A127" s="263">
        <v>122</v>
      </c>
      <c r="B127" s="75">
        <f t="shared" si="1"/>
        <v>40848</v>
      </c>
      <c r="C127" s="114">
        <f>VLOOKUP(B127, 'Power Curves'!$B$9:$I$261, 3)+IF(BasisNumber=1, 0,VLOOKUP(B127,'Power Curves'!$BM$9:$BO$316,2))</f>
        <v>31.649998855590823</v>
      </c>
      <c r="D127" s="114">
        <f>VLOOKUP(B127, 'Power Curves'!$B$9:$I$261, 7)+IF(BasisNumber=1, 0,VLOOKUP(B127,'Power Curves'!$BM$9:$BO$316,3))</f>
        <v>19.674999198913575</v>
      </c>
      <c r="E127" s="4">
        <f>IF(VLOOKUP(B127,'Power Curves'!$K$9:$AD$232,15)&lt;&gt;0, VLOOKUP(B127,'Power Curves'!$K$9:$AD$232,15), E115)</f>
        <v>0.20378969</v>
      </c>
      <c r="F127" s="4">
        <f>IF(VLOOKUP(B127,'Power Curves'!$K$9:$AD$232,19)&lt;&gt;0, VLOOKUP(B127,'Power Curves'!$K$9:$AD$232,19), F126)</f>
        <v>0.101894845</v>
      </c>
    </row>
    <row r="128" spans="1:6" x14ac:dyDescent="0.2">
      <c r="A128" s="263">
        <v>123</v>
      </c>
      <c r="B128" s="75">
        <f t="shared" si="1"/>
        <v>40878</v>
      </c>
      <c r="C128" s="114">
        <f>VLOOKUP(B128, 'Power Curves'!$B$9:$I$261, 3)+IF(BasisNumber=1, 0,VLOOKUP(B128,'Power Curves'!$BM$9:$BO$316,2))</f>
        <v>31.050000381469729</v>
      </c>
      <c r="D128" s="114">
        <f>VLOOKUP(B128, 'Power Curves'!$B$9:$I$261, 7)+IF(BasisNumber=1, 0,VLOOKUP(B128,'Power Curves'!$BM$9:$BO$316,3))</f>
        <v>21.524998626708985</v>
      </c>
      <c r="E128" s="4">
        <f>IF(VLOOKUP(B128,'Power Curves'!$K$9:$AD$232,15)&lt;&gt;0, VLOOKUP(B128,'Power Curves'!$K$9:$AD$232,15), E116)</f>
        <v>0.20408954800000001</v>
      </c>
      <c r="F128" s="4">
        <f>IF(VLOOKUP(B128,'Power Curves'!$K$9:$AD$232,19)&lt;&gt;0, VLOOKUP(B128,'Power Curves'!$K$9:$AD$232,19), F127)</f>
        <v>0.102044774</v>
      </c>
    </row>
    <row r="129" spans="1:6" x14ac:dyDescent="0.2">
      <c r="A129" s="263">
        <v>124</v>
      </c>
      <c r="B129" s="75">
        <f t="shared" si="1"/>
        <v>40909</v>
      </c>
      <c r="C129" s="114">
        <f>VLOOKUP(B129, 'Power Curves'!$B$9:$I$261, 3)+IF(BasisNumber=1, 0,VLOOKUP(B129,'Power Curves'!$BM$9:$BO$316,2))</f>
        <v>35.050010681152344</v>
      </c>
      <c r="D129" s="114">
        <f>VLOOKUP(B129, 'Power Curves'!$B$9:$I$261, 7)+IF(BasisNumber=1, 0,VLOOKUP(B129,'Power Curves'!$BM$9:$BO$316,3))</f>
        <v>23.192495880126955</v>
      </c>
      <c r="E129" s="4">
        <f>IF(VLOOKUP(B129,'Power Curves'!$K$9:$AD$232,15)&lt;&gt;0, VLOOKUP(B129,'Power Curves'!$K$9:$AD$232,15), E117)</f>
        <v>0.20446931700000001</v>
      </c>
      <c r="F129" s="4">
        <f>IF(VLOOKUP(B129,'Power Curves'!$K$9:$AD$232,19)&lt;&gt;0, VLOOKUP(B129,'Power Curves'!$K$9:$AD$232,19), F128)</f>
        <v>0.10223465900000001</v>
      </c>
    </row>
    <row r="130" spans="1:6" x14ac:dyDescent="0.2">
      <c r="A130" s="263">
        <v>125</v>
      </c>
      <c r="B130" s="75">
        <f t="shared" si="1"/>
        <v>40940</v>
      </c>
      <c r="C130" s="114">
        <f>VLOOKUP(B130, 'Power Curves'!$B$9:$I$261, 3)+IF(BasisNumber=1, 0,VLOOKUP(B130,'Power Curves'!$BM$9:$BO$316,2))</f>
        <v>33.900001525878906</v>
      </c>
      <c r="D130" s="114">
        <f>VLOOKUP(B130, 'Power Curves'!$B$9:$I$261, 7)+IF(BasisNumber=1, 0,VLOOKUP(B130,'Power Curves'!$BM$9:$BO$316,3))</f>
        <v>23.692497787475588</v>
      </c>
      <c r="E130" s="4">
        <f>IF(VLOOKUP(B130,'Power Curves'!$K$9:$AD$232,15)&lt;&gt;0, VLOOKUP(B130,'Power Curves'!$K$9:$AD$232,15), E118)</f>
        <v>0.20435972900000002</v>
      </c>
      <c r="F130" s="4">
        <f>IF(VLOOKUP(B130,'Power Curves'!$K$9:$AD$232,19)&lt;&gt;0, VLOOKUP(B130,'Power Curves'!$K$9:$AD$232,19), F129)</f>
        <v>0.10217986500000001</v>
      </c>
    </row>
    <row r="131" spans="1:6" x14ac:dyDescent="0.2">
      <c r="A131" s="263">
        <v>126</v>
      </c>
      <c r="B131" s="75">
        <f t="shared" si="1"/>
        <v>40969</v>
      </c>
      <c r="C131" s="114">
        <f>VLOOKUP(B131, 'Power Curves'!$B$9:$I$261, 3)+IF(BasisNumber=1, 0,VLOOKUP(B131,'Power Curves'!$BM$9:$BO$316,2))</f>
        <v>32.37999153137207</v>
      </c>
      <c r="D131" s="114">
        <f>VLOOKUP(B131, 'Power Curves'!$B$9:$I$261, 7)+IF(BasisNumber=1, 0,VLOOKUP(B131,'Power Curves'!$BM$9:$BO$316,3))</f>
        <v>22.642496643066409</v>
      </c>
      <c r="E131" s="4">
        <f>IF(VLOOKUP(B131,'Power Curves'!$K$9:$AD$232,15)&lt;&gt;0, VLOOKUP(B131,'Power Curves'!$K$9:$AD$232,15), E119)</f>
        <v>0.20212838499999999</v>
      </c>
      <c r="F131" s="4">
        <f>IF(VLOOKUP(B131,'Power Curves'!$K$9:$AD$232,19)&lt;&gt;0, VLOOKUP(B131,'Power Curves'!$K$9:$AD$232,19), F130)</f>
        <v>0.101064192</v>
      </c>
    </row>
    <row r="132" spans="1:6" x14ac:dyDescent="0.2">
      <c r="A132" s="263">
        <v>127</v>
      </c>
      <c r="B132" s="75">
        <f t="shared" si="1"/>
        <v>41000</v>
      </c>
      <c r="C132" s="114">
        <f>VLOOKUP(B132, 'Power Curves'!$B$9:$I$261, 3)+IF(BasisNumber=1, 0,VLOOKUP(B132,'Power Curves'!$BM$9:$BO$316,2))</f>
        <v>33.579998016357422</v>
      </c>
      <c r="D132" s="114">
        <f>VLOOKUP(B132, 'Power Curves'!$B$9:$I$261, 7)+IF(BasisNumber=1, 0,VLOOKUP(B132,'Power Curves'!$BM$9:$BO$316,3))</f>
        <v>22.342497406005862</v>
      </c>
      <c r="E132" s="4">
        <f>IF(VLOOKUP(B132,'Power Curves'!$K$9:$AD$232,15)&lt;&gt;0, VLOOKUP(B132,'Power Curves'!$K$9:$AD$232,15), E120)</f>
        <v>0.20199446300000001</v>
      </c>
      <c r="F132" s="4">
        <f>IF(VLOOKUP(B132,'Power Curves'!$K$9:$AD$232,19)&lt;&gt;0, VLOOKUP(B132,'Power Curves'!$K$9:$AD$232,19), F131)</f>
        <v>0.10099723100000001</v>
      </c>
    </row>
    <row r="133" spans="1:6" x14ac:dyDescent="0.2">
      <c r="A133" s="263">
        <v>128</v>
      </c>
      <c r="B133" s="75">
        <f t="shared" si="1"/>
        <v>41030</v>
      </c>
      <c r="C133" s="114">
        <f>VLOOKUP(B133, 'Power Curves'!$B$9:$I$261, 3)+IF(BasisNumber=1, 0,VLOOKUP(B133,'Power Curves'!$BM$9:$BO$316,2))</f>
        <v>36.130016326904297</v>
      </c>
      <c r="D133" s="114">
        <f>VLOOKUP(B133, 'Power Curves'!$B$9:$I$261, 7)+IF(BasisNumber=1, 0,VLOOKUP(B133,'Power Curves'!$BM$9:$BO$316,3))</f>
        <v>21.942497787475588</v>
      </c>
      <c r="E133" s="4">
        <f>IF(VLOOKUP(B133,'Power Curves'!$K$9:$AD$232,15)&lt;&gt;0, VLOOKUP(B133,'Power Curves'!$K$9:$AD$232,15), E121)</f>
        <v>0.203677251</v>
      </c>
      <c r="F133" s="4">
        <f>IF(VLOOKUP(B133,'Power Curves'!$K$9:$AD$232,19)&lt;&gt;0, VLOOKUP(B133,'Power Curves'!$K$9:$AD$232,19), F132)</f>
        <v>0.101838626</v>
      </c>
    </row>
    <row r="134" spans="1:6" x14ac:dyDescent="0.2">
      <c r="A134" s="263">
        <v>129</v>
      </c>
      <c r="B134" s="75">
        <f t="shared" si="1"/>
        <v>41061</v>
      </c>
      <c r="C134" s="114">
        <f>VLOOKUP(B134, 'Power Curves'!$B$9:$I$261, 3)+IF(BasisNumber=1, 0,VLOOKUP(B134,'Power Curves'!$BM$9:$BO$316,2))</f>
        <v>44.580001831054688</v>
      </c>
      <c r="D134" s="114">
        <f>VLOOKUP(B134, 'Power Curves'!$B$9:$I$261, 7)+IF(BasisNumber=1, 0,VLOOKUP(B134,'Power Curves'!$BM$9:$BO$316,3))</f>
        <v>22.542500076293948</v>
      </c>
      <c r="E134" s="4">
        <f>IF(VLOOKUP(B134,'Power Curves'!$K$9:$AD$232,15)&lt;&gt;0, VLOOKUP(B134,'Power Curves'!$K$9:$AD$232,15), E122)</f>
        <v>0.20393734900000002</v>
      </c>
      <c r="F134" s="4">
        <f>IF(VLOOKUP(B134,'Power Curves'!$K$9:$AD$232,19)&lt;&gt;0, VLOOKUP(B134,'Power Curves'!$K$9:$AD$232,19), F133)</f>
        <v>0.10196867500000001</v>
      </c>
    </row>
    <row r="135" spans="1:6" x14ac:dyDescent="0.2">
      <c r="A135" s="263">
        <v>130</v>
      </c>
      <c r="B135" s="75">
        <f t="shared" ref="B135:B198" si="2">EOMONTH(B134,0)+1</f>
        <v>41091</v>
      </c>
      <c r="C135" s="114">
        <f>VLOOKUP(B135, 'Power Curves'!$B$9:$I$261, 3)+IF(BasisNumber=1, 0,VLOOKUP(B135,'Power Curves'!$BM$9:$BO$316,2))</f>
        <v>51.480003356933594</v>
      </c>
      <c r="D135" s="114">
        <f>VLOOKUP(B135, 'Power Curves'!$B$9:$I$261, 7)+IF(BasisNumber=1, 0,VLOOKUP(B135,'Power Curves'!$BM$9:$BO$316,3))</f>
        <v>24.042500076293948</v>
      </c>
      <c r="E135" s="4">
        <f>IF(VLOOKUP(B135,'Power Curves'!$K$9:$AD$232,15)&lt;&gt;0, VLOOKUP(B135,'Power Curves'!$K$9:$AD$232,15), E123)</f>
        <v>0.20458204900000002</v>
      </c>
      <c r="F135" s="4">
        <f>IF(VLOOKUP(B135,'Power Curves'!$K$9:$AD$232,19)&lt;&gt;0, VLOOKUP(B135,'Power Curves'!$K$9:$AD$232,19), F134)</f>
        <v>0.10229102400000001</v>
      </c>
    </row>
    <row r="136" spans="1:6" x14ac:dyDescent="0.2">
      <c r="A136" s="263">
        <v>131</v>
      </c>
      <c r="B136" s="75">
        <f t="shared" si="2"/>
        <v>41122</v>
      </c>
      <c r="C136" s="114">
        <f>VLOOKUP(B136, 'Power Curves'!$B$9:$I$261, 3)+IF(BasisNumber=1, 0,VLOOKUP(B136,'Power Curves'!$BM$9:$BO$316,2))</f>
        <v>50.725001525878909</v>
      </c>
      <c r="D136" s="114">
        <f>VLOOKUP(B136, 'Power Curves'!$B$9:$I$261, 7)+IF(BasisNumber=1, 0,VLOOKUP(B136,'Power Curves'!$BM$9:$BO$316,3))</f>
        <v>23.942500076293946</v>
      </c>
      <c r="E136" s="4">
        <f>IF(VLOOKUP(B136,'Power Curves'!$K$9:$AD$232,15)&lt;&gt;0, VLOOKUP(B136,'Power Curves'!$K$9:$AD$232,15), E124)</f>
        <v>0.20449292299999999</v>
      </c>
      <c r="F136" s="4">
        <f>IF(VLOOKUP(B136,'Power Curves'!$K$9:$AD$232,19)&lt;&gt;0, VLOOKUP(B136,'Power Curves'!$K$9:$AD$232,19), F135)</f>
        <v>0.102246461</v>
      </c>
    </row>
    <row r="137" spans="1:6" x14ac:dyDescent="0.2">
      <c r="A137" s="263">
        <v>132</v>
      </c>
      <c r="B137" s="75">
        <f t="shared" si="2"/>
        <v>41153</v>
      </c>
      <c r="C137" s="114">
        <f>VLOOKUP(B137, 'Power Curves'!$B$9:$I$261, 3)+IF(BasisNumber=1, 0,VLOOKUP(B137,'Power Curves'!$BM$9:$BO$316,2))</f>
        <v>34.399999237060541</v>
      </c>
      <c r="D137" s="114">
        <f>VLOOKUP(B137, 'Power Curves'!$B$9:$I$261, 7)+IF(BasisNumber=1, 0,VLOOKUP(B137,'Power Curves'!$BM$9:$BO$316,3))</f>
        <v>20.692501029968263</v>
      </c>
      <c r="E137" s="4">
        <f>IF(VLOOKUP(B137,'Power Curves'!$K$9:$AD$232,15)&lt;&gt;0, VLOOKUP(B137,'Power Curves'!$K$9:$AD$232,15), E125)</f>
        <v>0.20325594599999999</v>
      </c>
      <c r="F137" s="4">
        <f>IF(VLOOKUP(B137,'Power Curves'!$K$9:$AD$232,19)&lt;&gt;0, VLOOKUP(B137,'Power Curves'!$K$9:$AD$232,19), F136)</f>
        <v>0.101627973</v>
      </c>
    </row>
    <row r="138" spans="1:6" x14ac:dyDescent="0.2">
      <c r="A138" s="263">
        <v>133</v>
      </c>
      <c r="B138" s="75">
        <f t="shared" si="2"/>
        <v>41183</v>
      </c>
      <c r="C138" s="114">
        <f>VLOOKUP(B138, 'Power Curves'!$B$9:$I$261, 3)+IF(BasisNumber=1, 0,VLOOKUP(B138,'Power Curves'!$BM$9:$BO$316,2))</f>
        <v>33.649998855590823</v>
      </c>
      <c r="D138" s="114">
        <f>VLOOKUP(B138, 'Power Curves'!$B$9:$I$261, 7)+IF(BasisNumber=1, 0,VLOOKUP(B138,'Power Curves'!$BM$9:$BO$316,3))</f>
        <v>20.325000724792481</v>
      </c>
      <c r="E138" s="4">
        <f>IF(VLOOKUP(B138,'Power Curves'!$K$9:$AD$232,15)&lt;&gt;0, VLOOKUP(B138,'Power Curves'!$K$9:$AD$232,15), E126)</f>
        <v>0.20198875099999999</v>
      </c>
      <c r="F138" s="4">
        <f>IF(VLOOKUP(B138,'Power Curves'!$K$9:$AD$232,19)&lt;&gt;0, VLOOKUP(B138,'Power Curves'!$K$9:$AD$232,19), F137)</f>
        <v>0.100994376</v>
      </c>
    </row>
    <row r="139" spans="1:6" x14ac:dyDescent="0.2">
      <c r="A139" s="263">
        <v>134</v>
      </c>
      <c r="B139" s="75">
        <f t="shared" si="2"/>
        <v>41214</v>
      </c>
      <c r="C139" s="114">
        <f>VLOOKUP(B139, 'Power Curves'!$B$9:$I$261, 3)+IF(BasisNumber=1, 0,VLOOKUP(B139,'Power Curves'!$BM$9:$BO$316,2))</f>
        <v>32.149998855590823</v>
      </c>
      <c r="D139" s="114">
        <f>VLOOKUP(B139, 'Power Curves'!$B$9:$I$261, 7)+IF(BasisNumber=1, 0,VLOOKUP(B139,'Power Curves'!$BM$9:$BO$316,3))</f>
        <v>20.424999198913575</v>
      </c>
      <c r="E139" s="4">
        <f>IF(VLOOKUP(B139,'Power Curves'!$K$9:$AD$232,15)&lt;&gt;0, VLOOKUP(B139,'Power Curves'!$K$9:$AD$232,15), E127)</f>
        <v>0.20108436200000002</v>
      </c>
      <c r="F139" s="4">
        <f>IF(VLOOKUP(B139,'Power Curves'!$K$9:$AD$232,19)&lt;&gt;0, VLOOKUP(B139,'Power Curves'!$K$9:$AD$232,19), F138)</f>
        <v>0.10054218100000001</v>
      </c>
    </row>
    <row r="140" spans="1:6" x14ac:dyDescent="0.2">
      <c r="A140" s="263">
        <v>135</v>
      </c>
      <c r="B140" s="75">
        <f t="shared" si="2"/>
        <v>41244</v>
      </c>
      <c r="C140" s="114">
        <f>VLOOKUP(B140, 'Power Curves'!$B$9:$I$261, 3)+IF(BasisNumber=1, 0,VLOOKUP(B140,'Power Curves'!$BM$9:$BO$316,2))</f>
        <v>31.550000381469729</v>
      </c>
      <c r="D140" s="114">
        <f>VLOOKUP(B140, 'Power Curves'!$B$9:$I$261, 7)+IF(BasisNumber=1, 0,VLOOKUP(B140,'Power Curves'!$BM$9:$BO$316,3))</f>
        <v>22.274998626708985</v>
      </c>
      <c r="E140" s="4">
        <f>IF(VLOOKUP(B140,'Power Curves'!$K$9:$AD$232,15)&lt;&gt;0, VLOOKUP(B140,'Power Curves'!$K$9:$AD$232,15), E128)</f>
        <v>0.201358976</v>
      </c>
      <c r="F140" s="4">
        <f>IF(VLOOKUP(B140,'Power Curves'!$K$9:$AD$232,19)&lt;&gt;0, VLOOKUP(B140,'Power Curves'!$K$9:$AD$232,19), F139)</f>
        <v>0.100679488</v>
      </c>
    </row>
    <row r="141" spans="1:6" x14ac:dyDescent="0.2">
      <c r="A141" s="263">
        <v>136</v>
      </c>
      <c r="B141" s="75">
        <f t="shared" si="2"/>
        <v>41275</v>
      </c>
      <c r="C141" s="114">
        <f>VLOOKUP(B141, 'Power Curves'!$B$9:$I$261, 3)+IF(BasisNumber=1, 0,VLOOKUP(B141,'Power Curves'!$BM$9:$BO$316,2))</f>
        <v>35.800010681152344</v>
      </c>
      <c r="D141" s="114">
        <f>VLOOKUP(B141, 'Power Curves'!$B$9:$I$261, 7)+IF(BasisNumber=1, 0,VLOOKUP(B141,'Power Curves'!$BM$9:$BO$316,3))</f>
        <v>23.942495880126955</v>
      </c>
      <c r="E141" s="4">
        <f>IF(VLOOKUP(B141,'Power Curves'!$K$9:$AD$232,15)&lt;&gt;0, VLOOKUP(B141,'Power Curves'!$K$9:$AD$232,15), E129)</f>
        <v>0.20229035300000001</v>
      </c>
      <c r="F141" s="4">
        <f>IF(VLOOKUP(B141,'Power Curves'!$K$9:$AD$232,19)&lt;&gt;0, VLOOKUP(B141,'Power Curves'!$K$9:$AD$232,19), F140)</f>
        <v>0.101145176</v>
      </c>
    </row>
    <row r="142" spans="1:6" x14ac:dyDescent="0.2">
      <c r="A142" s="263">
        <v>137</v>
      </c>
      <c r="B142" s="75">
        <f t="shared" si="2"/>
        <v>41306</v>
      </c>
      <c r="C142" s="114">
        <f>VLOOKUP(B142, 'Power Curves'!$B$9:$I$261, 3)+IF(BasisNumber=1, 0,VLOOKUP(B142,'Power Curves'!$BM$9:$BO$316,2))</f>
        <v>34.650001525878906</v>
      </c>
      <c r="D142" s="114">
        <f>VLOOKUP(B142, 'Power Curves'!$B$9:$I$261, 7)+IF(BasisNumber=1, 0,VLOOKUP(B142,'Power Curves'!$BM$9:$BO$316,3))</f>
        <v>24.442497787475588</v>
      </c>
      <c r="E142" s="4">
        <f>IF(VLOOKUP(B142,'Power Curves'!$K$9:$AD$232,15)&lt;&gt;0, VLOOKUP(B142,'Power Curves'!$K$9:$AD$232,15), E130)</f>
        <v>0.202164123</v>
      </c>
      <c r="F142" s="4">
        <f>IF(VLOOKUP(B142,'Power Curves'!$K$9:$AD$232,19)&lt;&gt;0, VLOOKUP(B142,'Power Curves'!$K$9:$AD$232,19), F141)</f>
        <v>0.101082062</v>
      </c>
    </row>
    <row r="143" spans="1:6" x14ac:dyDescent="0.2">
      <c r="A143" s="263">
        <v>138</v>
      </c>
      <c r="B143" s="75">
        <f t="shared" si="2"/>
        <v>41334</v>
      </c>
      <c r="C143" s="114">
        <f>VLOOKUP(B143, 'Power Curves'!$B$9:$I$261, 3)+IF(BasisNumber=1, 0,VLOOKUP(B143,'Power Curves'!$BM$9:$BO$316,2))</f>
        <v>33.12999153137207</v>
      </c>
      <c r="D143" s="114">
        <f>VLOOKUP(B143, 'Power Curves'!$B$9:$I$261, 7)+IF(BasisNumber=1, 0,VLOOKUP(B143,'Power Curves'!$BM$9:$BO$316,3))</f>
        <v>23.392496643066409</v>
      </c>
      <c r="E143" s="4">
        <f>IF(VLOOKUP(B143,'Power Curves'!$K$9:$AD$232,15)&lt;&gt;0, VLOOKUP(B143,'Power Curves'!$K$9:$AD$232,15), E131)</f>
        <v>0.200567517</v>
      </c>
      <c r="F143" s="4">
        <f>IF(VLOOKUP(B143,'Power Curves'!$K$9:$AD$232,19)&lt;&gt;0, VLOOKUP(B143,'Power Curves'!$K$9:$AD$232,19), F142)</f>
        <v>0.100283758</v>
      </c>
    </row>
    <row r="144" spans="1:6" x14ac:dyDescent="0.2">
      <c r="A144" s="263">
        <v>139</v>
      </c>
      <c r="B144" s="75">
        <f t="shared" si="2"/>
        <v>41365</v>
      </c>
      <c r="C144" s="114">
        <f>VLOOKUP(B144, 'Power Curves'!$B$9:$I$261, 3)+IF(BasisNumber=1, 0,VLOOKUP(B144,'Power Curves'!$BM$9:$BO$316,2))</f>
        <v>34.329998016357422</v>
      </c>
      <c r="D144" s="114">
        <f>VLOOKUP(B144, 'Power Curves'!$B$9:$I$261, 7)+IF(BasisNumber=1, 0,VLOOKUP(B144,'Power Curves'!$BM$9:$BO$316,3))</f>
        <v>23.092497406005862</v>
      </c>
      <c r="E144" s="4">
        <f>IF(VLOOKUP(B144,'Power Curves'!$K$9:$AD$232,15)&lt;&gt;0, VLOOKUP(B144,'Power Curves'!$K$9:$AD$232,15), E132)</f>
        <v>0.20042442400000002</v>
      </c>
      <c r="F144" s="4">
        <f>IF(VLOOKUP(B144,'Power Curves'!$K$9:$AD$232,19)&lt;&gt;0, VLOOKUP(B144,'Power Curves'!$K$9:$AD$232,19), F143)</f>
        <v>0.10021221200000001</v>
      </c>
    </row>
    <row r="145" spans="1:6" x14ac:dyDescent="0.2">
      <c r="A145" s="263">
        <v>140</v>
      </c>
      <c r="B145" s="75">
        <f t="shared" si="2"/>
        <v>41395</v>
      </c>
      <c r="C145" s="114">
        <f>VLOOKUP(B145, 'Power Curves'!$B$9:$I$261, 3)+IF(BasisNumber=1, 0,VLOOKUP(B145,'Power Curves'!$BM$9:$BO$316,2))</f>
        <v>36.880016326904297</v>
      </c>
      <c r="D145" s="114">
        <f>VLOOKUP(B145, 'Power Curves'!$B$9:$I$261, 7)+IF(BasisNumber=1, 0,VLOOKUP(B145,'Power Curves'!$BM$9:$BO$316,3))</f>
        <v>22.692497787475588</v>
      </c>
      <c r="E145" s="4">
        <f>IF(VLOOKUP(B145,'Power Curves'!$K$9:$AD$232,15)&lt;&gt;0, VLOOKUP(B145,'Power Curves'!$K$9:$AD$232,15), E133)</f>
        <v>0.201540312</v>
      </c>
      <c r="F145" s="4">
        <f>IF(VLOOKUP(B145,'Power Curves'!$K$9:$AD$232,19)&lt;&gt;0, VLOOKUP(B145,'Power Curves'!$K$9:$AD$232,19), F144)</f>
        <v>0.100770156</v>
      </c>
    </row>
    <row r="146" spans="1:6" x14ac:dyDescent="0.2">
      <c r="A146" s="263">
        <v>141</v>
      </c>
      <c r="B146" s="75">
        <f t="shared" si="2"/>
        <v>41426</v>
      </c>
      <c r="C146" s="114">
        <f>VLOOKUP(B146, 'Power Curves'!$B$9:$I$261, 3)+IF(BasisNumber=1, 0,VLOOKUP(B146,'Power Curves'!$BM$9:$BO$316,2))</f>
        <v>46.580001831054688</v>
      </c>
      <c r="D146" s="114">
        <f>VLOOKUP(B146, 'Power Curves'!$B$9:$I$261, 7)+IF(BasisNumber=1, 0,VLOOKUP(B146,'Power Curves'!$BM$9:$BO$316,3))</f>
        <v>23.292500076293948</v>
      </c>
      <c r="E146" s="4">
        <f>IF(VLOOKUP(B146,'Power Curves'!$K$9:$AD$232,15)&lt;&gt;0, VLOOKUP(B146,'Power Curves'!$K$9:$AD$232,15), E134)</f>
        <v>0.20167027500000001</v>
      </c>
      <c r="F146" s="4">
        <f>IF(VLOOKUP(B146,'Power Curves'!$K$9:$AD$232,19)&lt;&gt;0, VLOOKUP(B146,'Power Curves'!$K$9:$AD$232,19), F145)</f>
        <v>0.100835138</v>
      </c>
    </row>
    <row r="147" spans="1:6" x14ac:dyDescent="0.2">
      <c r="A147" s="263">
        <v>142</v>
      </c>
      <c r="B147" s="75">
        <f t="shared" si="2"/>
        <v>41456</v>
      </c>
      <c r="C147" s="114">
        <f>VLOOKUP(B147, 'Power Curves'!$B$9:$I$261, 3)+IF(BasisNumber=1, 0,VLOOKUP(B147,'Power Curves'!$BM$9:$BO$316,2))</f>
        <v>53.980003356933594</v>
      </c>
      <c r="D147" s="114">
        <f>VLOOKUP(B147, 'Power Curves'!$B$9:$I$261, 7)+IF(BasisNumber=1, 0,VLOOKUP(B147,'Power Curves'!$BM$9:$BO$316,3))</f>
        <v>24.792500076293948</v>
      </c>
      <c r="E147" s="4">
        <f>IF(VLOOKUP(B147,'Power Curves'!$K$9:$AD$232,15)&lt;&gt;0, VLOOKUP(B147,'Power Curves'!$K$9:$AD$232,15), E135)</f>
        <v>0.20206676700000001</v>
      </c>
      <c r="F147" s="4">
        <f>IF(VLOOKUP(B147,'Power Curves'!$K$9:$AD$232,19)&lt;&gt;0, VLOOKUP(B147,'Power Curves'!$K$9:$AD$232,19), F146)</f>
        <v>0.101033384</v>
      </c>
    </row>
    <row r="148" spans="1:6" x14ac:dyDescent="0.2">
      <c r="A148" s="263">
        <v>143</v>
      </c>
      <c r="B148" s="75">
        <f t="shared" si="2"/>
        <v>41487</v>
      </c>
      <c r="C148" s="114">
        <f>VLOOKUP(B148, 'Power Curves'!$B$9:$I$261, 3)+IF(BasisNumber=1, 0,VLOOKUP(B148,'Power Curves'!$BM$9:$BO$316,2))</f>
        <v>53.225001525878909</v>
      </c>
      <c r="D148" s="114">
        <f>VLOOKUP(B148, 'Power Curves'!$B$9:$I$261, 7)+IF(BasisNumber=1, 0,VLOOKUP(B148,'Power Curves'!$BM$9:$BO$316,3))</f>
        <v>24.692500076293946</v>
      </c>
      <c r="E148" s="4">
        <f>IF(VLOOKUP(B148,'Power Curves'!$K$9:$AD$232,15)&lt;&gt;0, VLOOKUP(B148,'Power Curves'!$K$9:$AD$232,15), E136)</f>
        <v>0.20195471800000001</v>
      </c>
      <c r="F148" s="4">
        <f>IF(VLOOKUP(B148,'Power Curves'!$K$9:$AD$232,19)&lt;&gt;0, VLOOKUP(B148,'Power Curves'!$K$9:$AD$232,19), F147)</f>
        <v>0.100977359</v>
      </c>
    </row>
    <row r="149" spans="1:6" x14ac:dyDescent="0.2">
      <c r="A149" s="263">
        <v>144</v>
      </c>
      <c r="B149" s="75">
        <f t="shared" si="2"/>
        <v>41518</v>
      </c>
      <c r="C149" s="114">
        <f>VLOOKUP(B149, 'Power Curves'!$B$9:$I$261, 3)+IF(BasisNumber=1, 0,VLOOKUP(B149,'Power Curves'!$BM$9:$BO$316,2))</f>
        <v>34.899999237060541</v>
      </c>
      <c r="D149" s="114">
        <f>VLOOKUP(B149, 'Power Curves'!$B$9:$I$261, 7)+IF(BasisNumber=1, 0,VLOOKUP(B149,'Power Curves'!$BM$9:$BO$316,3))</f>
        <v>21.442501029968263</v>
      </c>
      <c r="E149" s="4">
        <f>IF(VLOOKUP(B149,'Power Curves'!$K$9:$AD$232,15)&lt;&gt;0, VLOOKUP(B149,'Power Curves'!$K$9:$AD$232,15), E137)</f>
        <v>0.20104720800000001</v>
      </c>
      <c r="F149" s="4">
        <f>IF(VLOOKUP(B149,'Power Curves'!$K$9:$AD$232,19)&lt;&gt;0, VLOOKUP(B149,'Power Curves'!$K$9:$AD$232,19), F148)</f>
        <v>0.100523604</v>
      </c>
    </row>
    <row r="150" spans="1:6" x14ac:dyDescent="0.2">
      <c r="A150" s="263">
        <v>145</v>
      </c>
      <c r="B150" s="75">
        <f t="shared" si="2"/>
        <v>41548</v>
      </c>
      <c r="C150" s="114">
        <f>VLOOKUP(B150, 'Power Curves'!$B$9:$I$261, 3)+IF(BasisNumber=1, 0,VLOOKUP(B150,'Power Curves'!$BM$9:$BO$316,2))</f>
        <v>34.149998855590823</v>
      </c>
      <c r="D150" s="114">
        <f>VLOOKUP(B150, 'Power Curves'!$B$9:$I$261, 7)+IF(BasisNumber=1, 0,VLOOKUP(B150,'Power Curves'!$BM$9:$BO$316,3))</f>
        <v>21.075000724792481</v>
      </c>
      <c r="E150" s="4">
        <f>IF(VLOOKUP(B150,'Power Curves'!$K$9:$AD$232,15)&lt;&gt;0, VLOOKUP(B150,'Power Curves'!$K$9:$AD$232,15), E138)</f>
        <v>0.20011875800000001</v>
      </c>
      <c r="F150" s="4">
        <f>IF(VLOOKUP(B150,'Power Curves'!$K$9:$AD$232,19)&lt;&gt;0, VLOOKUP(B150,'Power Curves'!$K$9:$AD$232,19), F149)</f>
        <v>0.100059379</v>
      </c>
    </row>
    <row r="151" spans="1:6" x14ac:dyDescent="0.2">
      <c r="A151" s="263">
        <v>146</v>
      </c>
      <c r="B151" s="75">
        <f t="shared" si="2"/>
        <v>41579</v>
      </c>
      <c r="C151" s="114">
        <f>VLOOKUP(B151, 'Power Curves'!$B$9:$I$261, 3)+IF(BasisNumber=1, 0,VLOOKUP(B151,'Power Curves'!$BM$9:$BO$316,2))</f>
        <v>32.649998855590823</v>
      </c>
      <c r="D151" s="114">
        <f>VLOOKUP(B151, 'Power Curves'!$B$9:$I$261, 7)+IF(BasisNumber=1, 0,VLOOKUP(B151,'Power Curves'!$BM$9:$BO$316,3))</f>
        <v>21.174999198913575</v>
      </c>
      <c r="E151" s="4">
        <f>IF(VLOOKUP(B151,'Power Curves'!$K$9:$AD$232,15)&lt;&gt;0, VLOOKUP(B151,'Power Curves'!$K$9:$AD$232,15), E139)</f>
        <v>0.19944173100000001</v>
      </c>
      <c r="F151" s="4">
        <f>IF(VLOOKUP(B151,'Power Curves'!$K$9:$AD$232,19)&lt;&gt;0, VLOOKUP(B151,'Power Curves'!$K$9:$AD$232,19), F150)</f>
        <v>9.9720865000000006E-2</v>
      </c>
    </row>
    <row r="152" spans="1:6" x14ac:dyDescent="0.2">
      <c r="A152" s="263">
        <v>147</v>
      </c>
      <c r="B152" s="75">
        <f t="shared" si="2"/>
        <v>41609</v>
      </c>
      <c r="C152" s="114">
        <f>VLOOKUP(B152, 'Power Curves'!$B$9:$I$261, 3)+IF(BasisNumber=1, 0,VLOOKUP(B152,'Power Curves'!$BM$9:$BO$316,2))</f>
        <v>32.050000381469729</v>
      </c>
      <c r="D152" s="114">
        <f>VLOOKUP(B152, 'Power Curves'!$B$9:$I$261, 7)+IF(BasisNumber=1, 0,VLOOKUP(B152,'Power Curves'!$BM$9:$BO$316,3))</f>
        <v>23.024998626708985</v>
      </c>
      <c r="E152" s="4">
        <f>IF(VLOOKUP(B152,'Power Curves'!$K$9:$AD$232,15)&lt;&gt;0, VLOOKUP(B152,'Power Curves'!$K$9:$AD$232,15), E140)</f>
        <v>0.199581754</v>
      </c>
      <c r="F152" s="4">
        <f>IF(VLOOKUP(B152,'Power Curves'!$K$9:$AD$232,19)&lt;&gt;0, VLOOKUP(B152,'Power Curves'!$K$9:$AD$232,19), F151)</f>
        <v>9.9790877E-2</v>
      </c>
    </row>
    <row r="153" spans="1:6" x14ac:dyDescent="0.2">
      <c r="A153" s="263">
        <v>148</v>
      </c>
      <c r="B153" s="75">
        <f t="shared" si="2"/>
        <v>41640</v>
      </c>
      <c r="C153" s="114">
        <f>VLOOKUP(B153, 'Power Curves'!$B$9:$I$261, 3)+IF(BasisNumber=1, 0,VLOOKUP(B153,'Power Curves'!$BM$9:$BO$316,2))</f>
        <v>36.800010681152344</v>
      </c>
      <c r="D153" s="114">
        <f>VLOOKUP(B153, 'Power Curves'!$B$9:$I$261, 7)+IF(BasisNumber=1, 0,VLOOKUP(B153,'Power Curves'!$BM$9:$BO$316,3))</f>
        <v>24.692495880126955</v>
      </c>
      <c r="E153" s="4">
        <f>IF(VLOOKUP(B153,'Power Curves'!$K$9:$AD$232,15)&lt;&gt;0, VLOOKUP(B153,'Power Curves'!$K$9:$AD$232,15), E141)</f>
        <v>0.200174399</v>
      </c>
      <c r="F153" s="4">
        <f>IF(VLOOKUP(B153,'Power Curves'!$K$9:$AD$232,19)&lt;&gt;0, VLOOKUP(B153,'Power Curves'!$K$9:$AD$232,19), F152)</f>
        <v>0.100087199</v>
      </c>
    </row>
    <row r="154" spans="1:6" x14ac:dyDescent="0.2">
      <c r="A154" s="263">
        <v>149</v>
      </c>
      <c r="B154" s="75">
        <f t="shared" si="2"/>
        <v>41671</v>
      </c>
      <c r="C154" s="114">
        <f>VLOOKUP(B154, 'Power Curves'!$B$9:$I$261, 3)+IF(BasisNumber=1, 0,VLOOKUP(B154,'Power Curves'!$BM$9:$BO$316,2))</f>
        <v>35.650001525878906</v>
      </c>
      <c r="D154" s="114">
        <f>VLOOKUP(B154, 'Power Curves'!$B$9:$I$261, 7)+IF(BasisNumber=1, 0,VLOOKUP(B154,'Power Curves'!$BM$9:$BO$316,3))</f>
        <v>25.192497787475588</v>
      </c>
      <c r="E154" s="4">
        <f>IF(VLOOKUP(B154,'Power Curves'!$K$9:$AD$232,15)&lt;&gt;0, VLOOKUP(B154,'Power Curves'!$K$9:$AD$232,15), E142)</f>
        <v>0.20003714</v>
      </c>
      <c r="F154" s="4">
        <f>IF(VLOOKUP(B154,'Power Curves'!$K$9:$AD$232,19)&lt;&gt;0, VLOOKUP(B154,'Power Curves'!$K$9:$AD$232,19), F153)</f>
        <v>0.10001857</v>
      </c>
    </row>
    <row r="155" spans="1:6" x14ac:dyDescent="0.2">
      <c r="A155" s="263">
        <v>150</v>
      </c>
      <c r="B155" s="75">
        <f t="shared" si="2"/>
        <v>41699</v>
      </c>
      <c r="C155" s="114">
        <f>VLOOKUP(B155, 'Power Curves'!$B$9:$I$261, 3)+IF(BasisNumber=1, 0,VLOOKUP(B155,'Power Curves'!$BM$9:$BO$316,2))</f>
        <v>34.12999153137207</v>
      </c>
      <c r="D155" s="114">
        <f>VLOOKUP(B155, 'Power Curves'!$B$9:$I$261, 7)+IF(BasisNumber=1, 0,VLOOKUP(B155,'Power Curves'!$BM$9:$BO$316,3))</f>
        <v>24.142496643066409</v>
      </c>
      <c r="E155" s="4">
        <f>IF(VLOOKUP(B155,'Power Curves'!$K$9:$AD$232,15)&lt;&gt;0, VLOOKUP(B155,'Power Curves'!$K$9:$AD$232,15), E143)</f>
        <v>0.19888090999999999</v>
      </c>
      <c r="F155" s="4">
        <f>IF(VLOOKUP(B155,'Power Curves'!$K$9:$AD$232,19)&lt;&gt;0, VLOOKUP(B155,'Power Curves'!$K$9:$AD$232,19), F154)</f>
        <v>9.9440454999999997E-2</v>
      </c>
    </row>
    <row r="156" spans="1:6" x14ac:dyDescent="0.2">
      <c r="A156" s="263">
        <v>151</v>
      </c>
      <c r="B156" s="75">
        <f t="shared" si="2"/>
        <v>41730</v>
      </c>
      <c r="C156" s="114">
        <f>VLOOKUP(B156, 'Power Curves'!$B$9:$I$261, 3)+IF(BasisNumber=1, 0,VLOOKUP(B156,'Power Curves'!$BM$9:$BO$316,2))</f>
        <v>35.329998016357422</v>
      </c>
      <c r="D156" s="114">
        <f>VLOOKUP(B156, 'Power Curves'!$B$9:$I$261, 7)+IF(BasisNumber=1, 0,VLOOKUP(B156,'Power Curves'!$BM$9:$BO$316,3))</f>
        <v>23.842497406005862</v>
      </c>
      <c r="E156" s="4">
        <f>IF(VLOOKUP(B156,'Power Curves'!$K$9:$AD$232,15)&lt;&gt;0, VLOOKUP(B156,'Power Curves'!$K$9:$AD$232,15), E144)</f>
        <v>0.19873196500000001</v>
      </c>
      <c r="F156" s="4">
        <f>IF(VLOOKUP(B156,'Power Curves'!$K$9:$AD$232,19)&lt;&gt;0, VLOOKUP(B156,'Power Curves'!$K$9:$AD$232,19), F155)</f>
        <v>9.9365982000000005E-2</v>
      </c>
    </row>
    <row r="157" spans="1:6" x14ac:dyDescent="0.2">
      <c r="A157" s="263">
        <v>152</v>
      </c>
      <c r="B157" s="75">
        <f t="shared" si="2"/>
        <v>41760</v>
      </c>
      <c r="C157" s="114">
        <f>VLOOKUP(B157, 'Power Curves'!$B$9:$I$261, 3)+IF(BasisNumber=1, 0,VLOOKUP(B157,'Power Curves'!$BM$9:$BO$316,2))</f>
        <v>37.880016326904297</v>
      </c>
      <c r="D157" s="114">
        <f>VLOOKUP(B157, 'Power Curves'!$B$9:$I$261, 7)+IF(BasisNumber=1, 0,VLOOKUP(B157,'Power Curves'!$BM$9:$BO$316,3))</f>
        <v>23.442497787475588</v>
      </c>
      <c r="E157" s="4">
        <f>IF(VLOOKUP(B157,'Power Curves'!$K$9:$AD$232,15)&lt;&gt;0, VLOOKUP(B157,'Power Curves'!$K$9:$AD$232,15), E145)</f>
        <v>0.19945549300000001</v>
      </c>
      <c r="F157" s="4">
        <f>IF(VLOOKUP(B157,'Power Curves'!$K$9:$AD$232,19)&lt;&gt;0, VLOOKUP(B157,'Power Curves'!$K$9:$AD$232,19), F156)</f>
        <v>9.9727747000000005E-2</v>
      </c>
    </row>
    <row r="158" spans="1:6" x14ac:dyDescent="0.2">
      <c r="A158" s="263">
        <v>153</v>
      </c>
      <c r="B158" s="75">
        <f t="shared" si="2"/>
        <v>41791</v>
      </c>
      <c r="C158" s="114">
        <f>VLOOKUP(B158, 'Power Curves'!$B$9:$I$261, 3)+IF(BasisNumber=1, 0,VLOOKUP(B158,'Power Curves'!$BM$9:$BO$316,2))</f>
        <v>48.080001831054688</v>
      </c>
      <c r="D158" s="114">
        <f>VLOOKUP(B158, 'Power Curves'!$B$9:$I$261, 7)+IF(BasisNumber=1, 0,VLOOKUP(B158,'Power Curves'!$BM$9:$BO$316,3))</f>
        <v>24.042500076293948</v>
      </c>
      <c r="E158" s="4">
        <f>IF(VLOOKUP(B158,'Power Curves'!$K$9:$AD$232,15)&lt;&gt;0, VLOOKUP(B158,'Power Curves'!$K$9:$AD$232,15), E146)</f>
        <v>0.19949577600000001</v>
      </c>
      <c r="F158" s="4">
        <f>IF(VLOOKUP(B158,'Power Curves'!$K$9:$AD$232,19)&lt;&gt;0, VLOOKUP(B158,'Power Curves'!$K$9:$AD$232,19), F157)</f>
        <v>9.9747888000000007E-2</v>
      </c>
    </row>
    <row r="159" spans="1:6" x14ac:dyDescent="0.2">
      <c r="A159" s="263">
        <v>154</v>
      </c>
      <c r="B159" s="75">
        <f t="shared" si="2"/>
        <v>41821</v>
      </c>
      <c r="C159" s="114">
        <f>VLOOKUP(B159, 'Power Curves'!$B$9:$I$261, 3)+IF(BasisNumber=1, 0,VLOOKUP(B159,'Power Curves'!$BM$9:$BO$316,2))</f>
        <v>55.980003356933594</v>
      </c>
      <c r="D159" s="114">
        <f>VLOOKUP(B159, 'Power Curves'!$B$9:$I$261, 7)+IF(BasisNumber=1, 0,VLOOKUP(B159,'Power Curves'!$BM$9:$BO$316,3))</f>
        <v>25.542500076293948</v>
      </c>
      <c r="E159" s="4">
        <f>IF(VLOOKUP(B159,'Power Curves'!$K$9:$AD$232,15)&lt;&gt;0, VLOOKUP(B159,'Power Curves'!$K$9:$AD$232,15), E147)</f>
        <v>0.199720763</v>
      </c>
      <c r="F159" s="4">
        <f>IF(VLOOKUP(B159,'Power Curves'!$K$9:$AD$232,19)&lt;&gt;0, VLOOKUP(B159,'Power Curves'!$K$9:$AD$232,19), F158)</f>
        <v>9.9860380999999998E-2</v>
      </c>
    </row>
    <row r="160" spans="1:6" x14ac:dyDescent="0.2">
      <c r="A160" s="263">
        <v>155</v>
      </c>
      <c r="B160" s="75">
        <f t="shared" si="2"/>
        <v>41852</v>
      </c>
      <c r="C160" s="114">
        <f>VLOOKUP(B160, 'Power Curves'!$B$9:$I$261, 3)+IF(BasisNumber=1, 0,VLOOKUP(B160,'Power Curves'!$BM$9:$BO$316,2))</f>
        <v>55.225001525878909</v>
      </c>
      <c r="D160" s="114">
        <f>VLOOKUP(B160, 'Power Curves'!$B$9:$I$261, 7)+IF(BasisNumber=1, 0,VLOOKUP(B160,'Power Curves'!$BM$9:$BO$316,3))</f>
        <v>25.442500076293946</v>
      </c>
      <c r="E160" s="4">
        <f>IF(VLOOKUP(B160,'Power Curves'!$K$9:$AD$232,15)&lt;&gt;0, VLOOKUP(B160,'Power Curves'!$K$9:$AD$232,15), E148)</f>
        <v>0.19959333100000001</v>
      </c>
      <c r="F160" s="4">
        <f>IF(VLOOKUP(B160,'Power Curves'!$K$9:$AD$232,19)&lt;&gt;0, VLOOKUP(B160,'Power Curves'!$K$9:$AD$232,19), F159)</f>
        <v>9.9796665000000007E-2</v>
      </c>
    </row>
    <row r="161" spans="1:6" x14ac:dyDescent="0.2">
      <c r="A161" s="263">
        <v>156</v>
      </c>
      <c r="B161" s="75">
        <f t="shared" si="2"/>
        <v>41883</v>
      </c>
      <c r="C161" s="114">
        <f>VLOOKUP(B161, 'Power Curves'!$B$9:$I$261, 3)+IF(BasisNumber=1, 0,VLOOKUP(B161,'Power Curves'!$BM$9:$BO$316,2))</f>
        <v>35.899999237060541</v>
      </c>
      <c r="D161" s="114">
        <f>VLOOKUP(B161, 'Power Curves'!$B$9:$I$261, 7)+IF(BasisNumber=1, 0,VLOOKUP(B161,'Power Curves'!$BM$9:$BO$316,3))</f>
        <v>22.192501029968263</v>
      </c>
      <c r="E161" s="4">
        <f>IF(VLOOKUP(B161,'Power Curves'!$K$9:$AD$232,15)&lt;&gt;0, VLOOKUP(B161,'Power Curves'!$K$9:$AD$232,15), E149)</f>
        <v>0.198914645</v>
      </c>
      <c r="F161" s="4">
        <f>IF(VLOOKUP(B161,'Power Curves'!$K$9:$AD$232,19)&lt;&gt;0, VLOOKUP(B161,'Power Curves'!$K$9:$AD$232,19), F160)</f>
        <v>9.9457322000000001E-2</v>
      </c>
    </row>
    <row r="162" spans="1:6" x14ac:dyDescent="0.2">
      <c r="A162" s="263">
        <v>157</v>
      </c>
      <c r="B162" s="75">
        <f t="shared" si="2"/>
        <v>41913</v>
      </c>
      <c r="C162" s="114">
        <f>VLOOKUP(B162, 'Power Curves'!$B$9:$I$261, 3)+IF(BasisNumber=1, 0,VLOOKUP(B162,'Power Curves'!$BM$9:$BO$316,2))</f>
        <v>35.149998855590823</v>
      </c>
      <c r="D162" s="114">
        <f>VLOOKUP(B162, 'Power Curves'!$B$9:$I$261, 7)+IF(BasisNumber=1, 0,VLOOKUP(B162,'Power Curves'!$BM$9:$BO$316,3))</f>
        <v>21.825000724792481</v>
      </c>
      <c r="E162" s="4">
        <f>IF(VLOOKUP(B162,'Power Curves'!$K$9:$AD$232,15)&lt;&gt;0, VLOOKUP(B162,'Power Curves'!$K$9:$AD$232,15), E150)</f>
        <v>0.198221446</v>
      </c>
      <c r="F162" s="4">
        <f>IF(VLOOKUP(B162,'Power Curves'!$K$9:$AD$232,19)&lt;&gt;0, VLOOKUP(B162,'Power Curves'!$K$9:$AD$232,19), F161)</f>
        <v>9.9110722999999998E-2</v>
      </c>
    </row>
    <row r="163" spans="1:6" x14ac:dyDescent="0.2">
      <c r="A163" s="263">
        <v>158</v>
      </c>
      <c r="B163" s="75">
        <f t="shared" si="2"/>
        <v>41944</v>
      </c>
      <c r="C163" s="114">
        <f>VLOOKUP(B163, 'Power Curves'!$B$9:$I$261, 3)+IF(BasisNumber=1, 0,VLOOKUP(B163,'Power Curves'!$BM$9:$BO$316,2))</f>
        <v>33.649998855590823</v>
      </c>
      <c r="D163" s="114">
        <f>VLOOKUP(B163, 'Power Curves'!$B$9:$I$261, 7)+IF(BasisNumber=1, 0,VLOOKUP(B163,'Power Curves'!$BM$9:$BO$316,3))</f>
        <v>21.924999198913575</v>
      </c>
      <c r="E163" s="4">
        <f>IF(VLOOKUP(B163,'Power Curves'!$K$9:$AD$232,15)&lt;&gt;0, VLOOKUP(B163,'Power Curves'!$K$9:$AD$232,15), E151)</f>
        <v>0.19770248500000001</v>
      </c>
      <c r="F163" s="4">
        <f>IF(VLOOKUP(B163,'Power Curves'!$K$9:$AD$232,19)&lt;&gt;0, VLOOKUP(B163,'Power Curves'!$K$9:$AD$232,19), F162)</f>
        <v>9.8851242000000006E-2</v>
      </c>
    </row>
    <row r="164" spans="1:6" x14ac:dyDescent="0.2">
      <c r="A164" s="263">
        <v>159</v>
      </c>
      <c r="B164" s="75">
        <f t="shared" si="2"/>
        <v>41974</v>
      </c>
      <c r="C164" s="114">
        <f>VLOOKUP(B164, 'Power Curves'!$B$9:$I$261, 3)+IF(BasisNumber=1, 0,VLOOKUP(B164,'Power Curves'!$BM$9:$BO$316,2))</f>
        <v>33.050000381469729</v>
      </c>
      <c r="D164" s="114">
        <f>VLOOKUP(B164, 'Power Curves'!$B$9:$I$261, 7)+IF(BasisNumber=1, 0,VLOOKUP(B164,'Power Curves'!$BM$9:$BO$316,3))</f>
        <v>23.774998626708985</v>
      </c>
      <c r="E164" s="4">
        <f>IF(VLOOKUP(B164,'Power Curves'!$K$9:$AD$232,15)&lt;&gt;0, VLOOKUP(B164,'Power Curves'!$K$9:$AD$232,15), E152)</f>
        <v>0.19774973900000001</v>
      </c>
      <c r="F164" s="4">
        <f>IF(VLOOKUP(B164,'Power Curves'!$K$9:$AD$232,19)&lt;&gt;0, VLOOKUP(B164,'Power Curves'!$K$9:$AD$232,19), F163)</f>
        <v>9.8874869000000004E-2</v>
      </c>
    </row>
    <row r="165" spans="1:6" x14ac:dyDescent="0.2">
      <c r="A165" s="263">
        <v>160</v>
      </c>
      <c r="B165" s="75">
        <f t="shared" si="2"/>
        <v>42005</v>
      </c>
      <c r="C165" s="114">
        <f>VLOOKUP(B165, 'Power Curves'!$B$9:$I$261, 3)+IF(BasisNumber=1, 0,VLOOKUP(B165,'Power Curves'!$BM$9:$BO$316,2))</f>
        <v>37.550010681152344</v>
      </c>
      <c r="D165" s="114">
        <f>VLOOKUP(B165, 'Power Curves'!$B$9:$I$261, 7)+IF(BasisNumber=1, 0,VLOOKUP(B165,'Power Curves'!$BM$9:$BO$316,3))</f>
        <v>25.442495880126955</v>
      </c>
      <c r="E165" s="4">
        <f>IF(VLOOKUP(B165,'Power Curves'!$K$9:$AD$232,15)&lt;&gt;0, VLOOKUP(B165,'Power Curves'!$K$9:$AD$232,15), E153)</f>
        <v>0.198108171</v>
      </c>
      <c r="F165" s="4">
        <f>IF(VLOOKUP(B165,'Power Curves'!$K$9:$AD$232,19)&lt;&gt;0, VLOOKUP(B165,'Power Curves'!$K$9:$AD$232,19), F164)</f>
        <v>9.9054086E-2</v>
      </c>
    </row>
    <row r="166" spans="1:6" x14ac:dyDescent="0.2">
      <c r="A166" s="263">
        <v>161</v>
      </c>
      <c r="B166" s="75">
        <f t="shared" si="2"/>
        <v>42036</v>
      </c>
      <c r="C166" s="114">
        <f>VLOOKUP(B166, 'Power Curves'!$B$9:$I$261, 3)+IF(BasisNumber=1, 0,VLOOKUP(B166,'Power Curves'!$BM$9:$BO$316,2))</f>
        <v>36.400001525878906</v>
      </c>
      <c r="D166" s="114">
        <f>VLOOKUP(B166, 'Power Curves'!$B$9:$I$261, 7)+IF(BasisNumber=1, 0,VLOOKUP(B166,'Power Curves'!$BM$9:$BO$316,3))</f>
        <v>25.942497787475588</v>
      </c>
      <c r="E166" s="4">
        <f>IF(VLOOKUP(B166,'Power Curves'!$K$9:$AD$232,15)&lt;&gt;0, VLOOKUP(B166,'Power Curves'!$K$9:$AD$232,15), E154)</f>
        <v>0.19796376700000001</v>
      </c>
      <c r="F166" s="4">
        <f>IF(VLOOKUP(B166,'Power Curves'!$K$9:$AD$232,19)&lt;&gt;0, VLOOKUP(B166,'Power Curves'!$K$9:$AD$232,19), F165)</f>
        <v>9.8981883000000007E-2</v>
      </c>
    </row>
    <row r="167" spans="1:6" x14ac:dyDescent="0.2">
      <c r="A167" s="263">
        <v>162</v>
      </c>
      <c r="B167" s="75">
        <f t="shared" si="2"/>
        <v>42064</v>
      </c>
      <c r="C167" s="114">
        <f>VLOOKUP(B167, 'Power Curves'!$B$9:$I$261, 3)+IF(BasisNumber=1, 0,VLOOKUP(B167,'Power Curves'!$BM$9:$BO$316,2))</f>
        <v>34.87999153137207</v>
      </c>
      <c r="D167" s="114">
        <f>VLOOKUP(B167, 'Power Curves'!$B$9:$I$261, 7)+IF(BasisNumber=1, 0,VLOOKUP(B167,'Power Curves'!$BM$9:$BO$316,3))</f>
        <v>24.892496643066409</v>
      </c>
      <c r="E167" s="4">
        <f>IF(VLOOKUP(B167,'Power Curves'!$K$9:$AD$232,15)&lt;&gt;0, VLOOKUP(B167,'Power Curves'!$K$9:$AD$232,15), E155)</f>
        <v>0.19711321500000001</v>
      </c>
      <c r="F167" s="4">
        <f>IF(VLOOKUP(B167,'Power Curves'!$K$9:$AD$232,19)&lt;&gt;0, VLOOKUP(B167,'Power Curves'!$K$9:$AD$232,19), F166)</f>
        <v>9.8556608000000004E-2</v>
      </c>
    </row>
    <row r="168" spans="1:6" x14ac:dyDescent="0.2">
      <c r="A168" s="263">
        <v>163</v>
      </c>
      <c r="B168" s="75">
        <f t="shared" si="2"/>
        <v>42095</v>
      </c>
      <c r="C168" s="114">
        <f>VLOOKUP(B168, 'Power Curves'!$B$9:$I$261, 3)+IF(BasisNumber=1, 0,VLOOKUP(B168,'Power Curves'!$BM$9:$BO$316,2))</f>
        <v>36.079998016357422</v>
      </c>
      <c r="D168" s="114">
        <f>VLOOKUP(B168, 'Power Curves'!$B$9:$I$261, 7)+IF(BasisNumber=1, 0,VLOOKUP(B168,'Power Curves'!$BM$9:$BO$316,3))</f>
        <v>24.592497406005862</v>
      </c>
      <c r="E168" s="4">
        <f>IF(VLOOKUP(B168,'Power Curves'!$K$9:$AD$232,15)&lt;&gt;0, VLOOKUP(B168,'Power Curves'!$K$9:$AD$232,15), E156)</f>
        <v>0.19696071200000001</v>
      </c>
      <c r="F168" s="4">
        <f>IF(VLOOKUP(B168,'Power Curves'!$K$9:$AD$232,19)&lt;&gt;0, VLOOKUP(B168,'Power Curves'!$K$9:$AD$232,19), F167)</f>
        <v>9.8480356000000005E-2</v>
      </c>
    </row>
    <row r="169" spans="1:6" x14ac:dyDescent="0.2">
      <c r="A169" s="263">
        <v>164</v>
      </c>
      <c r="B169" s="75">
        <f t="shared" si="2"/>
        <v>42125</v>
      </c>
      <c r="C169" s="114">
        <f>VLOOKUP(B169, 'Power Curves'!$B$9:$I$261, 3)+IF(BasisNumber=1, 0,VLOOKUP(B169,'Power Curves'!$BM$9:$BO$316,2))</f>
        <v>38.630016326904297</v>
      </c>
      <c r="D169" s="114">
        <f>VLOOKUP(B169, 'Power Curves'!$B$9:$I$261, 7)+IF(BasisNumber=1, 0,VLOOKUP(B169,'Power Curves'!$BM$9:$BO$316,3))</f>
        <v>24.192497787475588</v>
      </c>
      <c r="E169" s="4">
        <f>IF(VLOOKUP(B169,'Power Curves'!$K$9:$AD$232,15)&lt;&gt;0, VLOOKUP(B169,'Power Curves'!$K$9:$AD$232,15), E157)</f>
        <v>0.19741283300000001</v>
      </c>
      <c r="F169" s="4">
        <f>IF(VLOOKUP(B169,'Power Curves'!$K$9:$AD$232,19)&lt;&gt;0, VLOOKUP(B169,'Power Curves'!$K$9:$AD$232,19), F168)</f>
        <v>9.8706417000000005E-2</v>
      </c>
    </row>
    <row r="170" spans="1:6" x14ac:dyDescent="0.2">
      <c r="A170" s="263">
        <v>165</v>
      </c>
      <c r="B170" s="75">
        <f t="shared" si="2"/>
        <v>42156</v>
      </c>
      <c r="C170" s="114">
        <f>VLOOKUP(B170, 'Power Curves'!$B$9:$I$261, 3)+IF(BasisNumber=1, 0,VLOOKUP(B170,'Power Curves'!$BM$9:$BO$316,2))</f>
        <v>49.330001831054688</v>
      </c>
      <c r="D170" s="114">
        <f>VLOOKUP(B170, 'Power Curves'!$B$9:$I$261, 7)+IF(BasisNumber=1, 0,VLOOKUP(B170,'Power Curves'!$BM$9:$BO$316,3))</f>
        <v>24.792500076293948</v>
      </c>
      <c r="E170" s="4">
        <f>IF(VLOOKUP(B170,'Power Curves'!$K$9:$AD$232,15)&lt;&gt;0, VLOOKUP(B170,'Power Curves'!$K$9:$AD$232,15), E158)</f>
        <v>0.19739146500000002</v>
      </c>
      <c r="F170" s="4">
        <f>IF(VLOOKUP(B170,'Power Curves'!$K$9:$AD$232,19)&lt;&gt;0, VLOOKUP(B170,'Power Curves'!$K$9:$AD$232,19), F169)</f>
        <v>9.8695732000000008E-2</v>
      </c>
    </row>
    <row r="171" spans="1:6" x14ac:dyDescent="0.2">
      <c r="A171" s="263">
        <v>166</v>
      </c>
      <c r="B171" s="75">
        <f t="shared" si="2"/>
        <v>42186</v>
      </c>
      <c r="C171" s="114">
        <f>VLOOKUP(B171, 'Power Curves'!$B$9:$I$261, 3)+IF(BasisNumber=1, 0,VLOOKUP(B171,'Power Curves'!$BM$9:$BO$316,2))</f>
        <v>57.980003356933594</v>
      </c>
      <c r="D171" s="114">
        <f>VLOOKUP(B171, 'Power Curves'!$B$9:$I$261, 7)+IF(BasisNumber=1, 0,VLOOKUP(B171,'Power Curves'!$BM$9:$BO$316,3))</f>
        <v>26.292500076293948</v>
      </c>
      <c r="E171" s="4">
        <f>IF(VLOOKUP(B171,'Power Curves'!$K$9:$AD$232,15)&lt;&gt;0, VLOOKUP(B171,'Power Curves'!$K$9:$AD$232,15), E159)</f>
        <v>0.19749809700000001</v>
      </c>
      <c r="F171" s="4">
        <f>IF(VLOOKUP(B171,'Power Curves'!$K$9:$AD$232,19)&lt;&gt;0, VLOOKUP(B171,'Power Curves'!$K$9:$AD$232,19), F170)</f>
        <v>9.8749048000000006E-2</v>
      </c>
    </row>
    <row r="172" spans="1:6" x14ac:dyDescent="0.2">
      <c r="A172" s="263">
        <v>167</v>
      </c>
      <c r="B172" s="75">
        <f t="shared" si="2"/>
        <v>42217</v>
      </c>
      <c r="C172" s="114">
        <f>VLOOKUP(B172, 'Power Curves'!$B$9:$I$261, 3)+IF(BasisNumber=1, 0,VLOOKUP(B172,'Power Curves'!$BM$9:$BO$316,2))</f>
        <v>57.225001525878909</v>
      </c>
      <c r="D172" s="114">
        <f>VLOOKUP(B172, 'Power Curves'!$B$9:$I$261, 7)+IF(BasisNumber=1, 0,VLOOKUP(B172,'Power Curves'!$BM$9:$BO$316,3))</f>
        <v>26.192500076293946</v>
      </c>
      <c r="E172" s="4">
        <f>IF(VLOOKUP(B172,'Power Curves'!$K$9:$AD$232,15)&lt;&gt;0, VLOOKUP(B172,'Power Curves'!$K$9:$AD$232,15), E160)</f>
        <v>0.19736050199999999</v>
      </c>
      <c r="F172" s="4">
        <f>IF(VLOOKUP(B172,'Power Curves'!$K$9:$AD$232,19)&lt;&gt;0, VLOOKUP(B172,'Power Curves'!$K$9:$AD$232,19), F171)</f>
        <v>9.8680250999999997E-2</v>
      </c>
    </row>
    <row r="173" spans="1:6" x14ac:dyDescent="0.2">
      <c r="A173" s="263">
        <v>168</v>
      </c>
      <c r="B173" s="75">
        <f t="shared" si="2"/>
        <v>42248</v>
      </c>
      <c r="C173" s="114">
        <f>VLOOKUP(B173, 'Power Curves'!$B$9:$I$261, 3)+IF(BasisNumber=1, 0,VLOOKUP(B173,'Power Curves'!$BM$9:$BO$316,2))</f>
        <v>36.649999237060541</v>
      </c>
      <c r="D173" s="114">
        <f>VLOOKUP(B173, 'Power Curves'!$B$9:$I$261, 7)+IF(BasisNumber=1, 0,VLOOKUP(B173,'Power Curves'!$BM$9:$BO$316,3))</f>
        <v>22.942501029968263</v>
      </c>
      <c r="E173" s="4">
        <f>IF(VLOOKUP(B173,'Power Curves'!$K$9:$AD$232,15)&lt;&gt;0, VLOOKUP(B173,'Power Curves'!$K$9:$AD$232,15), E161)</f>
        <v>0.19684088899999999</v>
      </c>
      <c r="F173" s="4">
        <f>IF(VLOOKUP(B173,'Power Curves'!$K$9:$AD$232,19)&lt;&gt;0, VLOOKUP(B173,'Power Curves'!$K$9:$AD$232,19), F172)</f>
        <v>9.8420443999999996E-2</v>
      </c>
    </row>
    <row r="174" spans="1:6" x14ac:dyDescent="0.2">
      <c r="A174" s="263">
        <v>169</v>
      </c>
      <c r="B174" s="75">
        <f t="shared" si="2"/>
        <v>42278</v>
      </c>
      <c r="C174" s="114">
        <f>VLOOKUP(B174, 'Power Curves'!$B$9:$I$261, 3)+IF(BasisNumber=1, 0,VLOOKUP(B174,'Power Curves'!$BM$9:$BO$316,2))</f>
        <v>35.899998855590823</v>
      </c>
      <c r="D174" s="114">
        <f>VLOOKUP(B174, 'Power Curves'!$B$9:$I$261, 7)+IF(BasisNumber=1, 0,VLOOKUP(B174,'Power Curves'!$BM$9:$BO$316,3))</f>
        <v>22.575000724792481</v>
      </c>
      <c r="E174" s="4">
        <f>IF(VLOOKUP(B174,'Power Curves'!$K$9:$AD$232,15)&lt;&gt;0, VLOOKUP(B174,'Power Curves'!$K$9:$AD$232,15), E162)</f>
        <v>0.19631121800000001</v>
      </c>
      <c r="F174" s="4">
        <f>IF(VLOOKUP(B174,'Power Curves'!$K$9:$AD$232,19)&lt;&gt;0, VLOOKUP(B174,'Power Curves'!$K$9:$AD$232,19), F173)</f>
        <v>9.8155609000000005E-2</v>
      </c>
    </row>
    <row r="175" spans="1:6" x14ac:dyDescent="0.2">
      <c r="A175" s="263">
        <v>170</v>
      </c>
      <c r="B175" s="75">
        <f t="shared" si="2"/>
        <v>42309</v>
      </c>
      <c r="C175" s="114">
        <f>VLOOKUP(B175, 'Power Curves'!$B$9:$I$261, 3)+IF(BasisNumber=1, 0,VLOOKUP(B175,'Power Curves'!$BM$9:$BO$316,2))</f>
        <v>34.399998855590823</v>
      </c>
      <c r="D175" s="114">
        <f>VLOOKUP(B175, 'Power Curves'!$B$9:$I$261, 7)+IF(BasisNumber=1, 0,VLOOKUP(B175,'Power Curves'!$BM$9:$BO$316,3))</f>
        <v>22.674999198913575</v>
      </c>
      <c r="E175" s="4">
        <f>IF(VLOOKUP(B175,'Power Curves'!$K$9:$AD$232,15)&lt;&gt;0, VLOOKUP(B175,'Power Curves'!$K$9:$AD$232,15), E163)</f>
        <v>0.195902294</v>
      </c>
      <c r="F175" s="4">
        <f>IF(VLOOKUP(B175,'Power Curves'!$K$9:$AD$232,19)&lt;&gt;0, VLOOKUP(B175,'Power Curves'!$K$9:$AD$232,19), F174)</f>
        <v>9.7951147000000002E-2</v>
      </c>
    </row>
    <row r="176" spans="1:6" x14ac:dyDescent="0.2">
      <c r="A176" s="263">
        <v>171</v>
      </c>
      <c r="B176" s="75">
        <f t="shared" si="2"/>
        <v>42339</v>
      </c>
      <c r="C176" s="114">
        <f>VLOOKUP(B176, 'Power Curves'!$B$9:$I$261, 3)+IF(BasisNumber=1, 0,VLOOKUP(B176,'Power Curves'!$BM$9:$BO$316,2))</f>
        <v>33.800000381469729</v>
      </c>
      <c r="D176" s="114">
        <f>VLOOKUP(B176, 'Power Curves'!$B$9:$I$261, 7)+IF(BasisNumber=1, 0,VLOOKUP(B176,'Power Curves'!$BM$9:$BO$316,3))</f>
        <v>24.524998626708985</v>
      </c>
      <c r="E176" s="4">
        <f>IF(VLOOKUP(B176,'Power Curves'!$K$9:$AD$232,15)&lt;&gt;0, VLOOKUP(B176,'Power Curves'!$K$9:$AD$232,15), E164)</f>
        <v>0.19588575699999999</v>
      </c>
      <c r="F176" s="4">
        <f>IF(VLOOKUP(B176,'Power Curves'!$K$9:$AD$232,19)&lt;&gt;0, VLOOKUP(B176,'Power Curves'!$K$9:$AD$232,19), F175)</f>
        <v>9.7942877999999997E-2</v>
      </c>
    </row>
    <row r="177" spans="1:6" x14ac:dyDescent="0.2">
      <c r="A177" s="263">
        <v>172</v>
      </c>
      <c r="B177" s="75">
        <f t="shared" si="2"/>
        <v>42370</v>
      </c>
      <c r="C177" s="114">
        <f>VLOOKUP(B177, 'Power Curves'!$B$9:$I$261, 3)+IF(BasisNumber=1, 0,VLOOKUP(B177,'Power Curves'!$BM$9:$BO$316,2))</f>
        <v>38.050010681152344</v>
      </c>
      <c r="D177" s="114">
        <f>VLOOKUP(B177, 'Power Curves'!$B$9:$I$261, 7)+IF(BasisNumber=1, 0,VLOOKUP(B177,'Power Curves'!$BM$9:$BO$316,3))</f>
        <v>26.192495880126955</v>
      </c>
      <c r="E177" s="4">
        <f>IF(VLOOKUP(B177,'Power Curves'!$K$9:$AD$232,15)&lt;&gt;0, VLOOKUP(B177,'Power Curves'!$K$9:$AD$232,15), E165)</f>
        <v>0.19608240200000002</v>
      </c>
      <c r="F177" s="4">
        <f>IF(VLOOKUP(B177,'Power Curves'!$K$9:$AD$232,19)&lt;&gt;0, VLOOKUP(B177,'Power Curves'!$K$9:$AD$232,19), F176)</f>
        <v>9.8041201000000008E-2</v>
      </c>
    </row>
    <row r="178" spans="1:6" x14ac:dyDescent="0.2">
      <c r="A178" s="263">
        <v>173</v>
      </c>
      <c r="B178" s="75">
        <f t="shared" si="2"/>
        <v>42401</v>
      </c>
      <c r="C178" s="114">
        <f>VLOOKUP(B178, 'Power Curves'!$B$9:$I$261, 3)+IF(BasisNumber=1, 0,VLOOKUP(B178,'Power Curves'!$BM$9:$BO$316,2))</f>
        <v>36.900001525878906</v>
      </c>
      <c r="D178" s="114">
        <f>VLOOKUP(B178, 'Power Curves'!$B$9:$I$261, 7)+IF(BasisNumber=1, 0,VLOOKUP(B178,'Power Curves'!$BM$9:$BO$316,3))</f>
        <v>26.692497787475588</v>
      </c>
      <c r="E178" s="4">
        <f>IF(VLOOKUP(B178,'Power Curves'!$K$9:$AD$232,15)&lt;&gt;0, VLOOKUP(B178,'Power Curves'!$K$9:$AD$232,15), E166)</f>
        <v>0.19593353900000002</v>
      </c>
      <c r="F178" s="4">
        <f>IF(VLOOKUP(B178,'Power Curves'!$K$9:$AD$232,19)&lt;&gt;0, VLOOKUP(B178,'Power Curves'!$K$9:$AD$232,19), F177)</f>
        <v>9.7966769000000009E-2</v>
      </c>
    </row>
    <row r="179" spans="1:6" x14ac:dyDescent="0.2">
      <c r="A179" s="263">
        <v>174</v>
      </c>
      <c r="B179" s="75">
        <f t="shared" si="2"/>
        <v>42430</v>
      </c>
      <c r="C179" s="114">
        <f>VLOOKUP(B179, 'Power Curves'!$B$9:$I$261, 3)+IF(BasisNumber=1, 0,VLOOKUP(B179,'Power Curves'!$BM$9:$BO$316,2))</f>
        <v>35.37999153137207</v>
      </c>
      <c r="D179" s="114">
        <f>VLOOKUP(B179, 'Power Curves'!$B$9:$I$261, 7)+IF(BasisNumber=1, 0,VLOOKUP(B179,'Power Curves'!$BM$9:$BO$316,3))</f>
        <v>25.642496643066409</v>
      </c>
      <c r="E179" s="4">
        <f>IF(VLOOKUP(B179,'Power Curves'!$K$9:$AD$232,15)&lt;&gt;0, VLOOKUP(B179,'Power Curves'!$K$9:$AD$232,15), E167)</f>
        <v>0.195295315</v>
      </c>
      <c r="F179" s="4">
        <f>IF(VLOOKUP(B179,'Power Curves'!$K$9:$AD$232,19)&lt;&gt;0, VLOOKUP(B179,'Power Curves'!$K$9:$AD$232,19), F178)</f>
        <v>9.7647657999999998E-2</v>
      </c>
    </row>
    <row r="180" spans="1:6" x14ac:dyDescent="0.2">
      <c r="A180" s="263">
        <v>175</v>
      </c>
      <c r="B180" s="75">
        <f t="shared" si="2"/>
        <v>42461</v>
      </c>
      <c r="C180" s="114">
        <f>VLOOKUP(B180, 'Power Curves'!$B$9:$I$261, 3)+IF(BasisNumber=1, 0,VLOOKUP(B180,'Power Curves'!$BM$9:$BO$316,2))</f>
        <v>36.579998016357422</v>
      </c>
      <c r="D180" s="114">
        <f>VLOOKUP(B180, 'Power Curves'!$B$9:$I$261, 7)+IF(BasisNumber=1, 0,VLOOKUP(B180,'Power Curves'!$BM$9:$BO$316,3))</f>
        <v>25.342497406005862</v>
      </c>
      <c r="E180" s="4">
        <f>IF(VLOOKUP(B180,'Power Curves'!$K$9:$AD$232,15)&lt;&gt;0, VLOOKUP(B180,'Power Curves'!$K$9:$AD$232,15), E168)</f>
        <v>0.19514083900000001</v>
      </c>
      <c r="F180" s="4">
        <f>IF(VLOOKUP(B180,'Power Curves'!$K$9:$AD$232,19)&lt;&gt;0, VLOOKUP(B180,'Power Curves'!$K$9:$AD$232,19), F179)</f>
        <v>9.7570420000000005E-2</v>
      </c>
    </row>
    <row r="181" spans="1:6" x14ac:dyDescent="0.2">
      <c r="A181" s="263">
        <v>176</v>
      </c>
      <c r="B181" s="75">
        <f t="shared" si="2"/>
        <v>42491</v>
      </c>
      <c r="C181" s="114">
        <f>VLOOKUP(B181, 'Power Curves'!$B$9:$I$261, 3)+IF(BasisNumber=1, 0,VLOOKUP(B181,'Power Curves'!$BM$9:$BO$316,2))</f>
        <v>39.130016326904297</v>
      </c>
      <c r="D181" s="114">
        <f>VLOOKUP(B181, 'Power Curves'!$B$9:$I$261, 7)+IF(BasisNumber=1, 0,VLOOKUP(B181,'Power Curves'!$BM$9:$BO$316,3))</f>
        <v>24.942497787475588</v>
      </c>
      <c r="E181" s="4">
        <f>IF(VLOOKUP(B181,'Power Curves'!$K$9:$AD$232,15)&lt;&gt;0, VLOOKUP(B181,'Power Curves'!$K$9:$AD$232,15), E169)</f>
        <v>0.195405368</v>
      </c>
      <c r="F181" s="4">
        <f>IF(VLOOKUP(B181,'Power Curves'!$K$9:$AD$232,19)&lt;&gt;0, VLOOKUP(B181,'Power Curves'!$K$9:$AD$232,19), F180)</f>
        <v>9.7702683999999998E-2</v>
      </c>
    </row>
    <row r="182" spans="1:6" x14ac:dyDescent="0.2">
      <c r="A182" s="263">
        <v>177</v>
      </c>
      <c r="B182" s="75">
        <f t="shared" si="2"/>
        <v>42522</v>
      </c>
      <c r="C182" s="114">
        <f>VLOOKUP(B182, 'Power Curves'!$B$9:$I$261, 3)+IF(BasisNumber=1, 0,VLOOKUP(B182,'Power Curves'!$BM$9:$BO$316,2))</f>
        <v>49.830001831054688</v>
      </c>
      <c r="D182" s="114">
        <f>VLOOKUP(B182, 'Power Curves'!$B$9:$I$261, 7)+IF(BasisNumber=1, 0,VLOOKUP(B182,'Power Curves'!$BM$9:$BO$316,3))</f>
        <v>25.542500076293948</v>
      </c>
      <c r="E182" s="4">
        <f>IF(VLOOKUP(B182,'Power Curves'!$K$9:$AD$232,15)&lt;&gt;0, VLOOKUP(B182,'Power Curves'!$K$9:$AD$232,15), E170)</f>
        <v>0.195341768</v>
      </c>
      <c r="F182" s="4">
        <f>IF(VLOOKUP(B182,'Power Curves'!$K$9:$AD$232,19)&lt;&gt;0, VLOOKUP(B182,'Power Curves'!$K$9:$AD$232,19), F181)</f>
        <v>9.7670883999999999E-2</v>
      </c>
    </row>
    <row r="183" spans="1:6" x14ac:dyDescent="0.2">
      <c r="A183" s="263">
        <v>178</v>
      </c>
      <c r="B183" s="75">
        <f t="shared" si="2"/>
        <v>42552</v>
      </c>
      <c r="C183" s="114">
        <f>VLOOKUP(B183, 'Power Curves'!$B$9:$I$261, 3)+IF(BasisNumber=1, 0,VLOOKUP(B183,'Power Curves'!$BM$9:$BO$316,2))</f>
        <v>58.480003356933594</v>
      </c>
      <c r="D183" s="114">
        <f>VLOOKUP(B183, 'Power Curves'!$B$9:$I$261, 7)+IF(BasisNumber=1, 0,VLOOKUP(B183,'Power Curves'!$BM$9:$BO$316,3))</f>
        <v>27.042500076293948</v>
      </c>
      <c r="E183" s="4">
        <f>IF(VLOOKUP(B183,'Power Curves'!$K$9:$AD$232,15)&lt;&gt;0, VLOOKUP(B183,'Power Curves'!$K$9:$AD$232,15), E171)</f>
        <v>0.195366873</v>
      </c>
      <c r="F183" s="4">
        <f>IF(VLOOKUP(B183,'Power Curves'!$K$9:$AD$232,19)&lt;&gt;0, VLOOKUP(B183,'Power Curves'!$K$9:$AD$232,19), F182)</f>
        <v>9.7683436999999998E-2</v>
      </c>
    </row>
    <row r="184" spans="1:6" x14ac:dyDescent="0.2">
      <c r="A184" s="263">
        <v>179</v>
      </c>
      <c r="B184" s="75">
        <f t="shared" si="2"/>
        <v>42583</v>
      </c>
      <c r="C184" s="114">
        <f>VLOOKUP(B184, 'Power Curves'!$B$9:$I$261, 3)+IF(BasisNumber=1, 0,VLOOKUP(B184,'Power Curves'!$BM$9:$BO$316,2))</f>
        <v>57.725001525878909</v>
      </c>
      <c r="D184" s="114">
        <f>VLOOKUP(B184, 'Power Curves'!$B$9:$I$261, 7)+IF(BasisNumber=1, 0,VLOOKUP(B184,'Power Curves'!$BM$9:$BO$316,3))</f>
        <v>26.942500076293946</v>
      </c>
      <c r="E184" s="4">
        <f>IF(VLOOKUP(B184,'Power Curves'!$K$9:$AD$232,15)&lt;&gt;0, VLOOKUP(B184,'Power Curves'!$K$9:$AD$232,15), E172)</f>
        <v>0.19522272900000001</v>
      </c>
      <c r="F184" s="4">
        <f>IF(VLOOKUP(B184,'Power Curves'!$K$9:$AD$232,19)&lt;&gt;0, VLOOKUP(B184,'Power Curves'!$K$9:$AD$232,19), F183)</f>
        <v>9.7611364000000006E-2</v>
      </c>
    </row>
    <row r="185" spans="1:6" x14ac:dyDescent="0.2">
      <c r="A185" s="263">
        <v>180</v>
      </c>
      <c r="B185" s="75">
        <f t="shared" si="2"/>
        <v>42614</v>
      </c>
      <c r="C185" s="114">
        <f>VLOOKUP(B185, 'Power Curves'!$B$9:$I$261, 3)+IF(BasisNumber=1, 0,VLOOKUP(B185,'Power Curves'!$BM$9:$BO$316,2))</f>
        <v>37.149999237060541</v>
      </c>
      <c r="D185" s="114">
        <f>VLOOKUP(B185, 'Power Curves'!$B$9:$I$261, 7)+IF(BasisNumber=1, 0,VLOOKUP(B185,'Power Curves'!$BM$9:$BO$316,3))</f>
        <v>23.692501029968263</v>
      </c>
      <c r="E185" s="4">
        <f>IF(VLOOKUP(B185,'Power Curves'!$K$9:$AD$232,15)&lt;&gt;0, VLOOKUP(B185,'Power Curves'!$K$9:$AD$232,15), E173)</f>
        <v>0.19481384600000001</v>
      </c>
      <c r="F185" s="4">
        <f>IF(VLOOKUP(B185,'Power Curves'!$K$9:$AD$232,19)&lt;&gt;0, VLOOKUP(B185,'Power Curves'!$K$9:$AD$232,19), F184)</f>
        <v>9.7406923000000006E-2</v>
      </c>
    </row>
    <row r="186" spans="1:6" x14ac:dyDescent="0.2">
      <c r="A186" s="263">
        <v>181</v>
      </c>
      <c r="B186" s="75">
        <f t="shared" si="2"/>
        <v>42644</v>
      </c>
      <c r="C186" s="114">
        <f>VLOOKUP(B186, 'Power Curves'!$B$9:$I$261, 3)+IF(BasisNumber=1, 0,VLOOKUP(B186,'Power Curves'!$BM$9:$BO$316,2))</f>
        <v>36.399998855590823</v>
      </c>
      <c r="D186" s="114">
        <f>VLOOKUP(B186, 'Power Curves'!$B$9:$I$261, 7)+IF(BasisNumber=1, 0,VLOOKUP(B186,'Power Curves'!$BM$9:$BO$316,3))</f>
        <v>23.325000724792481</v>
      </c>
      <c r="E186" s="4">
        <f>IF(VLOOKUP(B186,'Power Curves'!$K$9:$AD$232,15)&lt;&gt;0, VLOOKUP(B186,'Power Curves'!$K$9:$AD$232,15), E174)</f>
        <v>0.19439799299999999</v>
      </c>
      <c r="F186" s="4">
        <f>IF(VLOOKUP(B186,'Power Curves'!$K$9:$AD$232,19)&lt;&gt;0, VLOOKUP(B186,'Power Curves'!$K$9:$AD$232,19), F185)</f>
        <v>9.7198995999999996E-2</v>
      </c>
    </row>
    <row r="187" spans="1:6" x14ac:dyDescent="0.2">
      <c r="A187" s="263">
        <v>182</v>
      </c>
      <c r="B187" s="75">
        <f t="shared" si="2"/>
        <v>42675</v>
      </c>
      <c r="C187" s="114">
        <f>VLOOKUP(B187, 'Power Curves'!$B$9:$I$261, 3)+IF(BasisNumber=1, 0,VLOOKUP(B187,'Power Curves'!$BM$9:$BO$316,2))</f>
        <v>34.899998855590823</v>
      </c>
      <c r="D187" s="114">
        <f>VLOOKUP(B187, 'Power Curves'!$B$9:$I$261, 7)+IF(BasisNumber=1, 0,VLOOKUP(B187,'Power Curves'!$BM$9:$BO$316,3))</f>
        <v>23.424999198913575</v>
      </c>
      <c r="E187" s="4">
        <f>IF(VLOOKUP(B187,'Power Curves'!$K$9:$AD$232,15)&lt;&gt;0, VLOOKUP(B187,'Power Curves'!$K$9:$AD$232,15), E175)</f>
        <v>0.194065817</v>
      </c>
      <c r="F187" s="4">
        <f>IF(VLOOKUP(B187,'Power Curves'!$K$9:$AD$232,19)&lt;&gt;0, VLOOKUP(B187,'Power Curves'!$K$9:$AD$232,19), F186)</f>
        <v>9.7032908000000001E-2</v>
      </c>
    </row>
    <row r="188" spans="1:6" x14ac:dyDescent="0.2">
      <c r="A188" s="263">
        <v>183</v>
      </c>
      <c r="B188" s="75">
        <f t="shared" si="2"/>
        <v>42705</v>
      </c>
      <c r="C188" s="114">
        <f>VLOOKUP(B188, 'Power Curves'!$B$9:$I$261, 3)+IF(BasisNumber=1, 0,VLOOKUP(B188,'Power Curves'!$BM$9:$BO$316,2))</f>
        <v>34.300000381469729</v>
      </c>
      <c r="D188" s="114">
        <f>VLOOKUP(B188, 'Power Curves'!$B$9:$I$261, 7)+IF(BasisNumber=1, 0,VLOOKUP(B188,'Power Curves'!$BM$9:$BO$316,3))</f>
        <v>25.274998626708985</v>
      </c>
      <c r="E188" s="4">
        <f>IF(VLOOKUP(B188,'Power Curves'!$K$9:$AD$232,15)&lt;&gt;0, VLOOKUP(B188,'Power Curves'!$K$9:$AD$232,15), E176)</f>
        <v>0.19400556499999999</v>
      </c>
      <c r="F188" s="4">
        <f>IF(VLOOKUP(B188,'Power Curves'!$K$9:$AD$232,19)&lt;&gt;0, VLOOKUP(B188,'Power Curves'!$K$9:$AD$232,19), F187)</f>
        <v>9.7002782999999995E-2</v>
      </c>
    </row>
    <row r="189" spans="1:6" x14ac:dyDescent="0.2">
      <c r="A189" s="263">
        <v>184</v>
      </c>
      <c r="B189" s="75">
        <f t="shared" si="2"/>
        <v>42736</v>
      </c>
      <c r="C189" s="114">
        <f>VLOOKUP(B189, 'Power Curves'!$B$9:$I$261, 3)+IF(BasisNumber=1, 0,VLOOKUP(B189,'Power Curves'!$BM$9:$BO$316,2))</f>
        <v>38.300010681152344</v>
      </c>
      <c r="D189" s="114">
        <f>VLOOKUP(B189, 'Power Curves'!$B$9:$I$261, 7)+IF(BasisNumber=1, 0,VLOOKUP(B189,'Power Curves'!$BM$9:$BO$316,3))</f>
        <v>26.942495880126955</v>
      </c>
      <c r="E189" s="4">
        <f>IF(VLOOKUP(B189,'Power Curves'!$K$9:$AD$232,15)&lt;&gt;0, VLOOKUP(B189,'Power Curves'!$K$9:$AD$232,15), E177)</f>
        <v>0.19409061</v>
      </c>
      <c r="F189" s="4">
        <f>IF(VLOOKUP(B189,'Power Curves'!$K$9:$AD$232,19)&lt;&gt;0, VLOOKUP(B189,'Power Curves'!$K$9:$AD$232,19), F188)</f>
        <v>9.7045304999999998E-2</v>
      </c>
    </row>
    <row r="190" spans="1:6" x14ac:dyDescent="0.2">
      <c r="A190" s="263">
        <v>185</v>
      </c>
      <c r="B190" s="75">
        <f t="shared" si="2"/>
        <v>42767</v>
      </c>
      <c r="C190" s="114">
        <f>VLOOKUP(B190, 'Power Curves'!$B$9:$I$261, 3)+IF(BasisNumber=1, 0,VLOOKUP(B190,'Power Curves'!$BM$9:$BO$316,2))</f>
        <v>37.150001525878906</v>
      </c>
      <c r="D190" s="114">
        <f>VLOOKUP(B190, 'Power Curves'!$B$9:$I$261, 7)+IF(BasisNumber=1, 0,VLOOKUP(B190,'Power Curves'!$BM$9:$BO$316,3))</f>
        <v>27.442497787475588</v>
      </c>
      <c r="E190" s="4">
        <f>IF(VLOOKUP(B190,'Power Curves'!$K$9:$AD$232,15)&lt;&gt;0, VLOOKUP(B190,'Power Curves'!$K$9:$AD$232,15), E178)</f>
        <v>0.19393914400000001</v>
      </c>
      <c r="F190" s="4">
        <f>IF(VLOOKUP(B190,'Power Curves'!$K$9:$AD$232,19)&lt;&gt;0, VLOOKUP(B190,'Power Curves'!$K$9:$AD$232,19), F189)</f>
        <v>9.6969572000000004E-2</v>
      </c>
    </row>
    <row r="191" spans="1:6" x14ac:dyDescent="0.2">
      <c r="A191" s="263">
        <v>186</v>
      </c>
      <c r="B191" s="75">
        <f t="shared" si="2"/>
        <v>42795</v>
      </c>
      <c r="C191" s="114">
        <f>VLOOKUP(B191, 'Power Curves'!$B$9:$I$261, 3)+IF(BasisNumber=1, 0,VLOOKUP(B191,'Power Curves'!$BM$9:$BO$316,2))</f>
        <v>35.62999153137207</v>
      </c>
      <c r="D191" s="114">
        <f>VLOOKUP(B191, 'Power Curves'!$B$9:$I$261, 7)+IF(BasisNumber=1, 0,VLOOKUP(B191,'Power Curves'!$BM$9:$BO$316,3))</f>
        <v>26.392496643066409</v>
      </c>
      <c r="E191" s="4">
        <f>IF(VLOOKUP(B191,'Power Curves'!$K$9:$AD$232,15)&lt;&gt;0, VLOOKUP(B191,'Power Curves'!$K$9:$AD$232,15), E179)</f>
        <v>0.193448552</v>
      </c>
      <c r="F191" s="4">
        <f>IF(VLOOKUP(B191,'Power Curves'!$K$9:$AD$232,19)&lt;&gt;0, VLOOKUP(B191,'Power Curves'!$K$9:$AD$232,19), F190)</f>
        <v>9.6724275999999998E-2</v>
      </c>
    </row>
    <row r="192" spans="1:6" x14ac:dyDescent="0.2">
      <c r="A192" s="263">
        <v>187</v>
      </c>
      <c r="B192" s="75">
        <f t="shared" si="2"/>
        <v>42826</v>
      </c>
      <c r="C192" s="114">
        <f>VLOOKUP(B192, 'Power Curves'!$B$9:$I$261, 3)+IF(BasisNumber=1, 0,VLOOKUP(B192,'Power Curves'!$BM$9:$BO$316,2))</f>
        <v>36.829998016357422</v>
      </c>
      <c r="D192" s="114">
        <f>VLOOKUP(B192, 'Power Curves'!$B$9:$I$261, 7)+IF(BasisNumber=1, 0,VLOOKUP(B192,'Power Curves'!$BM$9:$BO$316,3))</f>
        <v>26.092497406005862</v>
      </c>
      <c r="E192" s="4">
        <f>IF(VLOOKUP(B192,'Power Curves'!$K$9:$AD$232,15)&lt;&gt;0, VLOOKUP(B192,'Power Curves'!$K$9:$AD$232,15), E180)</f>
        <v>0.193293197</v>
      </c>
      <c r="F192" s="4">
        <f>IF(VLOOKUP(B192,'Power Curves'!$K$9:$AD$232,19)&lt;&gt;0, VLOOKUP(B192,'Power Curves'!$K$9:$AD$232,19), F191)</f>
        <v>9.6646598E-2</v>
      </c>
    </row>
    <row r="193" spans="1:6" x14ac:dyDescent="0.2">
      <c r="A193" s="263">
        <v>188</v>
      </c>
      <c r="B193" s="75">
        <f t="shared" si="2"/>
        <v>42856</v>
      </c>
      <c r="C193" s="114">
        <f>VLOOKUP(B193, 'Power Curves'!$B$9:$I$261, 3)+IF(BasisNumber=1, 0,VLOOKUP(B193,'Power Curves'!$BM$9:$BO$316,2))</f>
        <v>39.380016326904297</v>
      </c>
      <c r="D193" s="114">
        <f>VLOOKUP(B193, 'Power Curves'!$B$9:$I$261, 7)+IF(BasisNumber=1, 0,VLOOKUP(B193,'Power Curves'!$BM$9:$BO$316,3))</f>
        <v>25.692497787475588</v>
      </c>
      <c r="E193" s="4">
        <f>IF(VLOOKUP(B193,'Power Curves'!$K$9:$AD$232,15)&lt;&gt;0, VLOOKUP(B193,'Power Curves'!$K$9:$AD$232,15), E181)</f>
        <v>0.19342821200000002</v>
      </c>
      <c r="F193" s="4">
        <f>IF(VLOOKUP(B193,'Power Curves'!$K$9:$AD$232,19)&lt;&gt;0, VLOOKUP(B193,'Power Curves'!$K$9:$AD$232,19), F192)</f>
        <v>9.6714106000000008E-2</v>
      </c>
    </row>
    <row r="194" spans="1:6" x14ac:dyDescent="0.2">
      <c r="A194" s="263">
        <v>189</v>
      </c>
      <c r="B194" s="75">
        <f t="shared" si="2"/>
        <v>42887</v>
      </c>
      <c r="C194" s="114">
        <f>VLOOKUP(B194, 'Power Curves'!$B$9:$I$261, 3)+IF(BasisNumber=1, 0,VLOOKUP(B194,'Power Curves'!$BM$9:$BO$316,2))</f>
        <v>50.080001831054688</v>
      </c>
      <c r="D194" s="114">
        <f>VLOOKUP(B194, 'Power Curves'!$B$9:$I$261, 7)+IF(BasisNumber=1, 0,VLOOKUP(B194,'Power Curves'!$BM$9:$BO$316,3))</f>
        <v>26.292500076293948</v>
      </c>
      <c r="E194" s="4">
        <f>IF(VLOOKUP(B194,'Power Curves'!$K$9:$AD$232,15)&lt;&gt;0, VLOOKUP(B194,'Power Curves'!$K$9:$AD$232,15), E182)</f>
        <v>0.19333583400000001</v>
      </c>
      <c r="F194" s="4">
        <f>IF(VLOOKUP(B194,'Power Curves'!$K$9:$AD$232,19)&lt;&gt;0, VLOOKUP(B194,'Power Curves'!$K$9:$AD$232,19), F193)</f>
        <v>9.6667917000000006E-2</v>
      </c>
    </row>
    <row r="195" spans="1:6" x14ac:dyDescent="0.2">
      <c r="A195" s="263">
        <v>190</v>
      </c>
      <c r="B195" s="75">
        <f t="shared" si="2"/>
        <v>42917</v>
      </c>
      <c r="C195" s="114">
        <f>VLOOKUP(B195, 'Power Curves'!$B$9:$I$261, 3)+IF(BasisNumber=1, 0,VLOOKUP(B195,'Power Curves'!$BM$9:$BO$316,2))</f>
        <v>58.730003356933594</v>
      </c>
      <c r="D195" s="114">
        <f>VLOOKUP(B195, 'Power Curves'!$B$9:$I$261, 7)+IF(BasisNumber=1, 0,VLOOKUP(B195,'Power Curves'!$BM$9:$BO$316,3))</f>
        <v>27.792500076293948</v>
      </c>
      <c r="E195" s="4">
        <f>IF(VLOOKUP(B195,'Power Curves'!$K$9:$AD$232,15)&lt;&gt;0, VLOOKUP(B195,'Power Curves'!$K$9:$AD$232,15), E183)</f>
        <v>0.19330492800000001</v>
      </c>
      <c r="F195" s="4">
        <f>IF(VLOOKUP(B195,'Power Curves'!$K$9:$AD$232,19)&lt;&gt;0, VLOOKUP(B195,'Power Curves'!$K$9:$AD$232,19), F194)</f>
        <v>9.6652464000000007E-2</v>
      </c>
    </row>
    <row r="196" spans="1:6" x14ac:dyDescent="0.2">
      <c r="A196" s="263">
        <v>191</v>
      </c>
      <c r="B196" s="75">
        <f t="shared" si="2"/>
        <v>42948</v>
      </c>
      <c r="C196" s="114">
        <f>VLOOKUP(B196, 'Power Curves'!$B$9:$I$261, 3)+IF(BasisNumber=1, 0,VLOOKUP(B196,'Power Curves'!$BM$9:$BO$316,2))</f>
        <v>57.975001525878909</v>
      </c>
      <c r="D196" s="114">
        <f>VLOOKUP(B196, 'Power Curves'!$B$9:$I$261, 7)+IF(BasisNumber=1, 0,VLOOKUP(B196,'Power Curves'!$BM$9:$BO$316,3))</f>
        <v>27.692500076293946</v>
      </c>
      <c r="E196" s="4">
        <f>IF(VLOOKUP(B196,'Power Curves'!$K$9:$AD$232,15)&lt;&gt;0, VLOOKUP(B196,'Power Curves'!$K$9:$AD$232,15), E184)</f>
        <v>0.193156733</v>
      </c>
      <c r="F196" s="4">
        <f>IF(VLOOKUP(B196,'Power Curves'!$K$9:$AD$232,19)&lt;&gt;0, VLOOKUP(B196,'Power Curves'!$K$9:$AD$232,19), F195)</f>
        <v>9.6578366999999998E-2</v>
      </c>
    </row>
    <row r="197" spans="1:6" x14ac:dyDescent="0.2">
      <c r="A197" s="263">
        <v>192</v>
      </c>
      <c r="B197" s="75">
        <f t="shared" si="2"/>
        <v>42979</v>
      </c>
      <c r="C197" s="114">
        <f>VLOOKUP(B197, 'Power Curves'!$B$9:$I$261, 3)+IF(BasisNumber=1, 0,VLOOKUP(B197,'Power Curves'!$BM$9:$BO$316,2))</f>
        <v>37.399999237060541</v>
      </c>
      <c r="D197" s="114">
        <f>VLOOKUP(B197, 'Power Curves'!$B$9:$I$261, 7)+IF(BasisNumber=1, 0,VLOOKUP(B197,'Power Curves'!$BM$9:$BO$316,3))</f>
        <v>24.442501029968263</v>
      </c>
      <c r="E197" s="4">
        <f>IF(VLOOKUP(B197,'Power Curves'!$K$9:$AD$232,15)&lt;&gt;0, VLOOKUP(B197,'Power Curves'!$K$9:$AD$232,15), E185)</f>
        <v>0.19282507400000001</v>
      </c>
      <c r="F197" s="4">
        <f>IF(VLOOKUP(B197,'Power Curves'!$K$9:$AD$232,19)&lt;&gt;0, VLOOKUP(B197,'Power Curves'!$K$9:$AD$232,19), F196)</f>
        <v>9.6412537000000006E-2</v>
      </c>
    </row>
    <row r="198" spans="1:6" x14ac:dyDescent="0.2">
      <c r="A198" s="263">
        <v>193</v>
      </c>
      <c r="B198" s="75">
        <f t="shared" si="2"/>
        <v>43009</v>
      </c>
      <c r="C198" s="114">
        <f>VLOOKUP(B198, 'Power Curves'!$B$9:$I$261, 3)+IF(BasisNumber=1, 0,VLOOKUP(B198,'Power Curves'!$BM$9:$BO$316,2))</f>
        <v>36.649998855590823</v>
      </c>
      <c r="D198" s="114">
        <f>VLOOKUP(B198, 'Power Curves'!$B$9:$I$261, 7)+IF(BasisNumber=1, 0,VLOOKUP(B198,'Power Curves'!$BM$9:$BO$316,3))</f>
        <v>24.075000724792481</v>
      </c>
      <c r="E198" s="4">
        <f>IF(VLOOKUP(B198,'Power Curves'!$K$9:$AD$232,15)&lt;&gt;0, VLOOKUP(B198,'Power Curves'!$K$9:$AD$232,15), E186)</f>
        <v>0.19248858399999999</v>
      </c>
      <c r="F198" s="4">
        <f>IF(VLOOKUP(B198,'Power Curves'!$K$9:$AD$232,19)&lt;&gt;0, VLOOKUP(B198,'Power Curves'!$K$9:$AD$232,19), F197)</f>
        <v>9.6244291999999995E-2</v>
      </c>
    </row>
    <row r="199" spans="1:6" x14ac:dyDescent="0.2">
      <c r="A199" s="263">
        <v>194</v>
      </c>
      <c r="B199" s="75">
        <f t="shared" ref="B199:B262" si="3">EOMONTH(B198,0)+1</f>
        <v>43040</v>
      </c>
      <c r="C199" s="114">
        <f>VLOOKUP(B199, 'Power Curves'!$B$9:$I$261, 3)+IF(BasisNumber=1, 0,VLOOKUP(B199,'Power Curves'!$BM$9:$BO$316,2))</f>
        <v>35.149998855590823</v>
      </c>
      <c r="D199" s="114">
        <f>VLOOKUP(B199, 'Power Curves'!$B$9:$I$261, 7)+IF(BasisNumber=1, 0,VLOOKUP(B199,'Power Curves'!$BM$9:$BO$316,3))</f>
        <v>24.174999198913575</v>
      </c>
      <c r="E199" s="4">
        <f>IF(VLOOKUP(B199,'Power Curves'!$K$9:$AD$232,15)&lt;&gt;0, VLOOKUP(B199,'Power Curves'!$K$9:$AD$232,15), E187)</f>
        <v>0.192210083</v>
      </c>
      <c r="F199" s="4">
        <f>IF(VLOOKUP(B199,'Power Curves'!$K$9:$AD$232,19)&lt;&gt;0, VLOOKUP(B199,'Power Curves'!$K$9:$AD$232,19), F198)</f>
        <v>9.6105041000000002E-2</v>
      </c>
    </row>
    <row r="200" spans="1:6" x14ac:dyDescent="0.2">
      <c r="A200" s="263">
        <v>195</v>
      </c>
      <c r="B200" s="75">
        <f t="shared" si="3"/>
        <v>43070</v>
      </c>
      <c r="C200" s="114">
        <f>VLOOKUP(B200, 'Power Curves'!$B$9:$I$261, 3)+IF(BasisNumber=1, 0,VLOOKUP(B200,'Power Curves'!$BM$9:$BO$316,2))</f>
        <v>34.550000381469729</v>
      </c>
      <c r="D200" s="114">
        <f>VLOOKUP(B200, 'Power Curves'!$B$9:$I$261, 7)+IF(BasisNumber=1, 0,VLOOKUP(B200,'Power Curves'!$BM$9:$BO$316,3))</f>
        <v>26.024998626708985</v>
      </c>
      <c r="E200" s="4">
        <f>IF(VLOOKUP(B200,'Power Curves'!$K$9:$AD$232,15)&lt;&gt;0, VLOOKUP(B200,'Power Curves'!$K$9:$AD$232,15), E188)</f>
        <v>0.192120025</v>
      </c>
      <c r="F200" s="4">
        <f>IF(VLOOKUP(B200,'Power Curves'!$K$9:$AD$232,19)&lt;&gt;0, VLOOKUP(B200,'Power Curves'!$K$9:$AD$232,19), F199)</f>
        <v>9.6060013E-2</v>
      </c>
    </row>
    <row r="201" spans="1:6" x14ac:dyDescent="0.2">
      <c r="A201" s="263">
        <v>196</v>
      </c>
      <c r="B201" s="75">
        <f t="shared" si="3"/>
        <v>43101</v>
      </c>
      <c r="C201" s="114">
        <f>VLOOKUP(B201, 'Power Curves'!$B$9:$I$261, 3)+IF(BasisNumber=1, 0,VLOOKUP(B201,'Power Curves'!$BM$9:$BO$316,2))</f>
        <v>38.550010681152344</v>
      </c>
      <c r="D201" s="114">
        <f>VLOOKUP(B201, 'Power Curves'!$B$9:$I$261, 7)+IF(BasisNumber=1, 0,VLOOKUP(B201,'Power Curves'!$BM$9:$BO$316,3))</f>
        <v>27.692495880126955</v>
      </c>
      <c r="E201" s="4">
        <f>IF(VLOOKUP(B201,'Power Curves'!$K$9:$AD$232,15)&lt;&gt;0, VLOOKUP(B201,'Power Curves'!$K$9:$AD$232,15), E189)</f>
        <v>0.192128243</v>
      </c>
      <c r="F201" s="4">
        <f>IF(VLOOKUP(B201,'Power Curves'!$K$9:$AD$232,19)&lt;&gt;0, VLOOKUP(B201,'Power Curves'!$K$9:$AD$232,19), F200)</f>
        <v>9.6064121000000002E-2</v>
      </c>
    </row>
    <row r="202" spans="1:6" x14ac:dyDescent="0.2">
      <c r="A202" s="263">
        <v>197</v>
      </c>
      <c r="B202" s="75">
        <f t="shared" si="3"/>
        <v>43132</v>
      </c>
      <c r="C202" s="114">
        <f>VLOOKUP(B202, 'Power Curves'!$B$9:$I$261, 3)+IF(BasisNumber=1, 0,VLOOKUP(B202,'Power Curves'!$BM$9:$BO$316,2))</f>
        <v>37.400001525878906</v>
      </c>
      <c r="D202" s="114">
        <f>VLOOKUP(B202, 'Power Curves'!$B$9:$I$261, 7)+IF(BasisNumber=1, 0,VLOOKUP(B202,'Power Curves'!$BM$9:$BO$316,3))</f>
        <v>28.192497787475588</v>
      </c>
      <c r="E202" s="4">
        <f>IF(VLOOKUP(B202,'Power Curves'!$K$9:$AD$232,15)&lt;&gt;0, VLOOKUP(B202,'Power Curves'!$K$9:$AD$232,15), E190)</f>
        <v>0.19197545700000002</v>
      </c>
      <c r="F202" s="4">
        <f>IF(VLOOKUP(B202,'Power Curves'!$K$9:$AD$232,19)&lt;&gt;0, VLOOKUP(B202,'Power Curves'!$K$9:$AD$232,19), F201)</f>
        <v>9.5987728000000008E-2</v>
      </c>
    </row>
    <row r="203" spans="1:6" x14ac:dyDescent="0.2">
      <c r="A203" s="263">
        <v>198</v>
      </c>
      <c r="B203" s="75">
        <f t="shared" si="3"/>
        <v>43160</v>
      </c>
      <c r="C203" s="114">
        <f>VLOOKUP(B203, 'Power Curves'!$B$9:$I$261, 3)+IF(BasisNumber=1, 0,VLOOKUP(B203,'Power Curves'!$BM$9:$BO$316,2))</f>
        <v>35.87999153137207</v>
      </c>
      <c r="D203" s="114">
        <f>VLOOKUP(B203, 'Power Curves'!$B$9:$I$261, 7)+IF(BasisNumber=1, 0,VLOOKUP(B203,'Power Curves'!$BM$9:$BO$316,3))</f>
        <v>27.142496643066409</v>
      </c>
      <c r="E203" s="4">
        <f>IF(VLOOKUP(B203,'Power Curves'!$K$9:$AD$232,15)&lt;&gt;0, VLOOKUP(B203,'Power Curves'!$K$9:$AD$232,15), E191)</f>
        <v>0.191587656</v>
      </c>
      <c r="F203" s="4">
        <f>IF(VLOOKUP(B203,'Power Curves'!$K$9:$AD$232,19)&lt;&gt;0, VLOOKUP(B203,'Power Curves'!$K$9:$AD$232,19), F202)</f>
        <v>9.5793827999999998E-2</v>
      </c>
    </row>
    <row r="204" spans="1:6" x14ac:dyDescent="0.2">
      <c r="A204" s="263">
        <v>199</v>
      </c>
      <c r="B204" s="75">
        <f t="shared" si="3"/>
        <v>43191</v>
      </c>
      <c r="C204" s="114">
        <f>VLOOKUP(B204, 'Power Curves'!$B$9:$I$261, 3)+IF(BasisNumber=1, 0,VLOOKUP(B204,'Power Curves'!$BM$9:$BO$316,2))</f>
        <v>37.079998016357422</v>
      </c>
      <c r="D204" s="114">
        <f>VLOOKUP(B204, 'Power Curves'!$B$9:$I$261, 7)+IF(BasisNumber=1, 0,VLOOKUP(B204,'Power Curves'!$BM$9:$BO$316,3))</f>
        <v>26.842497406005862</v>
      </c>
      <c r="E204" s="4">
        <f>IF(VLOOKUP(B204,'Power Curves'!$K$9:$AD$232,15)&lt;&gt;0, VLOOKUP(B204,'Power Curves'!$K$9:$AD$232,15), E192)</f>
        <v>0.19143217500000001</v>
      </c>
      <c r="F204" s="4">
        <f>IF(VLOOKUP(B204,'Power Curves'!$K$9:$AD$232,19)&lt;&gt;0, VLOOKUP(B204,'Power Curves'!$K$9:$AD$232,19), F203)</f>
        <v>9.5716087000000005E-2</v>
      </c>
    </row>
    <row r="205" spans="1:6" x14ac:dyDescent="0.2">
      <c r="A205" s="263">
        <v>200</v>
      </c>
      <c r="B205" s="75">
        <f t="shared" si="3"/>
        <v>43221</v>
      </c>
      <c r="C205" s="114">
        <f>VLOOKUP(B205, 'Power Curves'!$B$9:$I$261, 3)+IF(BasisNumber=1, 0,VLOOKUP(B205,'Power Curves'!$BM$9:$BO$316,2))</f>
        <v>39.630016326904297</v>
      </c>
      <c r="D205" s="114">
        <f>VLOOKUP(B205, 'Power Curves'!$B$9:$I$261, 7)+IF(BasisNumber=1, 0,VLOOKUP(B205,'Power Curves'!$BM$9:$BO$316,3))</f>
        <v>26.442497787475588</v>
      </c>
      <c r="E205" s="4">
        <f>IF(VLOOKUP(B205,'Power Curves'!$K$9:$AD$232,15)&lt;&gt;0, VLOOKUP(B205,'Power Curves'!$K$9:$AD$232,15), E193)</f>
        <v>0.19147792</v>
      </c>
      <c r="F205" s="4">
        <f>IF(VLOOKUP(B205,'Power Curves'!$K$9:$AD$232,19)&lt;&gt;0, VLOOKUP(B205,'Power Curves'!$K$9:$AD$232,19), F204)</f>
        <v>9.5738959999999998E-2</v>
      </c>
    </row>
    <row r="206" spans="1:6" x14ac:dyDescent="0.2">
      <c r="A206" s="263">
        <v>201</v>
      </c>
      <c r="B206" s="75">
        <f t="shared" si="3"/>
        <v>43252</v>
      </c>
      <c r="C206" s="114">
        <f>VLOOKUP(B206, 'Power Curves'!$B$9:$I$261, 3)+IF(BasisNumber=1, 0,VLOOKUP(B206,'Power Curves'!$BM$9:$BO$316,2))</f>
        <v>50.330001831054688</v>
      </c>
      <c r="D206" s="114">
        <f>VLOOKUP(B206, 'Power Curves'!$B$9:$I$261, 7)+IF(BasisNumber=1, 0,VLOOKUP(B206,'Power Curves'!$BM$9:$BO$316,3))</f>
        <v>27.042500076293948</v>
      </c>
      <c r="E206" s="4">
        <f>IF(VLOOKUP(B206,'Power Curves'!$K$9:$AD$232,15)&lt;&gt;0, VLOOKUP(B206,'Power Curves'!$K$9:$AD$232,15), E194)</f>
        <v>0.19136608199999999</v>
      </c>
      <c r="F206" s="4">
        <f>IF(VLOOKUP(B206,'Power Curves'!$K$9:$AD$232,19)&lt;&gt;0, VLOOKUP(B206,'Power Curves'!$K$9:$AD$232,19), F205)</f>
        <v>9.5683040999999996E-2</v>
      </c>
    </row>
    <row r="207" spans="1:6" x14ac:dyDescent="0.2">
      <c r="A207" s="263">
        <v>202</v>
      </c>
      <c r="B207" s="75">
        <f t="shared" si="3"/>
        <v>43282</v>
      </c>
      <c r="C207" s="114">
        <f>VLOOKUP(B207, 'Power Curves'!$B$9:$I$261, 3)+IF(BasisNumber=1, 0,VLOOKUP(B207,'Power Curves'!$BM$9:$BO$316,2))</f>
        <v>58.980003356933594</v>
      </c>
      <c r="D207" s="114">
        <f>VLOOKUP(B207, 'Power Curves'!$B$9:$I$261, 7)+IF(BasisNumber=1, 0,VLOOKUP(B207,'Power Curves'!$BM$9:$BO$316,3))</f>
        <v>28.542500076293948</v>
      </c>
      <c r="E207" s="4">
        <f>IF(VLOOKUP(B207,'Power Curves'!$K$9:$AD$232,15)&lt;&gt;0, VLOOKUP(B207,'Power Curves'!$K$9:$AD$232,15), E195)</f>
        <v>0.19129684399999999</v>
      </c>
      <c r="F207" s="4">
        <f>IF(VLOOKUP(B207,'Power Curves'!$K$9:$AD$232,19)&lt;&gt;0, VLOOKUP(B207,'Power Curves'!$K$9:$AD$232,19), F206)</f>
        <v>9.5648421999999997E-2</v>
      </c>
    </row>
    <row r="208" spans="1:6" x14ac:dyDescent="0.2">
      <c r="A208" s="263">
        <v>203</v>
      </c>
      <c r="B208" s="75">
        <f t="shared" si="3"/>
        <v>43313</v>
      </c>
      <c r="C208" s="114">
        <f>VLOOKUP(B208, 'Power Curves'!$B$9:$I$261, 3)+IF(BasisNumber=1, 0,VLOOKUP(B208,'Power Curves'!$BM$9:$BO$316,2))</f>
        <v>58.225001525878909</v>
      </c>
      <c r="D208" s="114">
        <f>VLOOKUP(B208, 'Power Curves'!$B$9:$I$261, 7)+IF(BasisNumber=1, 0,VLOOKUP(B208,'Power Curves'!$BM$9:$BO$316,3))</f>
        <v>28.442500076293946</v>
      </c>
      <c r="E208" s="4">
        <f>IF(VLOOKUP(B208,'Power Curves'!$K$9:$AD$232,15)&lt;&gt;0, VLOOKUP(B208,'Power Curves'!$K$9:$AD$232,15), E196)</f>
        <v>0.19114632400000001</v>
      </c>
      <c r="F208" s="4">
        <f>IF(VLOOKUP(B208,'Power Curves'!$K$9:$AD$232,19)&lt;&gt;0, VLOOKUP(B208,'Power Curves'!$K$9:$AD$232,19), F207)</f>
        <v>9.5573162000000003E-2</v>
      </c>
    </row>
    <row r="209" spans="1:6" x14ac:dyDescent="0.2">
      <c r="A209" s="263">
        <v>204</v>
      </c>
      <c r="B209" s="75">
        <f t="shared" si="3"/>
        <v>43344</v>
      </c>
      <c r="C209" s="114">
        <f>VLOOKUP(B209, 'Power Curves'!$B$9:$I$261, 3)+IF(BasisNumber=1, 0,VLOOKUP(B209,'Power Curves'!$BM$9:$BO$316,2))</f>
        <v>37.649999237060541</v>
      </c>
      <c r="D209" s="114">
        <f>VLOOKUP(B209, 'Power Curves'!$B$9:$I$261, 7)+IF(BasisNumber=1, 0,VLOOKUP(B209,'Power Curves'!$BM$9:$BO$316,3))</f>
        <v>25.192501029968263</v>
      </c>
      <c r="E209" s="4">
        <f>IF(VLOOKUP(B209,'Power Curves'!$K$9:$AD$232,15)&lt;&gt;0, VLOOKUP(B209,'Power Curves'!$K$9:$AD$232,15), E197)</f>
        <v>0.19086866399999999</v>
      </c>
      <c r="F209" s="4">
        <f>IF(VLOOKUP(B209,'Power Curves'!$K$9:$AD$232,19)&lt;&gt;0, VLOOKUP(B209,'Power Curves'!$K$9:$AD$232,19), F208)</f>
        <v>9.5434331999999997E-2</v>
      </c>
    </row>
    <row r="210" spans="1:6" x14ac:dyDescent="0.2">
      <c r="A210" s="263">
        <v>205</v>
      </c>
      <c r="B210" s="75">
        <f t="shared" si="3"/>
        <v>43374</v>
      </c>
      <c r="C210" s="114">
        <f>VLOOKUP(B210, 'Power Curves'!$B$9:$I$261, 3)+IF(BasisNumber=1, 0,VLOOKUP(B210,'Power Curves'!$BM$9:$BO$316,2))</f>
        <v>36.899998855590823</v>
      </c>
      <c r="D210" s="114">
        <f>VLOOKUP(B210, 'Power Curves'!$B$9:$I$261, 7)+IF(BasisNumber=1, 0,VLOOKUP(B210,'Power Curves'!$BM$9:$BO$316,3))</f>
        <v>24.825000724792481</v>
      </c>
      <c r="E210" s="4">
        <f>IF(VLOOKUP(B210,'Power Curves'!$K$9:$AD$232,15)&lt;&gt;0, VLOOKUP(B210,'Power Curves'!$K$9:$AD$232,15), E198)</f>
        <v>0.19058765599999999</v>
      </c>
      <c r="F210" s="4">
        <f>IF(VLOOKUP(B210,'Power Curves'!$K$9:$AD$232,19)&lt;&gt;0, VLOOKUP(B210,'Power Curves'!$K$9:$AD$232,19), F209)</f>
        <v>9.5293827999999997E-2</v>
      </c>
    </row>
    <row r="211" spans="1:6" x14ac:dyDescent="0.2">
      <c r="A211" s="263">
        <v>206</v>
      </c>
      <c r="B211" s="75">
        <f t="shared" si="3"/>
        <v>43405</v>
      </c>
      <c r="C211" s="114">
        <f>VLOOKUP(B211, 'Power Curves'!$B$9:$I$261, 3)+IF(BasisNumber=1, 0,VLOOKUP(B211,'Power Curves'!$BM$9:$BO$316,2))</f>
        <v>35.399998855590823</v>
      </c>
      <c r="D211" s="114">
        <f>VLOOKUP(B211, 'Power Curves'!$B$9:$I$261, 7)+IF(BasisNumber=1, 0,VLOOKUP(B211,'Power Curves'!$BM$9:$BO$316,3))</f>
        <v>24.924999198913575</v>
      </c>
      <c r="E211" s="4">
        <f>IF(VLOOKUP(B211,'Power Curves'!$K$9:$AD$232,15)&lt;&gt;0, VLOOKUP(B211,'Power Curves'!$K$9:$AD$232,15), E199)</f>
        <v>0.19034683499999999</v>
      </c>
      <c r="F211" s="4">
        <f>IF(VLOOKUP(B211,'Power Curves'!$K$9:$AD$232,19)&lt;&gt;0, VLOOKUP(B211,'Power Curves'!$K$9:$AD$232,19), F210)</f>
        <v>9.5173416999999996E-2</v>
      </c>
    </row>
    <row r="212" spans="1:6" x14ac:dyDescent="0.2">
      <c r="A212" s="263">
        <v>207</v>
      </c>
      <c r="B212" s="75">
        <f t="shared" si="3"/>
        <v>43435</v>
      </c>
      <c r="C212" s="114">
        <f>VLOOKUP(B212, 'Power Curves'!$B$9:$I$261, 3)+IF(BasisNumber=1, 0,VLOOKUP(B212,'Power Curves'!$BM$9:$BO$316,2))</f>
        <v>34.800000381469729</v>
      </c>
      <c r="D212" s="114">
        <f>VLOOKUP(B212, 'Power Curves'!$B$9:$I$261, 7)+IF(BasisNumber=1, 0,VLOOKUP(B212,'Power Curves'!$BM$9:$BO$316,3))</f>
        <v>26.774998626708985</v>
      </c>
      <c r="E212" s="4">
        <f>IF(VLOOKUP(B212,'Power Curves'!$K$9:$AD$232,15)&lt;&gt;0, VLOOKUP(B212,'Power Curves'!$K$9:$AD$232,15), E200)</f>
        <v>0.190236605</v>
      </c>
      <c r="F212" s="4">
        <f>IF(VLOOKUP(B212,'Power Curves'!$K$9:$AD$232,19)&lt;&gt;0, VLOOKUP(B212,'Power Curves'!$K$9:$AD$232,19), F211)</f>
        <v>9.5118302000000002E-2</v>
      </c>
    </row>
    <row r="213" spans="1:6" x14ac:dyDescent="0.2">
      <c r="A213" s="263">
        <v>208</v>
      </c>
      <c r="B213" s="75">
        <f t="shared" si="3"/>
        <v>43466</v>
      </c>
      <c r="C213" s="114">
        <f>VLOOKUP(B213, 'Power Curves'!$B$9:$I$261, 3)+IF(BasisNumber=1, 0,VLOOKUP(B213,'Power Curves'!$BM$9:$BO$316,2))</f>
        <v>38.800010681152344</v>
      </c>
      <c r="D213" s="114">
        <f>VLOOKUP(B213, 'Power Curves'!$B$9:$I$261, 7)+IF(BasisNumber=1, 0,VLOOKUP(B213,'Power Curves'!$BM$9:$BO$316,3))</f>
        <v>28.442495880126955</v>
      </c>
      <c r="E213" s="4">
        <f>IF(VLOOKUP(B213,'Power Curves'!$K$9:$AD$232,15)&lt;&gt;0, VLOOKUP(B213,'Power Curves'!$K$9:$AD$232,15), E201)</f>
        <v>0.19019208800000001</v>
      </c>
      <c r="F213" s="4">
        <f>IF(VLOOKUP(B213,'Power Curves'!$K$9:$AD$232,19)&lt;&gt;0, VLOOKUP(B213,'Power Curves'!$K$9:$AD$232,19), F212)</f>
        <v>9.5096044000000005E-2</v>
      </c>
    </row>
    <row r="214" spans="1:6" x14ac:dyDescent="0.2">
      <c r="A214" s="263">
        <v>209</v>
      </c>
      <c r="B214" s="75">
        <f t="shared" si="3"/>
        <v>43497</v>
      </c>
      <c r="C214" s="114">
        <f>VLOOKUP(B214, 'Power Curves'!$B$9:$I$261, 3)+IF(BasisNumber=1, 0,VLOOKUP(B214,'Power Curves'!$BM$9:$BO$316,2))</f>
        <v>37.650001525878906</v>
      </c>
      <c r="D214" s="114">
        <f>VLOOKUP(B214, 'Power Curves'!$B$9:$I$261, 7)+IF(BasisNumber=1, 0,VLOOKUP(B214,'Power Curves'!$BM$9:$BO$316,3))</f>
        <v>28.942497787475588</v>
      </c>
      <c r="E214" s="4">
        <f>IF(VLOOKUP(B214,'Power Curves'!$K$9:$AD$232,15)&lt;&gt;0, VLOOKUP(B214,'Power Curves'!$K$9:$AD$232,15), E202)</f>
        <v>0.190038865</v>
      </c>
      <c r="F214" s="4">
        <f>IF(VLOOKUP(B214,'Power Curves'!$K$9:$AD$232,19)&lt;&gt;0, VLOOKUP(B214,'Power Curves'!$K$9:$AD$232,19), F213)</f>
        <v>9.5019432000000001E-2</v>
      </c>
    </row>
    <row r="215" spans="1:6" x14ac:dyDescent="0.2">
      <c r="A215" s="263">
        <v>210</v>
      </c>
      <c r="B215" s="75">
        <f t="shared" si="3"/>
        <v>43525</v>
      </c>
      <c r="C215" s="114">
        <f>VLOOKUP(B215, 'Power Curves'!$B$9:$I$261, 3)+IF(BasisNumber=1, 0,VLOOKUP(B215,'Power Curves'!$BM$9:$BO$316,2))</f>
        <v>36.12999153137207</v>
      </c>
      <c r="D215" s="114">
        <f>VLOOKUP(B215, 'Power Curves'!$B$9:$I$261, 7)+IF(BasisNumber=1, 0,VLOOKUP(B215,'Power Curves'!$BM$9:$BO$316,3))</f>
        <v>27.892496643066409</v>
      </c>
      <c r="E215" s="4">
        <f>IF(VLOOKUP(B215,'Power Curves'!$K$9:$AD$232,15)&lt;&gt;0, VLOOKUP(B215,'Power Curves'!$K$9:$AD$232,15), E203)</f>
        <v>0.18972277700000001</v>
      </c>
      <c r="F215" s="4">
        <f>IF(VLOOKUP(B215,'Power Curves'!$K$9:$AD$232,19)&lt;&gt;0, VLOOKUP(B215,'Power Curves'!$K$9:$AD$232,19), F214)</f>
        <v>9.4861388000000005E-2</v>
      </c>
    </row>
    <row r="216" spans="1:6" x14ac:dyDescent="0.2">
      <c r="A216" s="263">
        <v>211</v>
      </c>
      <c r="B216" s="75">
        <f t="shared" si="3"/>
        <v>43556</v>
      </c>
      <c r="C216" s="114">
        <f>VLOOKUP(B216, 'Power Curves'!$B$9:$I$261, 3)+IF(BasisNumber=1, 0,VLOOKUP(B216,'Power Curves'!$BM$9:$BO$316,2))</f>
        <v>37.329998016357422</v>
      </c>
      <c r="D216" s="114">
        <f>VLOOKUP(B216, 'Power Curves'!$B$9:$I$261, 7)+IF(BasisNumber=1, 0,VLOOKUP(B216,'Power Curves'!$BM$9:$BO$316,3))</f>
        <v>27.592497406005862</v>
      </c>
      <c r="E216" s="4">
        <f>IF(VLOOKUP(B216,'Power Curves'!$K$9:$AD$232,15)&lt;&gt;0, VLOOKUP(B216,'Power Curves'!$K$9:$AD$232,15), E204)</f>
        <v>0.18956768600000001</v>
      </c>
      <c r="F216" s="4">
        <f>IF(VLOOKUP(B216,'Power Curves'!$K$9:$AD$232,19)&lt;&gt;0, VLOOKUP(B216,'Power Curves'!$K$9:$AD$232,19), F215)</f>
        <v>9.4783843000000007E-2</v>
      </c>
    </row>
    <row r="217" spans="1:6" x14ac:dyDescent="0.2">
      <c r="A217" s="263">
        <v>212</v>
      </c>
      <c r="B217" s="75">
        <f t="shared" si="3"/>
        <v>43586</v>
      </c>
      <c r="C217" s="114">
        <f>VLOOKUP(B217, 'Power Curves'!$B$9:$I$261, 3)+IF(BasisNumber=1, 0,VLOOKUP(B217,'Power Curves'!$BM$9:$BO$316,2))</f>
        <v>39.880016326904297</v>
      </c>
      <c r="D217" s="114">
        <f>VLOOKUP(B217, 'Power Curves'!$B$9:$I$261, 7)+IF(BasisNumber=1, 0,VLOOKUP(B217,'Power Curves'!$BM$9:$BO$316,3))</f>
        <v>27.192497787475588</v>
      </c>
      <c r="E217" s="4">
        <f>IF(VLOOKUP(B217,'Power Curves'!$K$9:$AD$232,15)&lt;&gt;0, VLOOKUP(B217,'Power Curves'!$K$9:$AD$232,15), E205)</f>
        <v>0.189552046</v>
      </c>
      <c r="F217" s="4">
        <f>IF(VLOOKUP(B217,'Power Curves'!$K$9:$AD$232,19)&lt;&gt;0, VLOOKUP(B217,'Power Curves'!$K$9:$AD$232,19), F216)</f>
        <v>9.4776023000000001E-2</v>
      </c>
    </row>
    <row r="218" spans="1:6" x14ac:dyDescent="0.2">
      <c r="A218" s="263">
        <v>213</v>
      </c>
      <c r="B218" s="75">
        <f t="shared" si="3"/>
        <v>43617</v>
      </c>
      <c r="C218" s="114">
        <f>VLOOKUP(B218, 'Power Curves'!$B$9:$I$261, 3)+IF(BasisNumber=1, 0,VLOOKUP(B218,'Power Curves'!$BM$9:$BO$316,2))</f>
        <v>50.580001831054688</v>
      </c>
      <c r="D218" s="114">
        <f>VLOOKUP(B218, 'Power Curves'!$B$9:$I$261, 7)+IF(BasisNumber=1, 0,VLOOKUP(B218,'Power Curves'!$BM$9:$BO$316,3))</f>
        <v>27.792500076293948</v>
      </c>
      <c r="E218" s="4">
        <f>IF(VLOOKUP(B218,'Power Curves'!$K$9:$AD$232,15)&lt;&gt;0, VLOOKUP(B218,'Power Curves'!$K$9:$AD$232,15), E206)</f>
        <v>0.18942720000000002</v>
      </c>
      <c r="F218" s="4">
        <f>IF(VLOOKUP(B218,'Power Curves'!$K$9:$AD$232,19)&lt;&gt;0, VLOOKUP(B218,'Power Curves'!$K$9:$AD$232,19), F217)</f>
        <v>9.4713600000000009E-2</v>
      </c>
    </row>
    <row r="219" spans="1:6" x14ac:dyDescent="0.2">
      <c r="A219" s="263">
        <v>214</v>
      </c>
      <c r="B219" s="75">
        <f t="shared" si="3"/>
        <v>43647</v>
      </c>
      <c r="C219" s="114">
        <f>VLOOKUP(B219, 'Power Curves'!$B$9:$I$261, 3)+IF(BasisNumber=1, 0,VLOOKUP(B219,'Power Curves'!$BM$9:$BO$316,2))</f>
        <v>59.230003356933594</v>
      </c>
      <c r="D219" s="114">
        <f>VLOOKUP(B219, 'Power Curves'!$B$9:$I$261, 7)+IF(BasisNumber=1, 0,VLOOKUP(B219,'Power Curves'!$BM$9:$BO$316,3))</f>
        <v>29.292500076293948</v>
      </c>
      <c r="E219" s="4">
        <f>IF(VLOOKUP(B219,'Power Curves'!$K$9:$AD$232,15)&lt;&gt;0, VLOOKUP(B219,'Power Curves'!$K$9:$AD$232,15), E207)</f>
        <v>0.18933187600000001</v>
      </c>
      <c r="F219" s="4">
        <f>IF(VLOOKUP(B219,'Power Curves'!$K$9:$AD$232,19)&lt;&gt;0, VLOOKUP(B219,'Power Curves'!$K$9:$AD$232,19), F218)</f>
        <v>9.4665938000000005E-2</v>
      </c>
    </row>
    <row r="220" spans="1:6" x14ac:dyDescent="0.2">
      <c r="A220" s="263">
        <v>215</v>
      </c>
      <c r="B220" s="75">
        <f t="shared" si="3"/>
        <v>43678</v>
      </c>
      <c r="C220" s="114">
        <f>VLOOKUP(B220, 'Power Curves'!$B$9:$I$261, 3)+IF(BasisNumber=1, 0,VLOOKUP(B220,'Power Curves'!$BM$9:$BO$316,2))</f>
        <v>58.475001525878909</v>
      </c>
      <c r="D220" s="114">
        <f>VLOOKUP(B220, 'Power Curves'!$B$9:$I$261, 7)+IF(BasisNumber=1, 0,VLOOKUP(B220,'Power Curves'!$BM$9:$BO$316,3))</f>
        <v>29.192500076293946</v>
      </c>
      <c r="E220" s="4">
        <f>IF(VLOOKUP(B220,'Power Curves'!$K$9:$AD$232,15)&lt;&gt;0, VLOOKUP(B220,'Power Curves'!$K$9:$AD$232,15), E208)</f>
        <v>0.18918022400000001</v>
      </c>
      <c r="F220" s="4">
        <f>IF(VLOOKUP(B220,'Power Curves'!$K$9:$AD$232,19)&lt;&gt;0, VLOOKUP(B220,'Power Curves'!$K$9:$AD$232,19), F219)</f>
        <v>9.4590112000000004E-2</v>
      </c>
    </row>
    <row r="221" spans="1:6" x14ac:dyDescent="0.2">
      <c r="A221" s="263">
        <v>216</v>
      </c>
      <c r="B221" s="75">
        <f t="shared" si="3"/>
        <v>43709</v>
      </c>
      <c r="C221" s="114">
        <f>VLOOKUP(B221, 'Power Curves'!$B$9:$I$261, 3)+IF(BasisNumber=1, 0,VLOOKUP(B221,'Power Curves'!$BM$9:$BO$316,2))</f>
        <v>37.899999237060541</v>
      </c>
      <c r="D221" s="114">
        <f>VLOOKUP(B221, 'Power Curves'!$B$9:$I$261, 7)+IF(BasisNumber=1, 0,VLOOKUP(B221,'Power Curves'!$BM$9:$BO$316,3))</f>
        <v>25.942501029968263</v>
      </c>
      <c r="E221" s="4">
        <f>IF(VLOOKUP(B221,'Power Curves'!$K$9:$AD$232,15)&lt;&gt;0, VLOOKUP(B221,'Power Curves'!$K$9:$AD$232,15), E209)</f>
        <v>0.188940463</v>
      </c>
      <c r="F221" s="4">
        <f>IF(VLOOKUP(B221,'Power Curves'!$K$9:$AD$232,19)&lt;&gt;0, VLOOKUP(B221,'Power Curves'!$K$9:$AD$232,19), F220)</f>
        <v>9.4470231000000002E-2</v>
      </c>
    </row>
    <row r="222" spans="1:6" x14ac:dyDescent="0.2">
      <c r="A222" s="263">
        <v>217</v>
      </c>
      <c r="B222" s="75">
        <f t="shared" si="3"/>
        <v>43739</v>
      </c>
      <c r="C222" s="114">
        <f>VLOOKUP(B222, 'Power Curves'!$B$9:$I$261, 3)+IF(BasisNumber=1, 0,VLOOKUP(B222,'Power Curves'!$BM$9:$BO$316,2))</f>
        <v>37.149998855590823</v>
      </c>
      <c r="D222" s="114">
        <f>VLOOKUP(B222, 'Power Curves'!$B$9:$I$261, 7)+IF(BasisNumber=1, 0,VLOOKUP(B222,'Power Curves'!$BM$9:$BO$316,3))</f>
        <v>25.575000724792481</v>
      </c>
      <c r="E222" s="4">
        <f>IF(VLOOKUP(B222,'Power Curves'!$K$9:$AD$232,15)&lt;&gt;0, VLOOKUP(B222,'Power Curves'!$K$9:$AD$232,15), E210)</f>
        <v>0.188698383</v>
      </c>
      <c r="F222" s="4">
        <f>IF(VLOOKUP(B222,'Power Curves'!$K$9:$AD$232,19)&lt;&gt;0, VLOOKUP(B222,'Power Curves'!$K$9:$AD$232,19), F221)</f>
        <v>9.4349190999999999E-2</v>
      </c>
    </row>
    <row r="223" spans="1:6" x14ac:dyDescent="0.2">
      <c r="A223" s="263">
        <v>218</v>
      </c>
      <c r="B223" s="75">
        <f t="shared" si="3"/>
        <v>43770</v>
      </c>
      <c r="C223" s="114">
        <f>VLOOKUP(B223, 'Power Curves'!$B$9:$I$261, 3)+IF(BasisNumber=1, 0,VLOOKUP(B223,'Power Curves'!$BM$9:$BO$316,2))</f>
        <v>35.649998855590823</v>
      </c>
      <c r="D223" s="114">
        <f>VLOOKUP(B223, 'Power Curves'!$B$9:$I$261, 7)+IF(BasisNumber=1, 0,VLOOKUP(B223,'Power Curves'!$BM$9:$BO$316,3))</f>
        <v>25.674999198913575</v>
      </c>
      <c r="E223" s="4">
        <f>IF(VLOOKUP(B223,'Power Curves'!$K$9:$AD$232,15)&lt;&gt;0, VLOOKUP(B223,'Power Curves'!$K$9:$AD$232,15), E211)</f>
        <v>0.18848415100000002</v>
      </c>
      <c r="F223" s="4">
        <f>IF(VLOOKUP(B223,'Power Curves'!$K$9:$AD$232,19)&lt;&gt;0, VLOOKUP(B223,'Power Curves'!$K$9:$AD$232,19), F222)</f>
        <v>9.4242076000000008E-2</v>
      </c>
    </row>
    <row r="224" spans="1:6" x14ac:dyDescent="0.2">
      <c r="A224" s="263">
        <v>219</v>
      </c>
      <c r="B224" s="75">
        <f t="shared" si="3"/>
        <v>43800</v>
      </c>
      <c r="C224" s="114">
        <f>VLOOKUP(B224, 'Power Curves'!$B$9:$I$261, 3)+IF(BasisNumber=1, 0,VLOOKUP(B224,'Power Curves'!$BM$9:$BO$316,2))</f>
        <v>35.050000381469729</v>
      </c>
      <c r="D224" s="114">
        <f>VLOOKUP(B224, 'Power Curves'!$B$9:$I$261, 7)+IF(BasisNumber=1, 0,VLOOKUP(B224,'Power Curves'!$BM$9:$BO$316,3))</f>
        <v>27.524998626708985</v>
      </c>
      <c r="E224" s="4">
        <f>IF(VLOOKUP(B224,'Power Curves'!$K$9:$AD$232,15)&lt;&gt;0, VLOOKUP(B224,'Power Curves'!$K$9:$AD$232,15), E212)</f>
        <v>0.18836042</v>
      </c>
      <c r="F224" s="4">
        <f>IF(VLOOKUP(B224,'Power Curves'!$K$9:$AD$232,19)&lt;&gt;0, VLOOKUP(B224,'Power Curves'!$K$9:$AD$232,19), F223)</f>
        <v>9.418021E-2</v>
      </c>
    </row>
    <row r="225" spans="1:6" x14ac:dyDescent="0.2">
      <c r="A225" s="263">
        <v>220</v>
      </c>
      <c r="B225" s="75">
        <f t="shared" si="3"/>
        <v>43831</v>
      </c>
      <c r="C225" s="114">
        <f>VLOOKUP(B225, 'Power Curves'!$B$9:$I$261, 3)+IF(BasisNumber=1, 0,VLOOKUP(B225,'Power Curves'!$BM$9:$BO$316,2))</f>
        <v>39.050010681152344</v>
      </c>
      <c r="D225" s="114">
        <f>VLOOKUP(B225, 'Power Curves'!$B$9:$I$261, 7)+IF(BasisNumber=1, 0,VLOOKUP(B225,'Power Curves'!$BM$9:$BO$316,3))</f>
        <v>28.692495880126955</v>
      </c>
      <c r="E225" s="4">
        <f>IF(VLOOKUP(B225,'Power Curves'!$K$9:$AD$232,15)&lt;&gt;0, VLOOKUP(B225,'Power Curves'!$K$9:$AD$232,15), E213)</f>
        <v>0.18827985999999999</v>
      </c>
      <c r="F225" s="4">
        <f>IF(VLOOKUP(B225,'Power Curves'!$K$9:$AD$232,19)&lt;&gt;0, VLOOKUP(B225,'Power Curves'!$K$9:$AD$232,19), F224)</f>
        <v>9.4139929999999997E-2</v>
      </c>
    </row>
    <row r="226" spans="1:6" x14ac:dyDescent="0.2">
      <c r="A226" s="263">
        <v>221</v>
      </c>
      <c r="B226" s="75">
        <f t="shared" si="3"/>
        <v>43862</v>
      </c>
      <c r="C226" s="114">
        <f>VLOOKUP(B226, 'Power Curves'!$B$9:$I$261, 3)+IF(BasisNumber=1, 0,VLOOKUP(B226,'Power Curves'!$BM$9:$BO$316,2))</f>
        <v>37.900001525878906</v>
      </c>
      <c r="D226" s="114">
        <f>VLOOKUP(B226, 'Power Curves'!$B$9:$I$261, 7)+IF(BasisNumber=1, 0,VLOOKUP(B226,'Power Curves'!$BM$9:$BO$316,3))</f>
        <v>29.192497787475588</v>
      </c>
      <c r="E226" s="4">
        <f>IF(VLOOKUP(B226,'Power Curves'!$K$9:$AD$232,15)&lt;&gt;0, VLOOKUP(B226,'Power Curves'!$K$9:$AD$232,15), E214)</f>
        <v>0.18812680800000001</v>
      </c>
      <c r="F226" s="4">
        <f>IF(VLOOKUP(B226,'Power Curves'!$K$9:$AD$232,19)&lt;&gt;0, VLOOKUP(B226,'Power Curves'!$K$9:$AD$232,19), F225)</f>
        <v>9.4063404000000003E-2</v>
      </c>
    </row>
    <row r="227" spans="1:6" x14ac:dyDescent="0.2">
      <c r="A227" s="263">
        <v>222</v>
      </c>
      <c r="B227" s="75">
        <f t="shared" si="3"/>
        <v>43891</v>
      </c>
      <c r="C227" s="114">
        <f>VLOOKUP(B227, 'Power Curves'!$B$9:$I$261, 3)+IF(BasisNumber=1, 0,VLOOKUP(B227,'Power Curves'!$BM$9:$BO$316,2))</f>
        <v>36.37999153137207</v>
      </c>
      <c r="D227" s="114">
        <f>VLOOKUP(B227, 'Power Curves'!$B$9:$I$261, 7)+IF(BasisNumber=1, 0,VLOOKUP(B227,'Power Curves'!$BM$9:$BO$316,3))</f>
        <v>28.142496643066409</v>
      </c>
      <c r="E227" s="4">
        <f>IF(VLOOKUP(B227,'Power Curves'!$K$9:$AD$232,15)&lt;&gt;0, VLOOKUP(B227,'Power Curves'!$K$9:$AD$232,15), E215)</f>
        <v>0.187860891</v>
      </c>
      <c r="F227" s="4">
        <f>IF(VLOOKUP(B227,'Power Curves'!$K$9:$AD$232,19)&lt;&gt;0, VLOOKUP(B227,'Power Curves'!$K$9:$AD$232,19), F226)</f>
        <v>9.3930445000000001E-2</v>
      </c>
    </row>
    <row r="228" spans="1:6" x14ac:dyDescent="0.2">
      <c r="A228" s="263">
        <v>223</v>
      </c>
      <c r="B228" s="75">
        <f t="shared" si="3"/>
        <v>43922</v>
      </c>
      <c r="C228" s="114">
        <f>VLOOKUP(B228, 'Power Curves'!$B$9:$I$261, 3)+IF(BasisNumber=1, 0,VLOOKUP(B228,'Power Curves'!$BM$9:$BO$316,2))</f>
        <v>36.37999153137207</v>
      </c>
      <c r="D228" s="114">
        <f>VLOOKUP(B228, 'Power Curves'!$B$9:$I$261, 7)+IF(BasisNumber=1, 0,VLOOKUP(B228,'Power Curves'!$BM$9:$BO$316,3))</f>
        <v>28.142496643066409</v>
      </c>
      <c r="E228" s="4">
        <f>IF(VLOOKUP(B228,'Power Curves'!$K$9:$AD$232,15)&lt;&gt;0, VLOOKUP(B228,'Power Curves'!$K$9:$AD$232,15), E216)</f>
        <v>0.187860891</v>
      </c>
      <c r="F228" s="4">
        <f>IF(VLOOKUP(B228,'Power Curves'!$K$9:$AD$232,19)&lt;&gt;0, VLOOKUP(B228,'Power Curves'!$K$9:$AD$232,19), F227)</f>
        <v>9.3930445000000001E-2</v>
      </c>
    </row>
    <row r="229" spans="1:6" x14ac:dyDescent="0.2">
      <c r="A229" s="263">
        <v>224</v>
      </c>
      <c r="B229" s="75">
        <f t="shared" si="3"/>
        <v>43952</v>
      </c>
      <c r="C229" s="114">
        <f>VLOOKUP(B229, 'Power Curves'!$B$9:$I$261, 3)+IF(BasisNumber=1, 0,VLOOKUP(B229,'Power Curves'!$BM$9:$BO$316,2))</f>
        <v>36.37999153137207</v>
      </c>
      <c r="D229" s="114">
        <f>VLOOKUP(B229, 'Power Curves'!$B$9:$I$261, 7)+IF(BasisNumber=1, 0,VLOOKUP(B229,'Power Curves'!$BM$9:$BO$316,3))</f>
        <v>28.142496643066409</v>
      </c>
      <c r="E229" s="4">
        <f>IF(VLOOKUP(B229,'Power Curves'!$K$9:$AD$232,15)&lt;&gt;0, VLOOKUP(B229,'Power Curves'!$K$9:$AD$232,15), E217)</f>
        <v>0.187860891</v>
      </c>
      <c r="F229" s="4">
        <f>IF(VLOOKUP(B229,'Power Curves'!$K$9:$AD$232,19)&lt;&gt;0, VLOOKUP(B229,'Power Curves'!$K$9:$AD$232,19), F228)</f>
        <v>9.3930445000000001E-2</v>
      </c>
    </row>
    <row r="230" spans="1:6" x14ac:dyDescent="0.2">
      <c r="A230" s="263">
        <v>225</v>
      </c>
      <c r="B230" s="75">
        <f t="shared" si="3"/>
        <v>43983</v>
      </c>
      <c r="C230" s="114">
        <f>VLOOKUP(B230, 'Power Curves'!$B$9:$I$261, 3)+IF(BasisNumber=1, 0,VLOOKUP(B230,'Power Curves'!$BM$9:$BO$316,2))</f>
        <v>36.37999153137207</v>
      </c>
      <c r="D230" s="114">
        <f>VLOOKUP(B230, 'Power Curves'!$B$9:$I$261, 7)+IF(BasisNumber=1, 0,VLOOKUP(B230,'Power Curves'!$BM$9:$BO$316,3))</f>
        <v>28.142496643066409</v>
      </c>
      <c r="E230" s="4">
        <f>IF(VLOOKUP(B230,'Power Curves'!$K$9:$AD$232,15)&lt;&gt;0, VLOOKUP(B230,'Power Curves'!$K$9:$AD$232,15), E218)</f>
        <v>0.187860891</v>
      </c>
      <c r="F230" s="4">
        <f>IF(VLOOKUP(B230,'Power Curves'!$K$9:$AD$232,19)&lt;&gt;0, VLOOKUP(B230,'Power Curves'!$K$9:$AD$232,19), F229)</f>
        <v>9.3930445000000001E-2</v>
      </c>
    </row>
    <row r="231" spans="1:6" x14ac:dyDescent="0.2">
      <c r="A231" s="263">
        <v>226</v>
      </c>
      <c r="B231" s="75">
        <f t="shared" si="3"/>
        <v>44013</v>
      </c>
      <c r="C231" s="114">
        <f>VLOOKUP(B231, 'Power Curves'!$B$9:$I$261, 3)+IF(BasisNumber=1, 0,VLOOKUP(B231,'Power Curves'!$BM$9:$BO$316,2))</f>
        <v>36.37999153137207</v>
      </c>
      <c r="D231" s="114">
        <f>VLOOKUP(B231, 'Power Curves'!$B$9:$I$261, 7)+IF(BasisNumber=1, 0,VLOOKUP(B231,'Power Curves'!$BM$9:$BO$316,3))</f>
        <v>28.142496643066409</v>
      </c>
      <c r="E231" s="4">
        <f>IF(VLOOKUP(B231,'Power Curves'!$K$9:$AD$232,15)&lt;&gt;0, VLOOKUP(B231,'Power Curves'!$K$9:$AD$232,15), E219)</f>
        <v>0.187860891</v>
      </c>
      <c r="F231" s="4">
        <f>IF(VLOOKUP(B231,'Power Curves'!$K$9:$AD$232,19)&lt;&gt;0, VLOOKUP(B231,'Power Curves'!$K$9:$AD$232,19), F230)</f>
        <v>9.3930445000000001E-2</v>
      </c>
    </row>
    <row r="232" spans="1:6" x14ac:dyDescent="0.2">
      <c r="A232" s="263">
        <v>227</v>
      </c>
      <c r="B232" s="75">
        <f t="shared" si="3"/>
        <v>44044</v>
      </c>
      <c r="C232" s="114">
        <f>VLOOKUP(B232, 'Power Curves'!$B$9:$I$261, 3)+IF(BasisNumber=1, 0,VLOOKUP(B232,'Power Curves'!$BM$9:$BO$316,2))</f>
        <v>36.37999153137207</v>
      </c>
      <c r="D232" s="114">
        <f>VLOOKUP(B232, 'Power Curves'!$B$9:$I$261, 7)+IF(BasisNumber=1, 0,VLOOKUP(B232,'Power Curves'!$BM$9:$BO$316,3))</f>
        <v>28.142496643066409</v>
      </c>
      <c r="E232" s="4">
        <f>IF(VLOOKUP(B232,'Power Curves'!$K$9:$AD$232,15)&lt;&gt;0, VLOOKUP(B232,'Power Curves'!$K$9:$AD$232,15), E220)</f>
        <v>0.187860891</v>
      </c>
      <c r="F232" s="4">
        <f>IF(VLOOKUP(B232,'Power Curves'!$K$9:$AD$232,19)&lt;&gt;0, VLOOKUP(B232,'Power Curves'!$K$9:$AD$232,19), F231)</f>
        <v>9.3930445000000001E-2</v>
      </c>
    </row>
    <row r="233" spans="1:6" x14ac:dyDescent="0.2">
      <c r="A233" s="263">
        <v>228</v>
      </c>
      <c r="B233" s="75">
        <f t="shared" si="3"/>
        <v>44075</v>
      </c>
      <c r="C233" s="114">
        <f>VLOOKUP(B233, 'Power Curves'!$B$9:$I$261, 3)+IF(BasisNumber=1, 0,VLOOKUP(B233,'Power Curves'!$BM$9:$BO$316,2))</f>
        <v>36.37999153137207</v>
      </c>
      <c r="D233" s="114">
        <f>VLOOKUP(B233, 'Power Curves'!$B$9:$I$261, 7)+IF(BasisNumber=1, 0,VLOOKUP(B233,'Power Curves'!$BM$9:$BO$316,3))</f>
        <v>28.142496643066409</v>
      </c>
      <c r="E233" s="4">
        <f>IF(VLOOKUP(B233,'Power Curves'!$K$9:$AD$232,15)&lt;&gt;0, VLOOKUP(B233,'Power Curves'!$K$9:$AD$232,15), E221)</f>
        <v>0.187860891</v>
      </c>
      <c r="F233" s="4">
        <f>IF(VLOOKUP(B233,'Power Curves'!$K$9:$AD$232,19)&lt;&gt;0, VLOOKUP(B233,'Power Curves'!$K$9:$AD$232,19), F232)</f>
        <v>9.3930445000000001E-2</v>
      </c>
    </row>
    <row r="234" spans="1:6" x14ac:dyDescent="0.2">
      <c r="A234" s="263">
        <v>229</v>
      </c>
      <c r="B234" s="75">
        <f t="shared" si="3"/>
        <v>44105</v>
      </c>
      <c r="C234" s="114">
        <f>VLOOKUP(B234, 'Power Curves'!$B$9:$I$261, 3)+IF(BasisNumber=1, 0,VLOOKUP(B234,'Power Curves'!$BM$9:$BO$316,2))</f>
        <v>36.37999153137207</v>
      </c>
      <c r="D234" s="114">
        <f>VLOOKUP(B234, 'Power Curves'!$B$9:$I$261, 7)+IF(BasisNumber=1, 0,VLOOKUP(B234,'Power Curves'!$BM$9:$BO$316,3))</f>
        <v>28.142496643066409</v>
      </c>
      <c r="E234" s="4">
        <f>IF(VLOOKUP(B234,'Power Curves'!$K$9:$AD$232,15)&lt;&gt;0, VLOOKUP(B234,'Power Curves'!$K$9:$AD$232,15), E222)</f>
        <v>0.187860891</v>
      </c>
      <c r="F234" s="4">
        <f>IF(VLOOKUP(B234,'Power Curves'!$K$9:$AD$232,19)&lt;&gt;0, VLOOKUP(B234,'Power Curves'!$K$9:$AD$232,19), F233)</f>
        <v>9.3930445000000001E-2</v>
      </c>
    </row>
    <row r="235" spans="1:6" x14ac:dyDescent="0.2">
      <c r="A235" s="263">
        <v>230</v>
      </c>
      <c r="B235" s="75">
        <f t="shared" si="3"/>
        <v>44136</v>
      </c>
      <c r="C235" s="114">
        <f>VLOOKUP(B235, 'Power Curves'!$B$9:$I$261, 3)+IF(BasisNumber=1, 0,VLOOKUP(B235,'Power Curves'!$BM$9:$BO$316,2))</f>
        <v>36.37999153137207</v>
      </c>
      <c r="D235" s="114">
        <f>VLOOKUP(B235, 'Power Curves'!$B$9:$I$261, 7)+IF(BasisNumber=1, 0,VLOOKUP(B235,'Power Curves'!$BM$9:$BO$316,3))</f>
        <v>28.142496643066409</v>
      </c>
      <c r="E235" s="4">
        <f>IF(VLOOKUP(B235,'Power Curves'!$K$9:$AD$232,15)&lt;&gt;0, VLOOKUP(B235,'Power Curves'!$K$9:$AD$232,15), E223)</f>
        <v>0.187860891</v>
      </c>
      <c r="F235" s="4">
        <f>IF(VLOOKUP(B235,'Power Curves'!$K$9:$AD$232,19)&lt;&gt;0, VLOOKUP(B235,'Power Curves'!$K$9:$AD$232,19), F234)</f>
        <v>9.3930445000000001E-2</v>
      </c>
    </row>
    <row r="236" spans="1:6" x14ac:dyDescent="0.2">
      <c r="A236" s="263">
        <v>231</v>
      </c>
      <c r="B236" s="75">
        <f t="shared" si="3"/>
        <v>44166</v>
      </c>
      <c r="C236" s="114">
        <f>VLOOKUP(B236, 'Power Curves'!$B$9:$I$261, 3)+IF(BasisNumber=1, 0,VLOOKUP(B236,'Power Curves'!$BM$9:$BO$316,2))</f>
        <v>36.37999153137207</v>
      </c>
      <c r="D236" s="114">
        <f>VLOOKUP(B236, 'Power Curves'!$B$9:$I$261, 7)+IF(BasisNumber=1, 0,VLOOKUP(B236,'Power Curves'!$BM$9:$BO$316,3))</f>
        <v>28.142496643066409</v>
      </c>
      <c r="E236" s="4">
        <f>IF(VLOOKUP(B236,'Power Curves'!$K$9:$AD$232,15)&lt;&gt;0, VLOOKUP(B236,'Power Curves'!$K$9:$AD$232,15), E224)</f>
        <v>0.187860891</v>
      </c>
      <c r="F236" s="4">
        <f>IF(VLOOKUP(B236,'Power Curves'!$K$9:$AD$232,19)&lt;&gt;0, VLOOKUP(B236,'Power Curves'!$K$9:$AD$232,19), F235)</f>
        <v>9.3930445000000001E-2</v>
      </c>
    </row>
    <row r="237" spans="1:6" x14ac:dyDescent="0.2">
      <c r="A237" s="263">
        <v>232</v>
      </c>
      <c r="B237" s="75">
        <f t="shared" si="3"/>
        <v>44197</v>
      </c>
      <c r="C237" s="114">
        <f>VLOOKUP(B237, 'Power Curves'!$B$9:$I$261, 3)+IF(BasisNumber=1, 0,VLOOKUP(B237,'Power Curves'!$BM$9:$BO$316,2))</f>
        <v>36.37999153137207</v>
      </c>
      <c r="D237" s="114">
        <f>VLOOKUP(B237, 'Power Curves'!$B$9:$I$261, 7)+IF(BasisNumber=1, 0,VLOOKUP(B237,'Power Curves'!$BM$9:$BO$316,3))</f>
        <v>28.142496643066409</v>
      </c>
      <c r="E237" s="4">
        <f>IF(VLOOKUP(B237,'Power Curves'!$K$9:$AD$232,15)&lt;&gt;0, VLOOKUP(B237,'Power Curves'!$K$9:$AD$232,15), E225)</f>
        <v>0.187860891</v>
      </c>
      <c r="F237" s="4">
        <f>IF(VLOOKUP(B237,'Power Curves'!$K$9:$AD$232,19)&lt;&gt;0, VLOOKUP(B237,'Power Curves'!$K$9:$AD$232,19), F236)</f>
        <v>9.3930445000000001E-2</v>
      </c>
    </row>
    <row r="238" spans="1:6" x14ac:dyDescent="0.2">
      <c r="A238" s="263">
        <v>233</v>
      </c>
      <c r="B238" s="75">
        <f t="shared" si="3"/>
        <v>44228</v>
      </c>
      <c r="C238" s="114">
        <f>VLOOKUP(B238, 'Power Curves'!$B$9:$I$261, 3)+IF(BasisNumber=1, 0,VLOOKUP(B238,'Power Curves'!$BM$9:$BO$316,2))</f>
        <v>36.37999153137207</v>
      </c>
      <c r="D238" s="114">
        <f>VLOOKUP(B238, 'Power Curves'!$B$9:$I$261, 7)+IF(BasisNumber=1, 0,VLOOKUP(B238,'Power Curves'!$BM$9:$BO$316,3))</f>
        <v>28.142496643066409</v>
      </c>
      <c r="E238" s="4">
        <f>IF(VLOOKUP(B238,'Power Curves'!$K$9:$AD$232,15)&lt;&gt;0, VLOOKUP(B238,'Power Curves'!$K$9:$AD$232,15), E226)</f>
        <v>0.187860891</v>
      </c>
      <c r="F238" s="4">
        <f>IF(VLOOKUP(B238,'Power Curves'!$K$9:$AD$232,19)&lt;&gt;0, VLOOKUP(B238,'Power Curves'!$K$9:$AD$232,19), F237)</f>
        <v>9.3930445000000001E-2</v>
      </c>
    </row>
    <row r="239" spans="1:6" x14ac:dyDescent="0.2">
      <c r="A239" s="263">
        <v>234</v>
      </c>
      <c r="B239" s="75">
        <f t="shared" si="3"/>
        <v>44256</v>
      </c>
      <c r="C239" s="114">
        <f>VLOOKUP(B239, 'Power Curves'!$B$9:$I$261, 3)+IF(BasisNumber=1, 0,VLOOKUP(B239,'Power Curves'!$BM$9:$BO$316,2))</f>
        <v>36.37999153137207</v>
      </c>
      <c r="D239" s="114">
        <f>VLOOKUP(B239, 'Power Curves'!$B$9:$I$261, 7)+IF(BasisNumber=1, 0,VLOOKUP(B239,'Power Curves'!$BM$9:$BO$316,3))</f>
        <v>28.142496643066409</v>
      </c>
      <c r="E239" s="4">
        <f>IF(VLOOKUP(B239,'Power Curves'!$K$9:$AD$232,15)&lt;&gt;0, VLOOKUP(B239,'Power Curves'!$K$9:$AD$232,15), E227)</f>
        <v>0.187860891</v>
      </c>
      <c r="F239" s="4">
        <f>IF(VLOOKUP(B239,'Power Curves'!$K$9:$AD$232,19)&lt;&gt;0, VLOOKUP(B239,'Power Curves'!$K$9:$AD$232,19), F238)</f>
        <v>9.3930445000000001E-2</v>
      </c>
    </row>
    <row r="240" spans="1:6" x14ac:dyDescent="0.2">
      <c r="A240" s="263">
        <v>235</v>
      </c>
      <c r="B240" s="75">
        <f t="shared" si="3"/>
        <v>44287</v>
      </c>
      <c r="C240" s="114">
        <f>VLOOKUP(B240, 'Power Curves'!$B$9:$I$261, 3)+IF(BasisNumber=1, 0,VLOOKUP(B240,'Power Curves'!$BM$9:$BO$316,2))</f>
        <v>36.37999153137207</v>
      </c>
      <c r="D240" s="114">
        <f>VLOOKUP(B240, 'Power Curves'!$B$9:$I$261, 7)+IF(BasisNumber=1, 0,VLOOKUP(B240,'Power Curves'!$BM$9:$BO$316,3))</f>
        <v>28.142496643066409</v>
      </c>
      <c r="E240" s="4">
        <f>IF(VLOOKUP(B240,'Power Curves'!$K$9:$AD$232,15)&lt;&gt;0, VLOOKUP(B240,'Power Curves'!$K$9:$AD$232,15), E228)</f>
        <v>0.187860891</v>
      </c>
      <c r="F240" s="4">
        <f>IF(VLOOKUP(B240,'Power Curves'!$K$9:$AD$232,19)&lt;&gt;0, VLOOKUP(B240,'Power Curves'!$K$9:$AD$232,19), F239)</f>
        <v>9.3930445000000001E-2</v>
      </c>
    </row>
    <row r="241" spans="1:6" x14ac:dyDescent="0.2">
      <c r="A241" s="263">
        <v>236</v>
      </c>
      <c r="B241" s="75">
        <f t="shared" si="3"/>
        <v>44317</v>
      </c>
      <c r="C241" s="114">
        <f>VLOOKUP(B241, 'Power Curves'!$B$9:$I$261, 3)+IF(BasisNumber=1, 0,VLOOKUP(B241,'Power Curves'!$BM$9:$BO$316,2))</f>
        <v>36.37999153137207</v>
      </c>
      <c r="D241" s="114">
        <f>VLOOKUP(B241, 'Power Curves'!$B$9:$I$261, 7)+IF(BasisNumber=1, 0,VLOOKUP(B241,'Power Curves'!$BM$9:$BO$316,3))</f>
        <v>28.142496643066409</v>
      </c>
      <c r="E241" s="4">
        <f>IF(VLOOKUP(B241,'Power Curves'!$K$9:$AD$232,15)&lt;&gt;0, VLOOKUP(B241,'Power Curves'!$K$9:$AD$232,15), E229)</f>
        <v>0.187860891</v>
      </c>
      <c r="F241" s="4">
        <f>IF(VLOOKUP(B241,'Power Curves'!$K$9:$AD$232,19)&lt;&gt;0, VLOOKUP(B241,'Power Curves'!$K$9:$AD$232,19), F240)</f>
        <v>9.3930445000000001E-2</v>
      </c>
    </row>
    <row r="242" spans="1:6" x14ac:dyDescent="0.2">
      <c r="A242" s="263">
        <v>237</v>
      </c>
      <c r="B242" s="75">
        <f t="shared" si="3"/>
        <v>44348</v>
      </c>
      <c r="C242" s="114">
        <f>VLOOKUP(B242, 'Power Curves'!$B$9:$I$261, 3)+IF(BasisNumber=1, 0,VLOOKUP(B242,'Power Curves'!$BM$9:$BO$316,2))</f>
        <v>36.37999153137207</v>
      </c>
      <c r="D242" s="114">
        <f>VLOOKUP(B242, 'Power Curves'!$B$9:$I$261, 7)+IF(BasisNumber=1, 0,VLOOKUP(B242,'Power Curves'!$BM$9:$BO$316,3))</f>
        <v>28.142496643066409</v>
      </c>
      <c r="E242" s="4">
        <f>IF(VLOOKUP(B242,'Power Curves'!$K$9:$AD$232,15)&lt;&gt;0, VLOOKUP(B242,'Power Curves'!$K$9:$AD$232,15), E230)</f>
        <v>0.187860891</v>
      </c>
      <c r="F242" s="4">
        <f>IF(VLOOKUP(B242,'Power Curves'!$K$9:$AD$232,19)&lt;&gt;0, VLOOKUP(B242,'Power Curves'!$K$9:$AD$232,19), F241)</f>
        <v>9.3930445000000001E-2</v>
      </c>
    </row>
    <row r="243" spans="1:6" x14ac:dyDescent="0.2">
      <c r="A243" s="263">
        <v>238</v>
      </c>
      <c r="B243" s="75">
        <f t="shared" si="3"/>
        <v>44378</v>
      </c>
      <c r="C243" s="114">
        <f>VLOOKUP(B243, 'Power Curves'!$B$9:$I$261, 3)+IF(BasisNumber=1, 0,VLOOKUP(B243,'Power Curves'!$BM$9:$BO$316,2))</f>
        <v>36.37999153137207</v>
      </c>
      <c r="D243" s="114">
        <f>VLOOKUP(B243, 'Power Curves'!$B$9:$I$261, 7)+IF(BasisNumber=1, 0,VLOOKUP(B243,'Power Curves'!$BM$9:$BO$316,3))</f>
        <v>28.142496643066409</v>
      </c>
      <c r="E243" s="4">
        <f>IF(VLOOKUP(B243,'Power Curves'!$K$9:$AD$232,15)&lt;&gt;0, VLOOKUP(B243,'Power Curves'!$K$9:$AD$232,15), E231)</f>
        <v>0.187860891</v>
      </c>
      <c r="F243" s="4">
        <f>IF(VLOOKUP(B243,'Power Curves'!$K$9:$AD$232,19)&lt;&gt;0, VLOOKUP(B243,'Power Curves'!$K$9:$AD$232,19), F242)</f>
        <v>9.3930445000000001E-2</v>
      </c>
    </row>
    <row r="244" spans="1:6" x14ac:dyDescent="0.2">
      <c r="A244" s="263">
        <v>239</v>
      </c>
      <c r="B244" s="75">
        <f t="shared" si="3"/>
        <v>44409</v>
      </c>
      <c r="C244" s="114">
        <f>VLOOKUP(B244, 'Power Curves'!$B$9:$I$261, 3)+IF(BasisNumber=1, 0,VLOOKUP(B244,'Power Curves'!$BM$9:$BO$316,2))</f>
        <v>36.37999153137207</v>
      </c>
      <c r="D244" s="114">
        <f>VLOOKUP(B244, 'Power Curves'!$B$9:$I$261, 7)+IF(BasisNumber=1, 0,VLOOKUP(B244,'Power Curves'!$BM$9:$BO$316,3))</f>
        <v>28.142496643066409</v>
      </c>
      <c r="E244" s="4">
        <f>IF(VLOOKUP(B244,'Power Curves'!$K$9:$AD$232,15)&lt;&gt;0, VLOOKUP(B244,'Power Curves'!$K$9:$AD$232,15), E232)</f>
        <v>0.187860891</v>
      </c>
      <c r="F244" s="4">
        <f>IF(VLOOKUP(B244,'Power Curves'!$K$9:$AD$232,19)&lt;&gt;0, VLOOKUP(B244,'Power Curves'!$K$9:$AD$232,19), F243)</f>
        <v>9.3930445000000001E-2</v>
      </c>
    </row>
    <row r="245" spans="1:6" x14ac:dyDescent="0.2">
      <c r="A245" s="263">
        <v>240</v>
      </c>
      <c r="B245" s="75">
        <f t="shared" si="3"/>
        <v>44440</v>
      </c>
      <c r="C245" s="114">
        <f>VLOOKUP(B245, 'Power Curves'!$B$9:$I$261, 3)+IF(BasisNumber=1, 0,VLOOKUP(B245,'Power Curves'!$BM$9:$BO$316,2))</f>
        <v>36.37999153137207</v>
      </c>
      <c r="D245" s="114">
        <f>VLOOKUP(B245, 'Power Curves'!$B$9:$I$261, 7)+IF(BasisNumber=1, 0,VLOOKUP(B245,'Power Curves'!$BM$9:$BO$316,3))</f>
        <v>28.142496643066409</v>
      </c>
      <c r="E245" s="4">
        <f>IF(VLOOKUP(B245,'Power Curves'!$K$9:$AD$232,15)&lt;&gt;0, VLOOKUP(B245,'Power Curves'!$K$9:$AD$232,15), E233)</f>
        <v>0.187860891</v>
      </c>
      <c r="F245" s="4">
        <f>IF(VLOOKUP(B245,'Power Curves'!$K$9:$AD$232,19)&lt;&gt;0, VLOOKUP(B245,'Power Curves'!$K$9:$AD$232,19), F244)</f>
        <v>9.3930445000000001E-2</v>
      </c>
    </row>
    <row r="246" spans="1:6" x14ac:dyDescent="0.2">
      <c r="A246" s="263">
        <v>241</v>
      </c>
      <c r="B246" s="75">
        <f t="shared" si="3"/>
        <v>44470</v>
      </c>
      <c r="C246" s="114">
        <f>VLOOKUP(B246, 'Power Curves'!$B$9:$I$261, 3)+IF(BasisNumber=1, 0,VLOOKUP(B246,'Power Curves'!$BM$9:$BO$316,2))</f>
        <v>36.37999153137207</v>
      </c>
      <c r="D246" s="114">
        <f>VLOOKUP(B246, 'Power Curves'!$B$9:$I$261, 7)+IF(BasisNumber=1, 0,VLOOKUP(B246,'Power Curves'!$BM$9:$BO$316,3))</f>
        <v>28.142496643066409</v>
      </c>
      <c r="E246" s="4">
        <f>IF(VLOOKUP(B246,'Power Curves'!$K$9:$AD$232,15)&lt;&gt;0, VLOOKUP(B246,'Power Curves'!$K$9:$AD$232,15), E234)</f>
        <v>0.187860891</v>
      </c>
      <c r="F246" s="4">
        <f>IF(VLOOKUP(B246,'Power Curves'!$K$9:$AD$232,19)&lt;&gt;0, VLOOKUP(B246,'Power Curves'!$K$9:$AD$232,19), F245)</f>
        <v>9.3930445000000001E-2</v>
      </c>
    </row>
    <row r="247" spans="1:6" x14ac:dyDescent="0.2">
      <c r="A247" s="263">
        <v>242</v>
      </c>
      <c r="B247" s="75">
        <f t="shared" si="3"/>
        <v>44501</v>
      </c>
      <c r="C247" s="114">
        <f>VLOOKUP(B247, 'Power Curves'!$B$9:$I$261, 3)+IF(BasisNumber=1, 0,VLOOKUP(B247,'Power Curves'!$BM$9:$BO$316,2))</f>
        <v>36.37999153137207</v>
      </c>
      <c r="D247" s="114">
        <f>VLOOKUP(B247, 'Power Curves'!$B$9:$I$261, 7)+IF(BasisNumber=1, 0,VLOOKUP(B247,'Power Curves'!$BM$9:$BO$316,3))</f>
        <v>28.142496643066409</v>
      </c>
      <c r="E247" s="4">
        <f>IF(VLOOKUP(B247,'Power Curves'!$K$9:$AD$232,15)&lt;&gt;0, VLOOKUP(B247,'Power Curves'!$K$9:$AD$232,15), E235)</f>
        <v>0.187860891</v>
      </c>
      <c r="F247" s="4">
        <f>IF(VLOOKUP(B247,'Power Curves'!$K$9:$AD$232,19)&lt;&gt;0, VLOOKUP(B247,'Power Curves'!$K$9:$AD$232,19), F246)</f>
        <v>9.3930445000000001E-2</v>
      </c>
    </row>
    <row r="248" spans="1:6" x14ac:dyDescent="0.2">
      <c r="A248" s="263">
        <v>243</v>
      </c>
      <c r="B248" s="75">
        <f t="shared" si="3"/>
        <v>44531</v>
      </c>
      <c r="C248" s="114">
        <f>VLOOKUP(B248, 'Power Curves'!$B$9:$I$261, 3)+IF(BasisNumber=1, 0,VLOOKUP(B248,'Power Curves'!$BM$9:$BO$316,2))</f>
        <v>36.37999153137207</v>
      </c>
      <c r="D248" s="114">
        <f>VLOOKUP(B248, 'Power Curves'!$B$9:$I$261, 7)+IF(BasisNumber=1, 0,VLOOKUP(B248,'Power Curves'!$BM$9:$BO$316,3))</f>
        <v>28.142496643066409</v>
      </c>
      <c r="E248" s="4">
        <f>IF(VLOOKUP(B248,'Power Curves'!$K$9:$AD$232,15)&lt;&gt;0, VLOOKUP(B248,'Power Curves'!$K$9:$AD$232,15), E236)</f>
        <v>0.187860891</v>
      </c>
      <c r="F248" s="4">
        <f>IF(VLOOKUP(B248,'Power Curves'!$K$9:$AD$232,19)&lt;&gt;0, VLOOKUP(B248,'Power Curves'!$K$9:$AD$232,19), F247)</f>
        <v>9.3930445000000001E-2</v>
      </c>
    </row>
    <row r="249" spans="1:6" x14ac:dyDescent="0.2">
      <c r="A249" s="263">
        <v>244</v>
      </c>
      <c r="B249" s="75">
        <f t="shared" si="3"/>
        <v>44562</v>
      </c>
      <c r="C249" s="114">
        <f>VLOOKUP(B249, 'Power Curves'!$B$9:$I$261, 3)+IF(BasisNumber=1, 0,VLOOKUP(B249,'Power Curves'!$BM$9:$BO$316,2))</f>
        <v>36.37999153137207</v>
      </c>
      <c r="D249" s="114">
        <f>VLOOKUP(B249, 'Power Curves'!$B$9:$I$261, 7)+IF(BasisNumber=1, 0,VLOOKUP(B249,'Power Curves'!$BM$9:$BO$316,3))</f>
        <v>28.142496643066409</v>
      </c>
      <c r="E249" s="4">
        <f>IF(VLOOKUP(B249,'Power Curves'!$K$9:$AD$232,15)&lt;&gt;0, VLOOKUP(B249,'Power Curves'!$K$9:$AD$232,15), E237)</f>
        <v>0.187860891</v>
      </c>
      <c r="F249" s="4">
        <f>IF(VLOOKUP(B249,'Power Curves'!$K$9:$AD$232,19)&lt;&gt;0, VLOOKUP(B249,'Power Curves'!$K$9:$AD$232,19), F248)</f>
        <v>9.3930445000000001E-2</v>
      </c>
    </row>
    <row r="250" spans="1:6" x14ac:dyDescent="0.2">
      <c r="A250" s="263">
        <v>245</v>
      </c>
      <c r="B250" s="75">
        <f t="shared" si="3"/>
        <v>44593</v>
      </c>
      <c r="C250" s="114">
        <f>VLOOKUP(B250, 'Power Curves'!$B$9:$I$261, 3)+IF(BasisNumber=1, 0,VLOOKUP(B250,'Power Curves'!$BM$9:$BO$316,2))</f>
        <v>36.37999153137207</v>
      </c>
      <c r="D250" s="114">
        <f>VLOOKUP(B250, 'Power Curves'!$B$9:$I$261, 7)+IF(BasisNumber=1, 0,VLOOKUP(B250,'Power Curves'!$BM$9:$BO$316,3))</f>
        <v>28.142496643066409</v>
      </c>
      <c r="E250" s="4">
        <f>IF(VLOOKUP(B250,'Power Curves'!$K$9:$AD$232,15)&lt;&gt;0, VLOOKUP(B250,'Power Curves'!$K$9:$AD$232,15), E238)</f>
        <v>0.187860891</v>
      </c>
      <c r="F250" s="4">
        <f>IF(VLOOKUP(B250,'Power Curves'!$K$9:$AD$232,19)&lt;&gt;0, VLOOKUP(B250,'Power Curves'!$K$9:$AD$232,19), F249)</f>
        <v>9.3930445000000001E-2</v>
      </c>
    </row>
    <row r="251" spans="1:6" x14ac:dyDescent="0.2">
      <c r="A251" s="263">
        <v>246</v>
      </c>
      <c r="B251" s="75">
        <f t="shared" si="3"/>
        <v>44621</v>
      </c>
      <c r="C251" s="114">
        <f>VLOOKUP(B251, 'Power Curves'!$B$9:$I$261, 3)+IF(BasisNumber=1, 0,VLOOKUP(B251,'Power Curves'!$BM$9:$BO$316,2))</f>
        <v>36.37999153137207</v>
      </c>
      <c r="D251" s="114">
        <f>VLOOKUP(B251, 'Power Curves'!$B$9:$I$261, 7)+IF(BasisNumber=1, 0,VLOOKUP(B251,'Power Curves'!$BM$9:$BO$316,3))</f>
        <v>28.142496643066409</v>
      </c>
      <c r="E251" s="4">
        <f>IF(VLOOKUP(B251,'Power Curves'!$K$9:$AD$232,15)&lt;&gt;0, VLOOKUP(B251,'Power Curves'!$K$9:$AD$232,15), E239)</f>
        <v>0.187860891</v>
      </c>
      <c r="F251" s="4">
        <f>IF(VLOOKUP(B251,'Power Curves'!$K$9:$AD$232,19)&lt;&gt;0, VLOOKUP(B251,'Power Curves'!$K$9:$AD$232,19), F250)</f>
        <v>9.3930445000000001E-2</v>
      </c>
    </row>
    <row r="252" spans="1:6" x14ac:dyDescent="0.2">
      <c r="A252" s="263">
        <v>247</v>
      </c>
      <c r="B252" s="75">
        <f t="shared" si="3"/>
        <v>44652</v>
      </c>
      <c r="C252" s="114">
        <f>VLOOKUP(B252, 'Power Curves'!$B$9:$I$261, 3)+IF(BasisNumber=1, 0,VLOOKUP(B252,'Power Curves'!$BM$9:$BO$316,2))</f>
        <v>36.37999153137207</v>
      </c>
      <c r="D252" s="114">
        <f>VLOOKUP(B252, 'Power Curves'!$B$9:$I$261, 7)+IF(BasisNumber=1, 0,VLOOKUP(B252,'Power Curves'!$BM$9:$BO$316,3))</f>
        <v>28.142496643066409</v>
      </c>
      <c r="E252" s="4">
        <f>IF(VLOOKUP(B252,'Power Curves'!$K$9:$AD$232,15)&lt;&gt;0, VLOOKUP(B252,'Power Curves'!$K$9:$AD$232,15), E240)</f>
        <v>0.187860891</v>
      </c>
      <c r="F252" s="4">
        <f>IF(VLOOKUP(B252,'Power Curves'!$K$9:$AD$232,19)&lt;&gt;0, VLOOKUP(B252,'Power Curves'!$K$9:$AD$232,19), F251)</f>
        <v>9.3930445000000001E-2</v>
      </c>
    </row>
    <row r="253" spans="1:6" x14ac:dyDescent="0.2">
      <c r="A253" s="263">
        <v>248</v>
      </c>
      <c r="B253" s="75">
        <f t="shared" si="3"/>
        <v>44682</v>
      </c>
      <c r="C253" s="114">
        <f>VLOOKUP(B253, 'Power Curves'!$B$9:$I$261, 3)+IF(BasisNumber=1, 0,VLOOKUP(B253,'Power Curves'!$BM$9:$BO$316,2))</f>
        <v>36.37999153137207</v>
      </c>
      <c r="D253" s="114">
        <f>VLOOKUP(B253, 'Power Curves'!$B$9:$I$261, 7)+IF(BasisNumber=1, 0,VLOOKUP(B253,'Power Curves'!$BM$9:$BO$316,3))</f>
        <v>28.142496643066409</v>
      </c>
      <c r="E253" s="4">
        <f>IF(VLOOKUP(B253,'Power Curves'!$K$9:$AD$232,15)&lt;&gt;0, VLOOKUP(B253,'Power Curves'!$K$9:$AD$232,15), E241)</f>
        <v>0.187860891</v>
      </c>
      <c r="F253" s="4">
        <f>IF(VLOOKUP(B253,'Power Curves'!$K$9:$AD$232,19)&lt;&gt;0, VLOOKUP(B253,'Power Curves'!$K$9:$AD$232,19), F252)</f>
        <v>9.3930445000000001E-2</v>
      </c>
    </row>
    <row r="254" spans="1:6" x14ac:dyDescent="0.2">
      <c r="A254" s="263">
        <v>249</v>
      </c>
      <c r="B254" s="75">
        <f t="shared" si="3"/>
        <v>44713</v>
      </c>
      <c r="C254" s="114">
        <f>VLOOKUP(B254, 'Power Curves'!$B$9:$I$261, 3)+IF(BasisNumber=1, 0,VLOOKUP(B254,'Power Curves'!$BM$9:$BO$316,2))</f>
        <v>36.37999153137207</v>
      </c>
      <c r="D254" s="114">
        <f>VLOOKUP(B254, 'Power Curves'!$B$9:$I$261, 7)+IF(BasisNumber=1, 0,VLOOKUP(B254,'Power Curves'!$BM$9:$BO$316,3))</f>
        <v>28.142496643066409</v>
      </c>
      <c r="E254" s="4">
        <f>IF(VLOOKUP(B254,'Power Curves'!$K$9:$AD$232,15)&lt;&gt;0, VLOOKUP(B254,'Power Curves'!$K$9:$AD$232,15), E242)</f>
        <v>0.187860891</v>
      </c>
      <c r="F254" s="4">
        <f>IF(VLOOKUP(B254,'Power Curves'!$K$9:$AD$232,19)&lt;&gt;0, VLOOKUP(B254,'Power Curves'!$K$9:$AD$232,19), F253)</f>
        <v>9.3930445000000001E-2</v>
      </c>
    </row>
    <row r="255" spans="1:6" x14ac:dyDescent="0.2">
      <c r="A255" s="263">
        <v>250</v>
      </c>
      <c r="B255" s="75">
        <f t="shared" si="3"/>
        <v>44743</v>
      </c>
      <c r="C255" s="114">
        <f>VLOOKUP(B255, 'Power Curves'!$B$9:$I$261, 3)+IF(BasisNumber=1, 0,VLOOKUP(B255,'Power Curves'!$BM$9:$BO$316,2))</f>
        <v>36.37999153137207</v>
      </c>
      <c r="D255" s="114">
        <f>VLOOKUP(B255, 'Power Curves'!$B$9:$I$261, 7)+IF(BasisNumber=1, 0,VLOOKUP(B255,'Power Curves'!$BM$9:$BO$316,3))</f>
        <v>28.142496643066409</v>
      </c>
      <c r="E255" s="4">
        <f>IF(VLOOKUP(B255,'Power Curves'!$K$9:$AD$232,15)&lt;&gt;0, VLOOKUP(B255,'Power Curves'!$K$9:$AD$232,15), E243)</f>
        <v>0.187860891</v>
      </c>
      <c r="F255" s="4">
        <f>IF(VLOOKUP(B255,'Power Curves'!$K$9:$AD$232,19)&lt;&gt;0, VLOOKUP(B255,'Power Curves'!$K$9:$AD$232,19), F254)</f>
        <v>9.3930445000000001E-2</v>
      </c>
    </row>
    <row r="256" spans="1:6" x14ac:dyDescent="0.2">
      <c r="A256" s="263">
        <v>251</v>
      </c>
      <c r="B256" s="75">
        <f t="shared" si="3"/>
        <v>44774</v>
      </c>
      <c r="C256" s="114">
        <f>VLOOKUP(B256, 'Power Curves'!$B$9:$I$261, 3)+IF(BasisNumber=1, 0,VLOOKUP(B256,'Power Curves'!$BM$9:$BO$316,2))</f>
        <v>36.37999153137207</v>
      </c>
      <c r="D256" s="114">
        <f>VLOOKUP(B256, 'Power Curves'!$B$9:$I$261, 7)+IF(BasisNumber=1, 0,VLOOKUP(B256,'Power Curves'!$BM$9:$BO$316,3))</f>
        <v>28.142496643066409</v>
      </c>
      <c r="E256" s="4">
        <f>IF(VLOOKUP(B256,'Power Curves'!$K$9:$AD$232,15)&lt;&gt;0, VLOOKUP(B256,'Power Curves'!$K$9:$AD$232,15), E244)</f>
        <v>0.187860891</v>
      </c>
      <c r="F256" s="4">
        <f>IF(VLOOKUP(B256,'Power Curves'!$K$9:$AD$232,19)&lt;&gt;0, VLOOKUP(B256,'Power Curves'!$K$9:$AD$232,19), F255)</f>
        <v>9.3930445000000001E-2</v>
      </c>
    </row>
    <row r="257" spans="1:6" x14ac:dyDescent="0.2">
      <c r="A257" s="263">
        <v>252</v>
      </c>
      <c r="B257" s="75">
        <f t="shared" si="3"/>
        <v>44805</v>
      </c>
      <c r="C257" s="114">
        <f>VLOOKUP(B257, 'Power Curves'!$B$9:$I$261, 3)+IF(BasisNumber=1, 0,VLOOKUP(B257,'Power Curves'!$BM$9:$BO$316,2))</f>
        <v>36.37999153137207</v>
      </c>
      <c r="D257" s="114">
        <f>VLOOKUP(B257, 'Power Curves'!$B$9:$I$261, 7)+IF(BasisNumber=1, 0,VLOOKUP(B257,'Power Curves'!$BM$9:$BO$316,3))</f>
        <v>28.142496643066409</v>
      </c>
      <c r="E257" s="4">
        <f>IF(VLOOKUP(B257,'Power Curves'!$K$9:$AD$232,15)&lt;&gt;0, VLOOKUP(B257,'Power Curves'!$K$9:$AD$232,15), E245)</f>
        <v>0.187860891</v>
      </c>
      <c r="F257" s="4">
        <f>IF(VLOOKUP(B257,'Power Curves'!$K$9:$AD$232,19)&lt;&gt;0, VLOOKUP(B257,'Power Curves'!$K$9:$AD$232,19), F256)</f>
        <v>9.3930445000000001E-2</v>
      </c>
    </row>
    <row r="258" spans="1:6" x14ac:dyDescent="0.2">
      <c r="A258" s="263">
        <v>253</v>
      </c>
      <c r="B258" s="75">
        <f t="shared" si="3"/>
        <v>44835</v>
      </c>
      <c r="C258" s="114">
        <f>VLOOKUP(B258, 'Power Curves'!$B$9:$I$261, 3)+IF(BasisNumber=1, 0,VLOOKUP(B258,'Power Curves'!$BM$9:$BO$316,2))</f>
        <v>36.37999153137207</v>
      </c>
      <c r="D258" s="114">
        <f>VLOOKUP(B258, 'Power Curves'!$B$9:$I$261, 7)+IF(BasisNumber=1, 0,VLOOKUP(B258,'Power Curves'!$BM$9:$BO$316,3))</f>
        <v>28.142496643066409</v>
      </c>
      <c r="E258" s="4">
        <f>IF(VLOOKUP(B258,'Power Curves'!$K$9:$AD$232,15)&lt;&gt;0, VLOOKUP(B258,'Power Curves'!$K$9:$AD$232,15), E246)</f>
        <v>0.187860891</v>
      </c>
      <c r="F258" s="4">
        <f>IF(VLOOKUP(B258,'Power Curves'!$K$9:$AD$232,19)&lt;&gt;0, VLOOKUP(B258,'Power Curves'!$K$9:$AD$232,19), F257)</f>
        <v>9.3930445000000001E-2</v>
      </c>
    </row>
    <row r="259" spans="1:6" x14ac:dyDescent="0.2">
      <c r="A259" s="263">
        <v>254</v>
      </c>
      <c r="B259" s="75">
        <f t="shared" si="3"/>
        <v>44866</v>
      </c>
      <c r="C259" s="114">
        <f>VLOOKUP(B259, 'Power Curves'!$B$9:$I$261, 3)+IF(BasisNumber=1, 0,VLOOKUP(B259,'Power Curves'!$BM$9:$BO$316,2))</f>
        <v>36.37999153137207</v>
      </c>
      <c r="D259" s="114">
        <f>VLOOKUP(B259, 'Power Curves'!$B$9:$I$261, 7)+IF(BasisNumber=1, 0,VLOOKUP(B259,'Power Curves'!$BM$9:$BO$316,3))</f>
        <v>28.142496643066409</v>
      </c>
      <c r="E259" s="4">
        <f>IF(VLOOKUP(B259,'Power Curves'!$K$9:$AD$232,15)&lt;&gt;0, VLOOKUP(B259,'Power Curves'!$K$9:$AD$232,15), E247)</f>
        <v>0.187860891</v>
      </c>
      <c r="F259" s="4">
        <f>IF(VLOOKUP(B259,'Power Curves'!$K$9:$AD$232,19)&lt;&gt;0, VLOOKUP(B259,'Power Curves'!$K$9:$AD$232,19), F258)</f>
        <v>9.3930445000000001E-2</v>
      </c>
    </row>
    <row r="260" spans="1:6" x14ac:dyDescent="0.2">
      <c r="A260" s="263">
        <v>255</v>
      </c>
      <c r="B260" s="75">
        <f t="shared" si="3"/>
        <v>44896</v>
      </c>
      <c r="C260" s="114">
        <f>VLOOKUP(B260, 'Power Curves'!$B$9:$I$261, 3)+IF(BasisNumber=1, 0,VLOOKUP(B260,'Power Curves'!$BM$9:$BO$316,2))</f>
        <v>36.37999153137207</v>
      </c>
      <c r="D260" s="114">
        <f>VLOOKUP(B260, 'Power Curves'!$B$9:$I$261, 7)+IF(BasisNumber=1, 0,VLOOKUP(B260,'Power Curves'!$BM$9:$BO$316,3))</f>
        <v>28.142496643066409</v>
      </c>
      <c r="E260" s="4">
        <f>IF(VLOOKUP(B260,'Power Curves'!$K$9:$AD$232,15)&lt;&gt;0, VLOOKUP(B260,'Power Curves'!$K$9:$AD$232,15), E248)</f>
        <v>0.187860891</v>
      </c>
      <c r="F260" s="4">
        <f>IF(VLOOKUP(B260,'Power Curves'!$K$9:$AD$232,19)&lt;&gt;0, VLOOKUP(B260,'Power Curves'!$K$9:$AD$232,19), F259)</f>
        <v>9.3930445000000001E-2</v>
      </c>
    </row>
    <row r="261" spans="1:6" x14ac:dyDescent="0.2">
      <c r="A261" s="263">
        <v>256</v>
      </c>
      <c r="B261" s="75">
        <f t="shared" si="3"/>
        <v>44927</v>
      </c>
      <c r="C261" s="114">
        <f>VLOOKUP(B261, 'Power Curves'!$B$9:$I$261, 3)+IF(BasisNumber=1, 0,VLOOKUP(B261,'Power Curves'!$BM$9:$BO$316,2))</f>
        <v>36.37999153137207</v>
      </c>
      <c r="D261" s="114">
        <f>VLOOKUP(B261, 'Power Curves'!$B$9:$I$261, 7)+IF(BasisNumber=1, 0,VLOOKUP(B261,'Power Curves'!$BM$9:$BO$316,3))</f>
        <v>28.142496643066409</v>
      </c>
      <c r="E261" s="4">
        <f>IF(VLOOKUP(B261,'Power Curves'!$K$9:$AD$232,15)&lt;&gt;0, VLOOKUP(B261,'Power Curves'!$K$9:$AD$232,15), E249)</f>
        <v>0.187860891</v>
      </c>
      <c r="F261" s="4">
        <f>IF(VLOOKUP(B261,'Power Curves'!$K$9:$AD$232,19)&lt;&gt;0, VLOOKUP(B261,'Power Curves'!$K$9:$AD$232,19), F260)</f>
        <v>9.3930445000000001E-2</v>
      </c>
    </row>
    <row r="262" spans="1:6" x14ac:dyDescent="0.2">
      <c r="A262" s="263">
        <v>257</v>
      </c>
      <c r="B262" s="75">
        <f t="shared" si="3"/>
        <v>44958</v>
      </c>
      <c r="C262" s="114">
        <f>VLOOKUP(B262, 'Power Curves'!$B$9:$I$261, 3)+IF(BasisNumber=1, 0,VLOOKUP(B262,'Power Curves'!$BM$9:$BO$316,2))</f>
        <v>36.37999153137207</v>
      </c>
      <c r="D262" s="114">
        <f>VLOOKUP(B262, 'Power Curves'!$B$9:$I$261, 7)+IF(BasisNumber=1, 0,VLOOKUP(B262,'Power Curves'!$BM$9:$BO$316,3))</f>
        <v>28.142496643066409</v>
      </c>
      <c r="E262" s="4">
        <f>IF(VLOOKUP(B262,'Power Curves'!$K$9:$AD$232,15)&lt;&gt;0, VLOOKUP(B262,'Power Curves'!$K$9:$AD$232,15), E250)</f>
        <v>0.187860891</v>
      </c>
      <c r="F262" s="4">
        <f>IF(VLOOKUP(B262,'Power Curves'!$K$9:$AD$232,19)&lt;&gt;0, VLOOKUP(B262,'Power Curves'!$K$9:$AD$232,19), F261)</f>
        <v>9.3930445000000001E-2</v>
      </c>
    </row>
    <row r="263" spans="1:6" x14ac:dyDescent="0.2">
      <c r="A263" s="263">
        <v>258</v>
      </c>
      <c r="B263" s="75">
        <f t="shared" ref="B263:B326" si="4">EOMONTH(B262,0)+1</f>
        <v>44986</v>
      </c>
      <c r="C263" s="114">
        <f>VLOOKUP(B263, 'Power Curves'!$B$9:$I$261, 3)+IF(BasisNumber=1, 0,VLOOKUP(B263,'Power Curves'!$BM$9:$BO$316,2))</f>
        <v>36.37999153137207</v>
      </c>
      <c r="D263" s="114">
        <f>VLOOKUP(B263, 'Power Curves'!$B$9:$I$261, 7)+IF(BasisNumber=1, 0,VLOOKUP(B263,'Power Curves'!$BM$9:$BO$316,3))</f>
        <v>28.142496643066409</v>
      </c>
      <c r="E263" s="4">
        <f>IF(VLOOKUP(B263,'Power Curves'!$K$9:$AD$232,15)&lt;&gt;0, VLOOKUP(B263,'Power Curves'!$K$9:$AD$232,15), E251)</f>
        <v>0.187860891</v>
      </c>
      <c r="F263" s="4">
        <f>IF(VLOOKUP(B263,'Power Curves'!$K$9:$AD$232,19)&lt;&gt;0, VLOOKUP(B263,'Power Curves'!$K$9:$AD$232,19), F262)</f>
        <v>9.3930445000000001E-2</v>
      </c>
    </row>
    <row r="264" spans="1:6" x14ac:dyDescent="0.2">
      <c r="A264" s="263">
        <v>259</v>
      </c>
      <c r="B264" s="75">
        <f t="shared" si="4"/>
        <v>45017</v>
      </c>
      <c r="C264" s="114">
        <f>VLOOKUP(B264, 'Power Curves'!$B$9:$I$261, 3)+IF(BasisNumber=1, 0,VLOOKUP(B264,'Power Curves'!$BM$9:$BO$316,2))</f>
        <v>36.37999153137207</v>
      </c>
      <c r="D264" s="114">
        <f>VLOOKUP(B264, 'Power Curves'!$B$9:$I$261, 7)+IF(BasisNumber=1, 0,VLOOKUP(B264,'Power Curves'!$BM$9:$BO$316,3))</f>
        <v>28.142496643066409</v>
      </c>
      <c r="E264" s="4">
        <f>IF(VLOOKUP(B264,'Power Curves'!$K$9:$AD$232,15)&lt;&gt;0, VLOOKUP(B264,'Power Curves'!$K$9:$AD$232,15), E252)</f>
        <v>0.187860891</v>
      </c>
      <c r="F264" s="4">
        <f>IF(VLOOKUP(B264,'Power Curves'!$K$9:$AD$232,19)&lt;&gt;0, VLOOKUP(B264,'Power Curves'!$K$9:$AD$232,19), F263)</f>
        <v>9.3930445000000001E-2</v>
      </c>
    </row>
    <row r="265" spans="1:6" x14ac:dyDescent="0.2">
      <c r="A265" s="263">
        <v>260</v>
      </c>
      <c r="B265" s="75">
        <f t="shared" si="4"/>
        <v>45047</v>
      </c>
      <c r="C265" s="114">
        <f>VLOOKUP(B265, 'Power Curves'!$B$9:$I$261, 3)+IF(BasisNumber=1, 0,VLOOKUP(B265,'Power Curves'!$BM$9:$BO$316,2))</f>
        <v>36.37999153137207</v>
      </c>
      <c r="D265" s="114">
        <f>VLOOKUP(B265, 'Power Curves'!$B$9:$I$261, 7)+IF(BasisNumber=1, 0,VLOOKUP(B265,'Power Curves'!$BM$9:$BO$316,3))</f>
        <v>28.142496643066409</v>
      </c>
      <c r="E265" s="4">
        <f>IF(VLOOKUP(B265,'Power Curves'!$K$9:$AD$232,15)&lt;&gt;0, VLOOKUP(B265,'Power Curves'!$K$9:$AD$232,15), E253)</f>
        <v>0.187860891</v>
      </c>
      <c r="F265" s="4">
        <f>IF(VLOOKUP(B265,'Power Curves'!$K$9:$AD$232,19)&lt;&gt;0, VLOOKUP(B265,'Power Curves'!$K$9:$AD$232,19), F264)</f>
        <v>9.3930445000000001E-2</v>
      </c>
    </row>
    <row r="266" spans="1:6" x14ac:dyDescent="0.2">
      <c r="A266" s="263">
        <v>261</v>
      </c>
      <c r="B266" s="75">
        <f t="shared" si="4"/>
        <v>45078</v>
      </c>
      <c r="C266" s="114">
        <f>VLOOKUP(B266, 'Power Curves'!$B$9:$I$261, 3)+IF(BasisNumber=1, 0,VLOOKUP(B266,'Power Curves'!$BM$9:$BO$316,2))</f>
        <v>36.37999153137207</v>
      </c>
      <c r="D266" s="114">
        <f>VLOOKUP(B266, 'Power Curves'!$B$9:$I$261, 7)+IF(BasisNumber=1, 0,VLOOKUP(B266,'Power Curves'!$BM$9:$BO$316,3))</f>
        <v>28.142496643066409</v>
      </c>
      <c r="E266" s="4">
        <f>IF(VLOOKUP(B266,'Power Curves'!$K$9:$AD$232,15)&lt;&gt;0, VLOOKUP(B266,'Power Curves'!$K$9:$AD$232,15), E254)</f>
        <v>0.187860891</v>
      </c>
      <c r="F266" s="4">
        <f>IF(VLOOKUP(B266,'Power Curves'!$K$9:$AD$232,19)&lt;&gt;0, VLOOKUP(B266,'Power Curves'!$K$9:$AD$232,19), F265)</f>
        <v>9.3930445000000001E-2</v>
      </c>
    </row>
    <row r="267" spans="1:6" x14ac:dyDescent="0.2">
      <c r="A267" s="263">
        <v>262</v>
      </c>
      <c r="B267" s="75">
        <f t="shared" si="4"/>
        <v>45108</v>
      </c>
      <c r="C267" s="114">
        <f>VLOOKUP(B267, 'Power Curves'!$B$9:$I$261, 3)+IF(BasisNumber=1, 0,VLOOKUP(B267,'Power Curves'!$BM$9:$BO$316,2))</f>
        <v>36.37999153137207</v>
      </c>
      <c r="D267" s="114">
        <f>VLOOKUP(B267, 'Power Curves'!$B$9:$I$261, 7)+IF(BasisNumber=1, 0,VLOOKUP(B267,'Power Curves'!$BM$9:$BO$316,3))</f>
        <v>28.142496643066409</v>
      </c>
      <c r="E267" s="4">
        <f>IF(VLOOKUP(B267,'Power Curves'!$K$9:$AD$232,15)&lt;&gt;0, VLOOKUP(B267,'Power Curves'!$K$9:$AD$232,15), E255)</f>
        <v>0.187860891</v>
      </c>
      <c r="F267" s="4">
        <f>IF(VLOOKUP(B267,'Power Curves'!$K$9:$AD$232,19)&lt;&gt;0, VLOOKUP(B267,'Power Curves'!$K$9:$AD$232,19), F266)</f>
        <v>9.3930445000000001E-2</v>
      </c>
    </row>
    <row r="268" spans="1:6" x14ac:dyDescent="0.2">
      <c r="A268" s="263">
        <v>263</v>
      </c>
      <c r="B268" s="75">
        <f t="shared" si="4"/>
        <v>45139</v>
      </c>
      <c r="C268" s="114">
        <f>VLOOKUP(B268, 'Power Curves'!$B$9:$I$261, 3)+IF(BasisNumber=1, 0,VLOOKUP(B268,'Power Curves'!$BM$9:$BO$316,2))</f>
        <v>36.37999153137207</v>
      </c>
      <c r="D268" s="114">
        <f>VLOOKUP(B268, 'Power Curves'!$B$9:$I$261, 7)+IF(BasisNumber=1, 0,VLOOKUP(B268,'Power Curves'!$BM$9:$BO$316,3))</f>
        <v>28.142496643066409</v>
      </c>
      <c r="E268" s="4">
        <f>IF(VLOOKUP(B268,'Power Curves'!$K$9:$AD$232,15)&lt;&gt;0, VLOOKUP(B268,'Power Curves'!$K$9:$AD$232,15), E256)</f>
        <v>0.187860891</v>
      </c>
      <c r="F268" s="4">
        <f>IF(VLOOKUP(B268,'Power Curves'!$K$9:$AD$232,19)&lt;&gt;0, VLOOKUP(B268,'Power Curves'!$K$9:$AD$232,19), F267)</f>
        <v>9.3930445000000001E-2</v>
      </c>
    </row>
    <row r="269" spans="1:6" x14ac:dyDescent="0.2">
      <c r="A269" s="263">
        <v>264</v>
      </c>
      <c r="B269" s="75">
        <f t="shared" si="4"/>
        <v>45170</v>
      </c>
      <c r="C269" s="114">
        <f>VLOOKUP(B269, 'Power Curves'!$B$9:$I$261, 3)+IF(BasisNumber=1, 0,VLOOKUP(B269,'Power Curves'!$BM$9:$BO$316,2))</f>
        <v>36.37999153137207</v>
      </c>
      <c r="D269" s="114">
        <f>VLOOKUP(B269, 'Power Curves'!$B$9:$I$261, 7)+IF(BasisNumber=1, 0,VLOOKUP(B269,'Power Curves'!$BM$9:$BO$316,3))</f>
        <v>28.142496643066409</v>
      </c>
      <c r="E269" s="4">
        <f>IF(VLOOKUP(B269,'Power Curves'!$K$9:$AD$232,15)&lt;&gt;0, VLOOKUP(B269,'Power Curves'!$K$9:$AD$232,15), E257)</f>
        <v>0.187860891</v>
      </c>
      <c r="F269" s="4">
        <f>IF(VLOOKUP(B269,'Power Curves'!$K$9:$AD$232,19)&lt;&gt;0, VLOOKUP(B269,'Power Curves'!$K$9:$AD$232,19), F268)</f>
        <v>9.3930445000000001E-2</v>
      </c>
    </row>
    <row r="270" spans="1:6" x14ac:dyDescent="0.2">
      <c r="A270" s="263">
        <v>265</v>
      </c>
      <c r="B270" s="75">
        <f t="shared" si="4"/>
        <v>45200</v>
      </c>
      <c r="C270" s="114">
        <f>VLOOKUP(B270, 'Power Curves'!$B$9:$I$261, 3)+IF(BasisNumber=1, 0,VLOOKUP(B270,'Power Curves'!$BM$9:$BO$316,2))</f>
        <v>36.37999153137207</v>
      </c>
      <c r="D270" s="114">
        <f>VLOOKUP(B270, 'Power Curves'!$B$9:$I$261, 7)+IF(BasisNumber=1, 0,VLOOKUP(B270,'Power Curves'!$BM$9:$BO$316,3))</f>
        <v>28.142496643066409</v>
      </c>
      <c r="E270" s="4">
        <f>IF(VLOOKUP(B270,'Power Curves'!$K$9:$AD$232,15)&lt;&gt;0, VLOOKUP(B270,'Power Curves'!$K$9:$AD$232,15), E258)</f>
        <v>0.187860891</v>
      </c>
      <c r="F270" s="4">
        <f>IF(VLOOKUP(B270,'Power Curves'!$K$9:$AD$232,19)&lt;&gt;0, VLOOKUP(B270,'Power Curves'!$K$9:$AD$232,19), F269)</f>
        <v>9.3930445000000001E-2</v>
      </c>
    </row>
    <row r="271" spans="1:6" x14ac:dyDescent="0.2">
      <c r="A271" s="263">
        <v>266</v>
      </c>
      <c r="B271" s="75">
        <f t="shared" si="4"/>
        <v>45231</v>
      </c>
      <c r="C271" s="114">
        <f>VLOOKUP(B271, 'Power Curves'!$B$9:$I$261, 3)+IF(BasisNumber=1, 0,VLOOKUP(B271,'Power Curves'!$BM$9:$BO$316,2))</f>
        <v>36.37999153137207</v>
      </c>
      <c r="D271" s="114">
        <f>VLOOKUP(B271, 'Power Curves'!$B$9:$I$261, 7)+IF(BasisNumber=1, 0,VLOOKUP(B271,'Power Curves'!$BM$9:$BO$316,3))</f>
        <v>28.142496643066409</v>
      </c>
      <c r="E271" s="4">
        <f>IF(VLOOKUP(B271,'Power Curves'!$K$9:$AD$232,15)&lt;&gt;0, VLOOKUP(B271,'Power Curves'!$K$9:$AD$232,15), E259)</f>
        <v>0.187860891</v>
      </c>
      <c r="F271" s="4">
        <f>IF(VLOOKUP(B271,'Power Curves'!$K$9:$AD$232,19)&lt;&gt;0, VLOOKUP(B271,'Power Curves'!$K$9:$AD$232,19), F270)</f>
        <v>9.3930445000000001E-2</v>
      </c>
    </row>
    <row r="272" spans="1:6" x14ac:dyDescent="0.2">
      <c r="A272" s="263">
        <v>267</v>
      </c>
      <c r="B272" s="75">
        <f t="shared" si="4"/>
        <v>45261</v>
      </c>
      <c r="C272" s="114">
        <f>VLOOKUP(B272, 'Power Curves'!$B$9:$I$261, 3)+IF(BasisNumber=1, 0,VLOOKUP(B272,'Power Curves'!$BM$9:$BO$316,2))</f>
        <v>36.37999153137207</v>
      </c>
      <c r="D272" s="114">
        <f>VLOOKUP(B272, 'Power Curves'!$B$9:$I$261, 7)+IF(BasisNumber=1, 0,VLOOKUP(B272,'Power Curves'!$BM$9:$BO$316,3))</f>
        <v>28.142496643066409</v>
      </c>
      <c r="E272" s="4">
        <f>IF(VLOOKUP(B272,'Power Curves'!$K$9:$AD$232,15)&lt;&gt;0, VLOOKUP(B272,'Power Curves'!$K$9:$AD$232,15), E260)</f>
        <v>0.187860891</v>
      </c>
      <c r="F272" s="4">
        <f>IF(VLOOKUP(B272,'Power Curves'!$K$9:$AD$232,19)&lt;&gt;0, VLOOKUP(B272,'Power Curves'!$K$9:$AD$232,19), F271)</f>
        <v>9.3930445000000001E-2</v>
      </c>
    </row>
    <row r="273" spans="1:6" x14ac:dyDescent="0.2">
      <c r="A273" s="263">
        <v>268</v>
      </c>
      <c r="B273" s="75">
        <f t="shared" si="4"/>
        <v>45292</v>
      </c>
      <c r="C273" s="114">
        <f>VLOOKUP(B273, 'Power Curves'!$B$9:$I$261, 3)+IF(BasisNumber=1, 0,VLOOKUP(B273,'Power Curves'!$BM$9:$BO$316,2))</f>
        <v>36.37999153137207</v>
      </c>
      <c r="D273" s="114">
        <f>VLOOKUP(B273, 'Power Curves'!$B$9:$I$261, 7)+IF(BasisNumber=1, 0,VLOOKUP(B273,'Power Curves'!$BM$9:$BO$316,3))</f>
        <v>28.142496643066409</v>
      </c>
      <c r="E273" s="4">
        <f>IF(VLOOKUP(B273,'Power Curves'!$K$9:$AD$232,15)&lt;&gt;0, VLOOKUP(B273,'Power Curves'!$K$9:$AD$232,15), E261)</f>
        <v>0.187860891</v>
      </c>
      <c r="F273" s="4">
        <f>IF(VLOOKUP(B273,'Power Curves'!$K$9:$AD$232,19)&lt;&gt;0, VLOOKUP(B273,'Power Curves'!$K$9:$AD$232,19), F272)</f>
        <v>9.3930445000000001E-2</v>
      </c>
    </row>
    <row r="274" spans="1:6" x14ac:dyDescent="0.2">
      <c r="A274" s="263">
        <v>269</v>
      </c>
      <c r="B274" s="75">
        <f t="shared" si="4"/>
        <v>45323</v>
      </c>
      <c r="C274" s="114">
        <f>VLOOKUP(B274, 'Power Curves'!$B$9:$I$261, 3)+IF(BasisNumber=1, 0,VLOOKUP(B274,'Power Curves'!$BM$9:$BO$316,2))</f>
        <v>36.37999153137207</v>
      </c>
      <c r="D274" s="114">
        <f>VLOOKUP(B274, 'Power Curves'!$B$9:$I$261, 7)+IF(BasisNumber=1, 0,VLOOKUP(B274,'Power Curves'!$BM$9:$BO$316,3))</f>
        <v>28.142496643066409</v>
      </c>
      <c r="E274" s="4">
        <f>IF(VLOOKUP(B274,'Power Curves'!$K$9:$AD$232,15)&lt;&gt;0, VLOOKUP(B274,'Power Curves'!$K$9:$AD$232,15), E262)</f>
        <v>0.187860891</v>
      </c>
      <c r="F274" s="4">
        <f>IF(VLOOKUP(B274,'Power Curves'!$K$9:$AD$232,19)&lt;&gt;0, VLOOKUP(B274,'Power Curves'!$K$9:$AD$232,19), F273)</f>
        <v>9.3930445000000001E-2</v>
      </c>
    </row>
    <row r="275" spans="1:6" x14ac:dyDescent="0.2">
      <c r="A275" s="263">
        <v>270</v>
      </c>
      <c r="B275" s="75">
        <f t="shared" si="4"/>
        <v>45352</v>
      </c>
      <c r="C275" s="114">
        <f>VLOOKUP(B275, 'Power Curves'!$B$9:$I$261, 3)+IF(BasisNumber=1, 0,VLOOKUP(B275,'Power Curves'!$BM$9:$BO$316,2))</f>
        <v>36.37999153137207</v>
      </c>
      <c r="D275" s="114">
        <f>VLOOKUP(B275, 'Power Curves'!$B$9:$I$261, 7)+IF(BasisNumber=1, 0,VLOOKUP(B275,'Power Curves'!$BM$9:$BO$316,3))</f>
        <v>28.142496643066409</v>
      </c>
      <c r="E275" s="4">
        <f>IF(VLOOKUP(B275,'Power Curves'!$K$9:$AD$232,15)&lt;&gt;0, VLOOKUP(B275,'Power Curves'!$K$9:$AD$232,15), E263)</f>
        <v>0.187860891</v>
      </c>
      <c r="F275" s="4">
        <f>IF(VLOOKUP(B275,'Power Curves'!$K$9:$AD$232,19)&lt;&gt;0, VLOOKUP(B275,'Power Curves'!$K$9:$AD$232,19), F274)</f>
        <v>9.3930445000000001E-2</v>
      </c>
    </row>
    <row r="276" spans="1:6" x14ac:dyDescent="0.2">
      <c r="A276" s="263">
        <v>271</v>
      </c>
      <c r="B276" s="75">
        <f t="shared" si="4"/>
        <v>45383</v>
      </c>
      <c r="C276" s="114">
        <f>VLOOKUP(B276, 'Power Curves'!$B$9:$I$261, 3)+IF(BasisNumber=1, 0,VLOOKUP(B276,'Power Curves'!$BM$9:$BO$316,2))</f>
        <v>36.37999153137207</v>
      </c>
      <c r="D276" s="114">
        <f>VLOOKUP(B276, 'Power Curves'!$B$9:$I$261, 7)+IF(BasisNumber=1, 0,VLOOKUP(B276,'Power Curves'!$BM$9:$BO$316,3))</f>
        <v>28.142496643066409</v>
      </c>
      <c r="E276" s="4">
        <f>IF(VLOOKUP(B276,'Power Curves'!$K$9:$AD$232,15)&lt;&gt;0, VLOOKUP(B276,'Power Curves'!$K$9:$AD$232,15), E264)</f>
        <v>0.187860891</v>
      </c>
      <c r="F276" s="4">
        <f>IF(VLOOKUP(B276,'Power Curves'!$K$9:$AD$232,19)&lt;&gt;0, VLOOKUP(B276,'Power Curves'!$K$9:$AD$232,19), F275)</f>
        <v>9.3930445000000001E-2</v>
      </c>
    </row>
    <row r="277" spans="1:6" x14ac:dyDescent="0.2">
      <c r="A277" s="263">
        <v>272</v>
      </c>
      <c r="B277" s="75">
        <f t="shared" si="4"/>
        <v>45413</v>
      </c>
      <c r="C277" s="114">
        <f>VLOOKUP(B277, 'Power Curves'!$B$9:$I$261, 3)+IF(BasisNumber=1, 0,VLOOKUP(B277,'Power Curves'!$BM$9:$BO$316,2))</f>
        <v>36.37999153137207</v>
      </c>
      <c r="D277" s="114">
        <f>VLOOKUP(B277, 'Power Curves'!$B$9:$I$261, 7)+IF(BasisNumber=1, 0,VLOOKUP(B277,'Power Curves'!$BM$9:$BO$316,3))</f>
        <v>28.142496643066409</v>
      </c>
      <c r="E277" s="4">
        <f>IF(VLOOKUP(B277,'Power Curves'!$K$9:$AD$232,15)&lt;&gt;0, VLOOKUP(B277,'Power Curves'!$K$9:$AD$232,15), E265)</f>
        <v>0.187860891</v>
      </c>
      <c r="F277" s="4">
        <f>IF(VLOOKUP(B277,'Power Curves'!$K$9:$AD$232,19)&lt;&gt;0, VLOOKUP(B277,'Power Curves'!$K$9:$AD$232,19), F276)</f>
        <v>9.3930445000000001E-2</v>
      </c>
    </row>
    <row r="278" spans="1:6" x14ac:dyDescent="0.2">
      <c r="A278" s="263">
        <v>273</v>
      </c>
      <c r="B278" s="75">
        <f t="shared" si="4"/>
        <v>45444</v>
      </c>
      <c r="C278" s="114">
        <f>VLOOKUP(B278, 'Power Curves'!$B$9:$I$261, 3)+IF(BasisNumber=1, 0,VLOOKUP(B278,'Power Curves'!$BM$9:$BO$316,2))</f>
        <v>36.37999153137207</v>
      </c>
      <c r="D278" s="114">
        <f>VLOOKUP(B278, 'Power Curves'!$B$9:$I$261, 7)+IF(BasisNumber=1, 0,VLOOKUP(B278,'Power Curves'!$BM$9:$BO$316,3))</f>
        <v>28.142496643066409</v>
      </c>
      <c r="E278" s="4">
        <f>IF(VLOOKUP(B278,'Power Curves'!$K$9:$AD$232,15)&lt;&gt;0, VLOOKUP(B278,'Power Curves'!$K$9:$AD$232,15), E266)</f>
        <v>0.187860891</v>
      </c>
      <c r="F278" s="4">
        <f>IF(VLOOKUP(B278,'Power Curves'!$K$9:$AD$232,19)&lt;&gt;0, VLOOKUP(B278,'Power Curves'!$K$9:$AD$232,19), F277)</f>
        <v>9.3930445000000001E-2</v>
      </c>
    </row>
    <row r="279" spans="1:6" x14ac:dyDescent="0.2">
      <c r="A279" s="263">
        <v>274</v>
      </c>
      <c r="B279" s="75">
        <f t="shared" si="4"/>
        <v>45474</v>
      </c>
      <c r="C279" s="114">
        <f>VLOOKUP(B279, 'Power Curves'!$B$9:$I$261, 3)+IF(BasisNumber=1, 0,VLOOKUP(B279,'Power Curves'!$BM$9:$BO$316,2))</f>
        <v>36.37999153137207</v>
      </c>
      <c r="D279" s="114">
        <f>VLOOKUP(B279, 'Power Curves'!$B$9:$I$261, 7)+IF(BasisNumber=1, 0,VLOOKUP(B279,'Power Curves'!$BM$9:$BO$316,3))</f>
        <v>28.142496643066409</v>
      </c>
      <c r="E279" s="4">
        <f>IF(VLOOKUP(B279,'Power Curves'!$K$9:$AD$232,15)&lt;&gt;0, VLOOKUP(B279,'Power Curves'!$K$9:$AD$232,15), E267)</f>
        <v>0.187860891</v>
      </c>
      <c r="F279" s="4">
        <f>IF(VLOOKUP(B279,'Power Curves'!$K$9:$AD$232,19)&lt;&gt;0, VLOOKUP(B279,'Power Curves'!$K$9:$AD$232,19), F278)</f>
        <v>9.3930445000000001E-2</v>
      </c>
    </row>
    <row r="280" spans="1:6" x14ac:dyDescent="0.2">
      <c r="A280" s="263">
        <v>275</v>
      </c>
      <c r="B280" s="75">
        <f t="shared" si="4"/>
        <v>45505</v>
      </c>
      <c r="C280" s="114">
        <f>VLOOKUP(B280, 'Power Curves'!$B$9:$I$261, 3)+IF(BasisNumber=1, 0,VLOOKUP(B280,'Power Curves'!$BM$9:$BO$316,2))</f>
        <v>36.37999153137207</v>
      </c>
      <c r="D280" s="114">
        <f>VLOOKUP(B280, 'Power Curves'!$B$9:$I$261, 7)+IF(BasisNumber=1, 0,VLOOKUP(B280,'Power Curves'!$BM$9:$BO$316,3))</f>
        <v>28.142496643066409</v>
      </c>
      <c r="E280" s="4">
        <f>IF(VLOOKUP(B280,'Power Curves'!$K$9:$AD$232,15)&lt;&gt;0, VLOOKUP(B280,'Power Curves'!$K$9:$AD$232,15), E268)</f>
        <v>0.187860891</v>
      </c>
      <c r="F280" s="4">
        <f>IF(VLOOKUP(B280,'Power Curves'!$K$9:$AD$232,19)&lt;&gt;0, VLOOKUP(B280,'Power Curves'!$K$9:$AD$232,19), F279)</f>
        <v>9.3930445000000001E-2</v>
      </c>
    </row>
    <row r="281" spans="1:6" x14ac:dyDescent="0.2">
      <c r="A281" s="263">
        <v>276</v>
      </c>
      <c r="B281" s="75">
        <f t="shared" si="4"/>
        <v>45536</v>
      </c>
      <c r="C281" s="114">
        <f>VLOOKUP(B281, 'Power Curves'!$B$9:$I$261, 3)+IF(BasisNumber=1, 0,VLOOKUP(B281,'Power Curves'!$BM$9:$BO$316,2))</f>
        <v>36.37999153137207</v>
      </c>
      <c r="D281" s="114">
        <f>VLOOKUP(B281, 'Power Curves'!$B$9:$I$261, 7)+IF(BasisNumber=1, 0,VLOOKUP(B281,'Power Curves'!$BM$9:$BO$316,3))</f>
        <v>28.142496643066409</v>
      </c>
      <c r="E281" s="4">
        <f>IF(VLOOKUP(B281,'Power Curves'!$K$9:$AD$232,15)&lt;&gt;0, VLOOKUP(B281,'Power Curves'!$K$9:$AD$232,15), E269)</f>
        <v>0.187860891</v>
      </c>
      <c r="F281" s="4">
        <f>IF(VLOOKUP(B281,'Power Curves'!$K$9:$AD$232,19)&lt;&gt;0, VLOOKUP(B281,'Power Curves'!$K$9:$AD$232,19), F280)</f>
        <v>9.3930445000000001E-2</v>
      </c>
    </row>
    <row r="282" spans="1:6" x14ac:dyDescent="0.2">
      <c r="A282" s="263">
        <v>277</v>
      </c>
      <c r="B282" s="75">
        <f t="shared" si="4"/>
        <v>45566</v>
      </c>
      <c r="C282" s="114">
        <f>VLOOKUP(B282, 'Power Curves'!$B$9:$I$261, 3)+IF(BasisNumber=1, 0,VLOOKUP(B282,'Power Curves'!$BM$9:$BO$316,2))</f>
        <v>36.37999153137207</v>
      </c>
      <c r="D282" s="114">
        <f>VLOOKUP(B282, 'Power Curves'!$B$9:$I$261, 7)+IF(BasisNumber=1, 0,VLOOKUP(B282,'Power Curves'!$BM$9:$BO$316,3))</f>
        <v>28.142496643066409</v>
      </c>
      <c r="E282" s="4">
        <f>IF(VLOOKUP(B282,'Power Curves'!$K$9:$AD$232,15)&lt;&gt;0, VLOOKUP(B282,'Power Curves'!$K$9:$AD$232,15), E270)</f>
        <v>0.187860891</v>
      </c>
      <c r="F282" s="4">
        <f>IF(VLOOKUP(B282,'Power Curves'!$K$9:$AD$232,19)&lt;&gt;0, VLOOKUP(B282,'Power Curves'!$K$9:$AD$232,19), F281)</f>
        <v>9.3930445000000001E-2</v>
      </c>
    </row>
    <row r="283" spans="1:6" x14ac:dyDescent="0.2">
      <c r="A283" s="263">
        <v>278</v>
      </c>
      <c r="B283" s="75">
        <f t="shared" si="4"/>
        <v>45597</v>
      </c>
      <c r="C283" s="114">
        <f>VLOOKUP(B283, 'Power Curves'!$B$9:$I$261, 3)+IF(BasisNumber=1, 0,VLOOKUP(B283,'Power Curves'!$BM$9:$BO$316,2))</f>
        <v>36.37999153137207</v>
      </c>
      <c r="D283" s="114">
        <f>VLOOKUP(B283, 'Power Curves'!$B$9:$I$261, 7)+IF(BasisNumber=1, 0,VLOOKUP(B283,'Power Curves'!$BM$9:$BO$316,3))</f>
        <v>28.142496643066409</v>
      </c>
      <c r="E283" s="4">
        <f>IF(VLOOKUP(B283,'Power Curves'!$K$9:$AD$232,15)&lt;&gt;0, VLOOKUP(B283,'Power Curves'!$K$9:$AD$232,15), E271)</f>
        <v>0.187860891</v>
      </c>
      <c r="F283" s="4">
        <f>IF(VLOOKUP(B283,'Power Curves'!$K$9:$AD$232,19)&lt;&gt;0, VLOOKUP(B283,'Power Curves'!$K$9:$AD$232,19), F282)</f>
        <v>9.3930445000000001E-2</v>
      </c>
    </row>
    <row r="284" spans="1:6" x14ac:dyDescent="0.2">
      <c r="A284" s="263">
        <v>279</v>
      </c>
      <c r="B284" s="75">
        <f t="shared" si="4"/>
        <v>45627</v>
      </c>
      <c r="C284" s="114">
        <f>VLOOKUP(B284, 'Power Curves'!$B$9:$I$261, 3)+IF(BasisNumber=1, 0,VLOOKUP(B284,'Power Curves'!$BM$9:$BO$316,2))</f>
        <v>36.37999153137207</v>
      </c>
      <c r="D284" s="114">
        <f>VLOOKUP(B284, 'Power Curves'!$B$9:$I$261, 7)+IF(BasisNumber=1, 0,VLOOKUP(B284,'Power Curves'!$BM$9:$BO$316,3))</f>
        <v>28.142496643066409</v>
      </c>
      <c r="E284" s="4">
        <f>IF(VLOOKUP(B284,'Power Curves'!$K$9:$AD$232,15)&lt;&gt;0, VLOOKUP(B284,'Power Curves'!$K$9:$AD$232,15), E272)</f>
        <v>0.187860891</v>
      </c>
      <c r="F284" s="4">
        <f>IF(VLOOKUP(B284,'Power Curves'!$K$9:$AD$232,19)&lt;&gt;0, VLOOKUP(B284,'Power Curves'!$K$9:$AD$232,19), F283)</f>
        <v>9.3930445000000001E-2</v>
      </c>
    </row>
    <row r="285" spans="1:6" x14ac:dyDescent="0.2">
      <c r="A285" s="263">
        <v>280</v>
      </c>
      <c r="B285" s="75">
        <f t="shared" si="4"/>
        <v>45658</v>
      </c>
      <c r="C285" s="114">
        <f>VLOOKUP(B285, 'Power Curves'!$B$9:$I$261, 3)+IF(BasisNumber=1, 0,VLOOKUP(B285,'Power Curves'!$BM$9:$BO$316,2))</f>
        <v>36.37999153137207</v>
      </c>
      <c r="D285" s="114">
        <f>VLOOKUP(B285, 'Power Curves'!$B$9:$I$261, 7)+IF(BasisNumber=1, 0,VLOOKUP(B285,'Power Curves'!$BM$9:$BO$316,3))</f>
        <v>28.142496643066409</v>
      </c>
      <c r="E285" s="4">
        <f>IF(VLOOKUP(B285,'Power Curves'!$K$9:$AD$232,15)&lt;&gt;0, VLOOKUP(B285,'Power Curves'!$K$9:$AD$232,15), E273)</f>
        <v>0.187860891</v>
      </c>
      <c r="F285" s="4">
        <f>IF(VLOOKUP(B285,'Power Curves'!$K$9:$AD$232,19)&lt;&gt;0, VLOOKUP(B285,'Power Curves'!$K$9:$AD$232,19), F284)</f>
        <v>9.3930445000000001E-2</v>
      </c>
    </row>
    <row r="286" spans="1:6" x14ac:dyDescent="0.2">
      <c r="A286" s="263">
        <v>281</v>
      </c>
      <c r="B286" s="75">
        <f t="shared" si="4"/>
        <v>45689</v>
      </c>
      <c r="C286" s="114">
        <f>VLOOKUP(B286, 'Power Curves'!$B$9:$I$261, 3)+IF(BasisNumber=1, 0,VLOOKUP(B286,'Power Curves'!$BM$9:$BO$316,2))</f>
        <v>36.37999153137207</v>
      </c>
      <c r="D286" s="114">
        <f>VLOOKUP(B286, 'Power Curves'!$B$9:$I$261, 7)+IF(BasisNumber=1, 0,VLOOKUP(B286,'Power Curves'!$BM$9:$BO$316,3))</f>
        <v>28.142496643066409</v>
      </c>
      <c r="E286" s="4">
        <f>IF(VLOOKUP(B286,'Power Curves'!$K$9:$AD$232,15)&lt;&gt;0, VLOOKUP(B286,'Power Curves'!$K$9:$AD$232,15), E274)</f>
        <v>0.187860891</v>
      </c>
      <c r="F286" s="4">
        <f>IF(VLOOKUP(B286,'Power Curves'!$K$9:$AD$232,19)&lt;&gt;0, VLOOKUP(B286,'Power Curves'!$K$9:$AD$232,19), F285)</f>
        <v>9.3930445000000001E-2</v>
      </c>
    </row>
    <row r="287" spans="1:6" x14ac:dyDescent="0.2">
      <c r="A287" s="263">
        <v>282</v>
      </c>
      <c r="B287" s="75">
        <f t="shared" si="4"/>
        <v>45717</v>
      </c>
      <c r="C287" s="114">
        <f>VLOOKUP(B287, 'Power Curves'!$B$9:$I$261, 3)+IF(BasisNumber=1, 0,VLOOKUP(B287,'Power Curves'!$BM$9:$BO$316,2))</f>
        <v>36.37999153137207</v>
      </c>
      <c r="D287" s="114">
        <f>VLOOKUP(B287, 'Power Curves'!$B$9:$I$261, 7)+IF(BasisNumber=1, 0,VLOOKUP(B287,'Power Curves'!$BM$9:$BO$316,3))</f>
        <v>28.142496643066409</v>
      </c>
      <c r="E287" s="4">
        <f>IF(VLOOKUP(B287,'Power Curves'!$K$9:$AD$232,15)&lt;&gt;0, VLOOKUP(B287,'Power Curves'!$K$9:$AD$232,15), E275)</f>
        <v>0.187860891</v>
      </c>
      <c r="F287" s="4">
        <f>IF(VLOOKUP(B287,'Power Curves'!$K$9:$AD$232,19)&lt;&gt;0, VLOOKUP(B287,'Power Curves'!$K$9:$AD$232,19), F286)</f>
        <v>9.3930445000000001E-2</v>
      </c>
    </row>
    <row r="288" spans="1:6" x14ac:dyDescent="0.2">
      <c r="A288" s="263">
        <v>283</v>
      </c>
      <c r="B288" s="75">
        <f t="shared" si="4"/>
        <v>45748</v>
      </c>
      <c r="C288" s="114">
        <f>VLOOKUP(B288, 'Power Curves'!$B$9:$I$261, 3)+IF(BasisNumber=1, 0,VLOOKUP(B288,'Power Curves'!$BM$9:$BO$316,2))</f>
        <v>36.37999153137207</v>
      </c>
      <c r="D288" s="114">
        <f>VLOOKUP(B288, 'Power Curves'!$B$9:$I$261, 7)+IF(BasisNumber=1, 0,VLOOKUP(B288,'Power Curves'!$BM$9:$BO$316,3))</f>
        <v>28.142496643066409</v>
      </c>
      <c r="E288" s="4">
        <f>IF(VLOOKUP(B288,'Power Curves'!$K$9:$AD$232,15)&lt;&gt;0, VLOOKUP(B288,'Power Curves'!$K$9:$AD$232,15), E276)</f>
        <v>0.187860891</v>
      </c>
      <c r="F288" s="4">
        <f>IF(VLOOKUP(B288,'Power Curves'!$K$9:$AD$232,19)&lt;&gt;0, VLOOKUP(B288,'Power Curves'!$K$9:$AD$232,19), F287)</f>
        <v>9.3930445000000001E-2</v>
      </c>
    </row>
    <row r="289" spans="1:6" x14ac:dyDescent="0.2">
      <c r="A289" s="263">
        <v>284</v>
      </c>
      <c r="B289" s="75">
        <f t="shared" si="4"/>
        <v>45778</v>
      </c>
      <c r="C289" s="114">
        <f>VLOOKUP(B289, 'Power Curves'!$B$9:$I$261, 3)+IF(BasisNumber=1, 0,VLOOKUP(B289,'Power Curves'!$BM$9:$BO$316,2))</f>
        <v>36.37999153137207</v>
      </c>
      <c r="D289" s="114">
        <f>VLOOKUP(B289, 'Power Curves'!$B$9:$I$261, 7)+IF(BasisNumber=1, 0,VLOOKUP(B289,'Power Curves'!$BM$9:$BO$316,3))</f>
        <v>28.142496643066409</v>
      </c>
      <c r="E289" s="4">
        <f>IF(VLOOKUP(B289,'Power Curves'!$K$9:$AD$232,15)&lt;&gt;0, VLOOKUP(B289,'Power Curves'!$K$9:$AD$232,15), E277)</f>
        <v>0.187860891</v>
      </c>
      <c r="F289" s="4">
        <f>IF(VLOOKUP(B289,'Power Curves'!$K$9:$AD$232,19)&lt;&gt;0, VLOOKUP(B289,'Power Curves'!$K$9:$AD$232,19), F288)</f>
        <v>9.3930445000000001E-2</v>
      </c>
    </row>
    <row r="290" spans="1:6" x14ac:dyDescent="0.2">
      <c r="A290" s="263">
        <v>285</v>
      </c>
      <c r="B290" s="75">
        <f t="shared" si="4"/>
        <v>45809</v>
      </c>
      <c r="C290" s="114">
        <f>VLOOKUP(B290, 'Power Curves'!$B$9:$I$261, 3)+IF(BasisNumber=1, 0,VLOOKUP(B290,'Power Curves'!$BM$9:$BO$316,2))</f>
        <v>36.37999153137207</v>
      </c>
      <c r="D290" s="114">
        <f>VLOOKUP(B290, 'Power Curves'!$B$9:$I$261, 7)+IF(BasisNumber=1, 0,VLOOKUP(B290,'Power Curves'!$BM$9:$BO$316,3))</f>
        <v>28.142496643066409</v>
      </c>
      <c r="E290" s="4">
        <f>IF(VLOOKUP(B290,'Power Curves'!$K$9:$AD$232,15)&lt;&gt;0, VLOOKUP(B290,'Power Curves'!$K$9:$AD$232,15), E278)</f>
        <v>0.187860891</v>
      </c>
      <c r="F290" s="4">
        <f>IF(VLOOKUP(B290,'Power Curves'!$K$9:$AD$232,19)&lt;&gt;0, VLOOKUP(B290,'Power Curves'!$K$9:$AD$232,19), F289)</f>
        <v>9.3930445000000001E-2</v>
      </c>
    </row>
    <row r="291" spans="1:6" x14ac:dyDescent="0.2">
      <c r="A291" s="263">
        <v>286</v>
      </c>
      <c r="B291" s="75">
        <f t="shared" si="4"/>
        <v>45839</v>
      </c>
      <c r="C291" s="114">
        <f>VLOOKUP(B291, 'Power Curves'!$B$9:$I$261, 3)+IF(BasisNumber=1, 0,VLOOKUP(B291,'Power Curves'!$BM$9:$BO$316,2))</f>
        <v>36.37999153137207</v>
      </c>
      <c r="D291" s="114">
        <f>VLOOKUP(B291, 'Power Curves'!$B$9:$I$261, 7)+IF(BasisNumber=1, 0,VLOOKUP(B291,'Power Curves'!$BM$9:$BO$316,3))</f>
        <v>28.142496643066409</v>
      </c>
      <c r="E291" s="4">
        <f>IF(VLOOKUP(B291,'Power Curves'!$K$9:$AD$232,15)&lt;&gt;0, VLOOKUP(B291,'Power Curves'!$K$9:$AD$232,15), E279)</f>
        <v>0.187860891</v>
      </c>
      <c r="F291" s="4">
        <f>IF(VLOOKUP(B291,'Power Curves'!$K$9:$AD$232,19)&lt;&gt;0, VLOOKUP(B291,'Power Curves'!$K$9:$AD$232,19), F290)</f>
        <v>9.3930445000000001E-2</v>
      </c>
    </row>
    <row r="292" spans="1:6" x14ac:dyDescent="0.2">
      <c r="A292" s="263">
        <v>287</v>
      </c>
      <c r="B292" s="75">
        <f t="shared" si="4"/>
        <v>45870</v>
      </c>
      <c r="C292" s="114">
        <f>VLOOKUP(B292, 'Power Curves'!$B$9:$I$261, 3)+IF(BasisNumber=1, 0,VLOOKUP(B292,'Power Curves'!$BM$9:$BO$316,2))</f>
        <v>36.37999153137207</v>
      </c>
      <c r="D292" s="114">
        <f>VLOOKUP(B292, 'Power Curves'!$B$9:$I$261, 7)+IF(BasisNumber=1, 0,VLOOKUP(B292,'Power Curves'!$BM$9:$BO$316,3))</f>
        <v>28.142496643066409</v>
      </c>
      <c r="E292" s="4">
        <f>IF(VLOOKUP(B292,'Power Curves'!$K$9:$AD$232,15)&lt;&gt;0, VLOOKUP(B292,'Power Curves'!$K$9:$AD$232,15), E280)</f>
        <v>0.187860891</v>
      </c>
      <c r="F292" s="4">
        <f>IF(VLOOKUP(B292,'Power Curves'!$K$9:$AD$232,19)&lt;&gt;0, VLOOKUP(B292,'Power Curves'!$K$9:$AD$232,19), F291)</f>
        <v>9.3930445000000001E-2</v>
      </c>
    </row>
    <row r="293" spans="1:6" x14ac:dyDescent="0.2">
      <c r="A293" s="263">
        <v>288</v>
      </c>
      <c r="B293" s="75">
        <f t="shared" si="4"/>
        <v>45901</v>
      </c>
      <c r="C293" s="114">
        <f>VLOOKUP(B293, 'Power Curves'!$B$9:$I$261, 3)+IF(BasisNumber=1, 0,VLOOKUP(B293,'Power Curves'!$BM$9:$BO$316,2))</f>
        <v>36.37999153137207</v>
      </c>
      <c r="D293" s="114">
        <f>VLOOKUP(B293, 'Power Curves'!$B$9:$I$261, 7)+IF(BasisNumber=1, 0,VLOOKUP(B293,'Power Curves'!$BM$9:$BO$316,3))</f>
        <v>28.142496643066409</v>
      </c>
      <c r="E293" s="4">
        <f>IF(VLOOKUP(B293,'Power Curves'!$K$9:$AD$232,15)&lt;&gt;0, VLOOKUP(B293,'Power Curves'!$K$9:$AD$232,15), E281)</f>
        <v>0.187860891</v>
      </c>
      <c r="F293" s="4">
        <f>IF(VLOOKUP(B293,'Power Curves'!$K$9:$AD$232,19)&lt;&gt;0, VLOOKUP(B293,'Power Curves'!$K$9:$AD$232,19), F292)</f>
        <v>9.3930445000000001E-2</v>
      </c>
    </row>
    <row r="294" spans="1:6" x14ac:dyDescent="0.2">
      <c r="A294" s="263">
        <v>289</v>
      </c>
      <c r="B294" s="75">
        <f t="shared" si="4"/>
        <v>45931</v>
      </c>
      <c r="C294" s="114">
        <f>VLOOKUP(B294, 'Power Curves'!$B$9:$I$261, 3)+IF(BasisNumber=1, 0,VLOOKUP(B294,'Power Curves'!$BM$9:$BO$316,2))</f>
        <v>36.37999153137207</v>
      </c>
      <c r="D294" s="114">
        <f>VLOOKUP(B294, 'Power Curves'!$B$9:$I$261, 7)+IF(BasisNumber=1, 0,VLOOKUP(B294,'Power Curves'!$BM$9:$BO$316,3))</f>
        <v>28.142496643066409</v>
      </c>
      <c r="E294" s="4">
        <f>IF(VLOOKUP(B294,'Power Curves'!$K$9:$AD$232,15)&lt;&gt;0, VLOOKUP(B294,'Power Curves'!$K$9:$AD$232,15), E282)</f>
        <v>0.187860891</v>
      </c>
      <c r="F294" s="4">
        <f>IF(VLOOKUP(B294,'Power Curves'!$K$9:$AD$232,19)&lt;&gt;0, VLOOKUP(B294,'Power Curves'!$K$9:$AD$232,19), F293)</f>
        <v>9.3930445000000001E-2</v>
      </c>
    </row>
    <row r="295" spans="1:6" x14ac:dyDescent="0.2">
      <c r="A295" s="263">
        <v>290</v>
      </c>
      <c r="B295" s="75">
        <f t="shared" si="4"/>
        <v>45962</v>
      </c>
      <c r="C295" s="114">
        <f>VLOOKUP(B295, 'Power Curves'!$B$9:$I$261, 3)+IF(BasisNumber=1, 0,VLOOKUP(B295,'Power Curves'!$BM$9:$BO$316,2))</f>
        <v>36.37999153137207</v>
      </c>
      <c r="D295" s="114">
        <f>VLOOKUP(B295, 'Power Curves'!$B$9:$I$261, 7)+IF(BasisNumber=1, 0,VLOOKUP(B295,'Power Curves'!$BM$9:$BO$316,3))</f>
        <v>28.142496643066409</v>
      </c>
      <c r="E295" s="4">
        <f>IF(VLOOKUP(B295,'Power Curves'!$K$9:$AD$232,15)&lt;&gt;0, VLOOKUP(B295,'Power Curves'!$K$9:$AD$232,15), E283)</f>
        <v>0.187860891</v>
      </c>
      <c r="F295" s="4">
        <f>IF(VLOOKUP(B295,'Power Curves'!$K$9:$AD$232,19)&lt;&gt;0, VLOOKUP(B295,'Power Curves'!$K$9:$AD$232,19), F294)</f>
        <v>9.3930445000000001E-2</v>
      </c>
    </row>
    <row r="296" spans="1:6" x14ac:dyDescent="0.2">
      <c r="A296" s="263">
        <v>291</v>
      </c>
      <c r="B296" s="75">
        <f t="shared" si="4"/>
        <v>45992</v>
      </c>
      <c r="C296" s="114">
        <f>VLOOKUP(B296, 'Power Curves'!$B$9:$I$261, 3)+IF(BasisNumber=1, 0,VLOOKUP(B296,'Power Curves'!$BM$9:$BO$316,2))</f>
        <v>36.37999153137207</v>
      </c>
      <c r="D296" s="114">
        <f>VLOOKUP(B296, 'Power Curves'!$B$9:$I$261, 7)+IF(BasisNumber=1, 0,VLOOKUP(B296,'Power Curves'!$BM$9:$BO$316,3))</f>
        <v>28.142496643066409</v>
      </c>
      <c r="E296" s="4">
        <f>IF(VLOOKUP(B296,'Power Curves'!$K$9:$AD$232,15)&lt;&gt;0, VLOOKUP(B296,'Power Curves'!$K$9:$AD$232,15), E284)</f>
        <v>0.187860891</v>
      </c>
      <c r="F296" s="4">
        <f>IF(VLOOKUP(B296,'Power Curves'!$K$9:$AD$232,19)&lt;&gt;0, VLOOKUP(B296,'Power Curves'!$K$9:$AD$232,19), F295)</f>
        <v>9.3930445000000001E-2</v>
      </c>
    </row>
    <row r="297" spans="1:6" x14ac:dyDescent="0.2">
      <c r="A297" s="263">
        <v>292</v>
      </c>
      <c r="B297" s="75">
        <f t="shared" si="4"/>
        <v>46023</v>
      </c>
      <c r="C297" s="114">
        <f>VLOOKUP(B297, 'Power Curves'!$B$9:$I$261, 3)+IF(BasisNumber=1, 0,VLOOKUP(B297,'Power Curves'!$BM$9:$BO$316,2))</f>
        <v>36.37999153137207</v>
      </c>
      <c r="D297" s="114">
        <f>VLOOKUP(B297, 'Power Curves'!$B$9:$I$261, 7)+IF(BasisNumber=1, 0,VLOOKUP(B297,'Power Curves'!$BM$9:$BO$316,3))</f>
        <v>28.142496643066409</v>
      </c>
      <c r="E297" s="4">
        <f>IF(VLOOKUP(B297,'Power Curves'!$K$9:$AD$232,15)&lt;&gt;0, VLOOKUP(B297,'Power Curves'!$K$9:$AD$232,15), E285)</f>
        <v>0.187860891</v>
      </c>
      <c r="F297" s="4">
        <f>IF(VLOOKUP(B297,'Power Curves'!$K$9:$AD$232,19)&lt;&gt;0, VLOOKUP(B297,'Power Curves'!$K$9:$AD$232,19), F296)</f>
        <v>9.3930445000000001E-2</v>
      </c>
    </row>
    <row r="298" spans="1:6" x14ac:dyDescent="0.2">
      <c r="A298" s="263">
        <v>293</v>
      </c>
      <c r="B298" s="75">
        <f t="shared" si="4"/>
        <v>46054</v>
      </c>
      <c r="C298" s="114">
        <f>VLOOKUP(B298, 'Power Curves'!$B$9:$I$261, 3)+IF(BasisNumber=1, 0,VLOOKUP(B298,'Power Curves'!$BM$9:$BO$316,2))</f>
        <v>36.37999153137207</v>
      </c>
      <c r="D298" s="114">
        <f>VLOOKUP(B298, 'Power Curves'!$B$9:$I$261, 7)+IF(BasisNumber=1, 0,VLOOKUP(B298,'Power Curves'!$BM$9:$BO$316,3))</f>
        <v>28.142496643066409</v>
      </c>
      <c r="E298" s="4">
        <f>IF(VLOOKUP(B298,'Power Curves'!$K$9:$AD$232,15)&lt;&gt;0, VLOOKUP(B298,'Power Curves'!$K$9:$AD$232,15), E286)</f>
        <v>0.187860891</v>
      </c>
      <c r="F298" s="4">
        <f>IF(VLOOKUP(B298,'Power Curves'!$K$9:$AD$232,19)&lt;&gt;0, VLOOKUP(B298,'Power Curves'!$K$9:$AD$232,19), F297)</f>
        <v>9.3930445000000001E-2</v>
      </c>
    </row>
    <row r="299" spans="1:6" x14ac:dyDescent="0.2">
      <c r="A299" s="263">
        <v>294</v>
      </c>
      <c r="B299" s="75">
        <f t="shared" si="4"/>
        <v>46082</v>
      </c>
      <c r="C299" s="114">
        <f>VLOOKUP(B299, 'Power Curves'!$B$9:$I$261, 3)+IF(BasisNumber=1, 0,VLOOKUP(B299,'Power Curves'!$BM$9:$BO$316,2))</f>
        <v>36.37999153137207</v>
      </c>
      <c r="D299" s="114">
        <f>VLOOKUP(B299, 'Power Curves'!$B$9:$I$261, 7)+IF(BasisNumber=1, 0,VLOOKUP(B299,'Power Curves'!$BM$9:$BO$316,3))</f>
        <v>28.142496643066409</v>
      </c>
      <c r="E299" s="4">
        <f>IF(VLOOKUP(B299,'Power Curves'!$K$9:$AD$232,15)&lt;&gt;0, VLOOKUP(B299,'Power Curves'!$K$9:$AD$232,15), E287)</f>
        <v>0.187860891</v>
      </c>
      <c r="F299" s="4">
        <f>IF(VLOOKUP(B299,'Power Curves'!$K$9:$AD$232,19)&lt;&gt;0, VLOOKUP(B299,'Power Curves'!$K$9:$AD$232,19), F298)</f>
        <v>9.3930445000000001E-2</v>
      </c>
    </row>
    <row r="300" spans="1:6" x14ac:dyDescent="0.2">
      <c r="A300" s="263">
        <v>295</v>
      </c>
      <c r="B300" s="75">
        <f t="shared" si="4"/>
        <v>46113</v>
      </c>
      <c r="C300" s="114">
        <f>VLOOKUP(B300, 'Power Curves'!$B$9:$I$261, 3)+IF(BasisNumber=1, 0,VLOOKUP(B300,'Power Curves'!$BM$9:$BO$316,2))</f>
        <v>36.37999153137207</v>
      </c>
      <c r="D300" s="114">
        <f>VLOOKUP(B300, 'Power Curves'!$B$9:$I$261, 7)+IF(BasisNumber=1, 0,VLOOKUP(B300,'Power Curves'!$BM$9:$BO$316,3))</f>
        <v>28.142496643066409</v>
      </c>
      <c r="E300" s="4">
        <f>IF(VLOOKUP(B300,'Power Curves'!$K$9:$AD$232,15)&lt;&gt;0, VLOOKUP(B300,'Power Curves'!$K$9:$AD$232,15), E288)</f>
        <v>0.187860891</v>
      </c>
      <c r="F300" s="4">
        <f>IF(VLOOKUP(B300,'Power Curves'!$K$9:$AD$232,19)&lt;&gt;0, VLOOKUP(B300,'Power Curves'!$K$9:$AD$232,19), F299)</f>
        <v>9.3930445000000001E-2</v>
      </c>
    </row>
    <row r="301" spans="1:6" x14ac:dyDescent="0.2">
      <c r="A301" s="263">
        <v>296</v>
      </c>
      <c r="B301" s="75">
        <f t="shared" si="4"/>
        <v>46143</v>
      </c>
      <c r="C301" s="114">
        <f>VLOOKUP(B301, 'Power Curves'!$B$9:$I$261, 3)+IF(BasisNumber=1, 0,VLOOKUP(B301,'Power Curves'!$BM$9:$BO$316,2))</f>
        <v>36.37999153137207</v>
      </c>
      <c r="D301" s="114">
        <f>VLOOKUP(B301, 'Power Curves'!$B$9:$I$261, 7)+IF(BasisNumber=1, 0,VLOOKUP(B301,'Power Curves'!$BM$9:$BO$316,3))</f>
        <v>28.142496643066409</v>
      </c>
      <c r="E301" s="4">
        <f>IF(VLOOKUP(B301,'Power Curves'!$K$9:$AD$232,15)&lt;&gt;0, VLOOKUP(B301,'Power Curves'!$K$9:$AD$232,15), E289)</f>
        <v>0.187860891</v>
      </c>
      <c r="F301" s="4">
        <f>IF(VLOOKUP(B301,'Power Curves'!$K$9:$AD$232,19)&lt;&gt;0, VLOOKUP(B301,'Power Curves'!$K$9:$AD$232,19), F300)</f>
        <v>9.3930445000000001E-2</v>
      </c>
    </row>
    <row r="302" spans="1:6" x14ac:dyDescent="0.2">
      <c r="A302" s="263">
        <v>297</v>
      </c>
      <c r="B302" s="75">
        <f t="shared" si="4"/>
        <v>46174</v>
      </c>
      <c r="C302" s="114">
        <f>VLOOKUP(B302, 'Power Curves'!$B$9:$I$261, 3)+IF(BasisNumber=1, 0,VLOOKUP(B302,'Power Curves'!$BM$9:$BO$316,2))</f>
        <v>36.37999153137207</v>
      </c>
      <c r="D302" s="114">
        <f>VLOOKUP(B302, 'Power Curves'!$B$9:$I$261, 7)+IF(BasisNumber=1, 0,VLOOKUP(B302,'Power Curves'!$BM$9:$BO$316,3))</f>
        <v>28.142496643066409</v>
      </c>
      <c r="E302" s="4">
        <f>IF(VLOOKUP(B302,'Power Curves'!$K$9:$AD$232,15)&lt;&gt;0, VLOOKUP(B302,'Power Curves'!$K$9:$AD$232,15), E290)</f>
        <v>0.187860891</v>
      </c>
      <c r="F302" s="4">
        <f>IF(VLOOKUP(B302,'Power Curves'!$K$9:$AD$232,19)&lt;&gt;0, VLOOKUP(B302,'Power Curves'!$K$9:$AD$232,19), F301)</f>
        <v>9.3930445000000001E-2</v>
      </c>
    </row>
    <row r="303" spans="1:6" x14ac:dyDescent="0.2">
      <c r="A303" s="263">
        <v>298</v>
      </c>
      <c r="B303" s="75">
        <f t="shared" si="4"/>
        <v>46204</v>
      </c>
      <c r="C303" s="114">
        <f>VLOOKUP(B303, 'Power Curves'!$B$9:$I$261, 3)+IF(BasisNumber=1, 0,VLOOKUP(B303,'Power Curves'!$BM$9:$BO$316,2))</f>
        <v>36.37999153137207</v>
      </c>
      <c r="D303" s="114">
        <f>VLOOKUP(B303, 'Power Curves'!$B$9:$I$261, 7)+IF(BasisNumber=1, 0,VLOOKUP(B303,'Power Curves'!$BM$9:$BO$316,3))</f>
        <v>28.142496643066409</v>
      </c>
      <c r="E303" s="4">
        <f>IF(VLOOKUP(B303,'Power Curves'!$K$9:$AD$232,15)&lt;&gt;0, VLOOKUP(B303,'Power Curves'!$K$9:$AD$232,15), E291)</f>
        <v>0.187860891</v>
      </c>
      <c r="F303" s="4">
        <f>IF(VLOOKUP(B303,'Power Curves'!$K$9:$AD$232,19)&lt;&gt;0, VLOOKUP(B303,'Power Curves'!$K$9:$AD$232,19), F302)</f>
        <v>9.3930445000000001E-2</v>
      </c>
    </row>
    <row r="304" spans="1:6" x14ac:dyDescent="0.2">
      <c r="A304" s="263">
        <v>299</v>
      </c>
      <c r="B304" s="75">
        <f t="shared" si="4"/>
        <v>46235</v>
      </c>
      <c r="C304" s="114">
        <f>VLOOKUP(B304, 'Power Curves'!$B$9:$I$261, 3)+IF(BasisNumber=1, 0,VLOOKUP(B304,'Power Curves'!$BM$9:$BO$316,2))</f>
        <v>36.37999153137207</v>
      </c>
      <c r="D304" s="114">
        <f>VLOOKUP(B304, 'Power Curves'!$B$9:$I$261, 7)+IF(BasisNumber=1, 0,VLOOKUP(B304,'Power Curves'!$BM$9:$BO$316,3))</f>
        <v>28.142496643066409</v>
      </c>
      <c r="E304" s="4">
        <f>IF(VLOOKUP(B304,'Power Curves'!$K$9:$AD$232,15)&lt;&gt;0, VLOOKUP(B304,'Power Curves'!$K$9:$AD$232,15), E292)</f>
        <v>0.187860891</v>
      </c>
      <c r="F304" s="4">
        <f>IF(VLOOKUP(B304,'Power Curves'!$K$9:$AD$232,19)&lt;&gt;0, VLOOKUP(B304,'Power Curves'!$K$9:$AD$232,19), F303)</f>
        <v>9.3930445000000001E-2</v>
      </c>
    </row>
    <row r="305" spans="1:6" x14ac:dyDescent="0.2">
      <c r="A305" s="263">
        <v>300</v>
      </c>
      <c r="B305" s="75">
        <f t="shared" si="4"/>
        <v>46266</v>
      </c>
      <c r="C305" s="114">
        <f>VLOOKUP(B305, 'Power Curves'!$B$9:$I$261, 3)+IF(BasisNumber=1, 0,VLOOKUP(B305,'Power Curves'!$BM$9:$BO$316,2))</f>
        <v>36.37999153137207</v>
      </c>
      <c r="D305" s="114">
        <f>VLOOKUP(B305, 'Power Curves'!$B$9:$I$261, 7)+IF(BasisNumber=1, 0,VLOOKUP(B305,'Power Curves'!$BM$9:$BO$316,3))</f>
        <v>28.142496643066409</v>
      </c>
      <c r="E305" s="4">
        <f>IF(VLOOKUP(B305,'Power Curves'!$K$9:$AD$232,15)&lt;&gt;0, VLOOKUP(B305,'Power Curves'!$K$9:$AD$232,15), E293)</f>
        <v>0.187860891</v>
      </c>
      <c r="F305" s="4">
        <f>IF(VLOOKUP(B305,'Power Curves'!$K$9:$AD$232,19)&lt;&gt;0, VLOOKUP(B305,'Power Curves'!$K$9:$AD$232,19), F304)</f>
        <v>9.3930445000000001E-2</v>
      </c>
    </row>
    <row r="306" spans="1:6" x14ac:dyDescent="0.2">
      <c r="A306" s="263">
        <v>301</v>
      </c>
      <c r="B306" s="75">
        <f t="shared" si="4"/>
        <v>46296</v>
      </c>
      <c r="C306" s="114">
        <f>VLOOKUP(B306, 'Power Curves'!$B$9:$I$261, 3)+IF(BasisNumber=1, 0,VLOOKUP(B306,'Power Curves'!$BM$9:$BO$316,2))</f>
        <v>36.37999153137207</v>
      </c>
      <c r="D306" s="114">
        <f>VLOOKUP(B306, 'Power Curves'!$B$9:$I$261, 7)+IF(BasisNumber=1, 0,VLOOKUP(B306,'Power Curves'!$BM$9:$BO$316,3))</f>
        <v>28.142496643066409</v>
      </c>
      <c r="E306" s="4">
        <f>IF(VLOOKUP(B306,'Power Curves'!$K$9:$AD$232,15)&lt;&gt;0, VLOOKUP(B306,'Power Curves'!$K$9:$AD$232,15), E294)</f>
        <v>0.187860891</v>
      </c>
      <c r="F306" s="4">
        <f>IF(VLOOKUP(B306,'Power Curves'!$K$9:$AD$232,19)&lt;&gt;0, VLOOKUP(B306,'Power Curves'!$K$9:$AD$232,19), F305)</f>
        <v>9.3930445000000001E-2</v>
      </c>
    </row>
    <row r="307" spans="1:6" x14ac:dyDescent="0.2">
      <c r="A307" s="263">
        <v>302</v>
      </c>
      <c r="B307" s="75">
        <f t="shared" si="4"/>
        <v>46327</v>
      </c>
      <c r="C307" s="114">
        <f>VLOOKUP(B307, 'Power Curves'!$B$9:$I$261, 3)+IF(BasisNumber=1, 0,VLOOKUP(B307,'Power Curves'!$BM$9:$BO$316,2))</f>
        <v>36.37999153137207</v>
      </c>
      <c r="D307" s="114">
        <f>VLOOKUP(B307, 'Power Curves'!$B$9:$I$261, 7)+IF(BasisNumber=1, 0,VLOOKUP(B307,'Power Curves'!$BM$9:$BO$316,3))</f>
        <v>28.142496643066409</v>
      </c>
      <c r="E307" s="4">
        <f>IF(VLOOKUP(B307,'Power Curves'!$K$9:$AD$232,15)&lt;&gt;0, VLOOKUP(B307,'Power Curves'!$K$9:$AD$232,15), E295)</f>
        <v>0.187860891</v>
      </c>
      <c r="F307" s="4">
        <f>IF(VLOOKUP(B307,'Power Curves'!$K$9:$AD$232,19)&lt;&gt;0, VLOOKUP(B307,'Power Curves'!$K$9:$AD$232,19), F306)</f>
        <v>9.3930445000000001E-2</v>
      </c>
    </row>
    <row r="308" spans="1:6" x14ac:dyDescent="0.2">
      <c r="A308" s="263">
        <v>303</v>
      </c>
      <c r="B308" s="75">
        <f t="shared" si="4"/>
        <v>46357</v>
      </c>
      <c r="C308" s="114">
        <f>VLOOKUP(B308, 'Power Curves'!$B$9:$I$261, 3)+IF(BasisNumber=1, 0,VLOOKUP(B308,'Power Curves'!$BM$9:$BO$316,2))</f>
        <v>36.37999153137207</v>
      </c>
      <c r="D308" s="114">
        <f>VLOOKUP(B308, 'Power Curves'!$B$9:$I$261, 7)+IF(BasisNumber=1, 0,VLOOKUP(B308,'Power Curves'!$BM$9:$BO$316,3))</f>
        <v>28.142496643066409</v>
      </c>
      <c r="E308" s="4">
        <f>IF(VLOOKUP(B308,'Power Curves'!$K$9:$AD$232,15)&lt;&gt;0, VLOOKUP(B308,'Power Curves'!$K$9:$AD$232,15), E296)</f>
        <v>0.187860891</v>
      </c>
      <c r="F308" s="4">
        <f>IF(VLOOKUP(B308,'Power Curves'!$K$9:$AD$232,19)&lt;&gt;0, VLOOKUP(B308,'Power Curves'!$K$9:$AD$232,19), F307)</f>
        <v>9.3930445000000001E-2</v>
      </c>
    </row>
    <row r="309" spans="1:6" x14ac:dyDescent="0.2">
      <c r="A309" s="263">
        <v>304</v>
      </c>
      <c r="B309" s="75">
        <f t="shared" si="4"/>
        <v>46388</v>
      </c>
      <c r="C309" s="114">
        <f>VLOOKUP(B309, 'Power Curves'!$B$9:$I$261, 3)+IF(BasisNumber=1, 0,VLOOKUP(B309,'Power Curves'!$BM$9:$BO$316,2))</f>
        <v>36.37999153137207</v>
      </c>
      <c r="D309" s="114">
        <f>VLOOKUP(B309, 'Power Curves'!$B$9:$I$261, 7)+IF(BasisNumber=1, 0,VLOOKUP(B309,'Power Curves'!$BM$9:$BO$316,3))</f>
        <v>28.142496643066409</v>
      </c>
      <c r="E309" s="4">
        <f>IF(VLOOKUP(B309,'Power Curves'!$K$9:$AD$232,15)&lt;&gt;0, VLOOKUP(B309,'Power Curves'!$K$9:$AD$232,15), E297)</f>
        <v>0.187860891</v>
      </c>
      <c r="F309" s="4">
        <f>IF(VLOOKUP(B309,'Power Curves'!$K$9:$AD$232,19)&lt;&gt;0, VLOOKUP(B309,'Power Curves'!$K$9:$AD$232,19), F308)</f>
        <v>9.3930445000000001E-2</v>
      </c>
    </row>
    <row r="310" spans="1:6" x14ac:dyDescent="0.2">
      <c r="A310" s="263">
        <v>305</v>
      </c>
      <c r="B310" s="75">
        <f t="shared" si="4"/>
        <v>46419</v>
      </c>
      <c r="C310" s="114">
        <f>VLOOKUP(B310, 'Power Curves'!$B$9:$I$261, 3)+IF(BasisNumber=1, 0,VLOOKUP(B310,'Power Curves'!$BM$9:$BO$316,2))</f>
        <v>36.37999153137207</v>
      </c>
      <c r="D310" s="114">
        <f>VLOOKUP(B310, 'Power Curves'!$B$9:$I$261, 7)+IF(BasisNumber=1, 0,VLOOKUP(B310,'Power Curves'!$BM$9:$BO$316,3))</f>
        <v>28.142496643066409</v>
      </c>
      <c r="E310" s="4">
        <f>IF(VLOOKUP(B310,'Power Curves'!$K$9:$AD$232,15)&lt;&gt;0, VLOOKUP(B310,'Power Curves'!$K$9:$AD$232,15), E298)</f>
        <v>0.187860891</v>
      </c>
      <c r="F310" s="4">
        <f>IF(VLOOKUP(B310,'Power Curves'!$K$9:$AD$232,19)&lt;&gt;0, VLOOKUP(B310,'Power Curves'!$K$9:$AD$232,19), F309)</f>
        <v>9.3930445000000001E-2</v>
      </c>
    </row>
    <row r="311" spans="1:6" x14ac:dyDescent="0.2">
      <c r="A311" s="263">
        <v>306</v>
      </c>
      <c r="B311" s="75">
        <f t="shared" si="4"/>
        <v>46447</v>
      </c>
      <c r="C311" s="114">
        <f>VLOOKUP(B311, 'Power Curves'!$B$9:$I$261, 3)+IF(BasisNumber=1, 0,VLOOKUP(B311,'Power Curves'!$BM$9:$BO$316,2))</f>
        <v>36.37999153137207</v>
      </c>
      <c r="D311" s="114">
        <f>VLOOKUP(B311, 'Power Curves'!$B$9:$I$261, 7)+IF(BasisNumber=1, 0,VLOOKUP(B311,'Power Curves'!$BM$9:$BO$316,3))</f>
        <v>28.142496643066409</v>
      </c>
      <c r="E311" s="4">
        <f>IF(VLOOKUP(B311,'Power Curves'!$K$9:$AD$232,15)&lt;&gt;0, VLOOKUP(B311,'Power Curves'!$K$9:$AD$232,15), E299)</f>
        <v>0.187860891</v>
      </c>
      <c r="F311" s="4">
        <f>IF(VLOOKUP(B311,'Power Curves'!$K$9:$AD$232,19)&lt;&gt;0, VLOOKUP(B311,'Power Curves'!$K$9:$AD$232,19), F310)</f>
        <v>9.3930445000000001E-2</v>
      </c>
    </row>
    <row r="312" spans="1:6" x14ac:dyDescent="0.2">
      <c r="A312" s="263">
        <v>307</v>
      </c>
      <c r="B312" s="75">
        <f t="shared" si="4"/>
        <v>46478</v>
      </c>
      <c r="C312" s="114">
        <f>VLOOKUP(B312, 'Power Curves'!$B$9:$I$261, 3)+IF(BasisNumber=1, 0,VLOOKUP(B312,'Power Curves'!$BM$9:$BO$316,2))</f>
        <v>36.37999153137207</v>
      </c>
      <c r="D312" s="114">
        <f>VLOOKUP(B312, 'Power Curves'!$B$9:$I$261, 7)+IF(BasisNumber=1, 0,VLOOKUP(B312,'Power Curves'!$BM$9:$BO$316,3))</f>
        <v>28.142496643066409</v>
      </c>
      <c r="E312" s="4">
        <f>IF(VLOOKUP(B312,'Power Curves'!$K$9:$AD$232,15)&lt;&gt;0, VLOOKUP(B312,'Power Curves'!$K$9:$AD$232,15), E300)</f>
        <v>0.187860891</v>
      </c>
      <c r="F312" s="4">
        <f>IF(VLOOKUP(B312,'Power Curves'!$K$9:$AD$232,19)&lt;&gt;0, VLOOKUP(B312,'Power Curves'!$K$9:$AD$232,19), F311)</f>
        <v>9.3930445000000001E-2</v>
      </c>
    </row>
    <row r="313" spans="1:6" x14ac:dyDescent="0.2">
      <c r="A313" s="263">
        <v>308</v>
      </c>
      <c r="B313" s="75">
        <f t="shared" si="4"/>
        <v>46508</v>
      </c>
      <c r="C313" s="114">
        <f>VLOOKUP(B313, 'Power Curves'!$B$9:$I$261, 3)+IF(BasisNumber=1, 0,VLOOKUP(B313,'Power Curves'!$BM$9:$BO$316,2))</f>
        <v>36.37999153137207</v>
      </c>
      <c r="D313" s="114">
        <f>VLOOKUP(B313, 'Power Curves'!$B$9:$I$261, 7)+IF(BasisNumber=1, 0,VLOOKUP(B313,'Power Curves'!$BM$9:$BO$316,3))</f>
        <v>28.142496643066409</v>
      </c>
      <c r="E313" s="4">
        <f>IF(VLOOKUP(B313,'Power Curves'!$K$9:$AD$232,15)&lt;&gt;0, VLOOKUP(B313,'Power Curves'!$K$9:$AD$232,15), E301)</f>
        <v>0.187860891</v>
      </c>
      <c r="F313" s="4">
        <f>IF(VLOOKUP(B313,'Power Curves'!$K$9:$AD$232,19)&lt;&gt;0, VLOOKUP(B313,'Power Curves'!$K$9:$AD$232,19), F312)</f>
        <v>9.3930445000000001E-2</v>
      </c>
    </row>
    <row r="314" spans="1:6" x14ac:dyDescent="0.2">
      <c r="A314" s="263">
        <v>309</v>
      </c>
      <c r="B314" s="75">
        <f t="shared" si="4"/>
        <v>46539</v>
      </c>
      <c r="C314" s="114">
        <f>VLOOKUP(B314, 'Power Curves'!$B$9:$I$261, 3)+IF(BasisNumber=1, 0,VLOOKUP(B314,'Power Curves'!$BM$9:$BO$316,2))</f>
        <v>36.37999153137207</v>
      </c>
      <c r="D314" s="114">
        <f>VLOOKUP(B314, 'Power Curves'!$B$9:$I$261, 7)+IF(BasisNumber=1, 0,VLOOKUP(B314,'Power Curves'!$BM$9:$BO$316,3))</f>
        <v>28.142496643066409</v>
      </c>
      <c r="E314" s="4">
        <f>IF(VLOOKUP(B314,'Power Curves'!$K$9:$AD$232,15)&lt;&gt;0, VLOOKUP(B314,'Power Curves'!$K$9:$AD$232,15), E302)</f>
        <v>0.187860891</v>
      </c>
      <c r="F314" s="4">
        <f>IF(VLOOKUP(B314,'Power Curves'!$K$9:$AD$232,19)&lt;&gt;0, VLOOKUP(B314,'Power Curves'!$K$9:$AD$232,19), F313)</f>
        <v>9.3930445000000001E-2</v>
      </c>
    </row>
    <row r="315" spans="1:6" x14ac:dyDescent="0.2">
      <c r="A315" s="263">
        <v>310</v>
      </c>
      <c r="B315" s="75">
        <f t="shared" si="4"/>
        <v>46569</v>
      </c>
      <c r="C315" s="114">
        <f>VLOOKUP(B315, 'Power Curves'!$B$9:$I$261, 3)+IF(BasisNumber=1, 0,VLOOKUP(B315,'Power Curves'!$BM$9:$BO$316,2))</f>
        <v>36.37999153137207</v>
      </c>
      <c r="D315" s="114">
        <f>VLOOKUP(B315, 'Power Curves'!$B$9:$I$261, 7)+IF(BasisNumber=1, 0,VLOOKUP(B315,'Power Curves'!$BM$9:$BO$316,3))</f>
        <v>28.142496643066409</v>
      </c>
      <c r="E315" s="4">
        <f>IF(VLOOKUP(B315,'Power Curves'!$K$9:$AD$232,15)&lt;&gt;0, VLOOKUP(B315,'Power Curves'!$K$9:$AD$232,15), E303)</f>
        <v>0.187860891</v>
      </c>
      <c r="F315" s="4">
        <f>IF(VLOOKUP(B315,'Power Curves'!$K$9:$AD$232,19)&lt;&gt;0, VLOOKUP(B315,'Power Curves'!$K$9:$AD$232,19), F314)</f>
        <v>9.3930445000000001E-2</v>
      </c>
    </row>
    <row r="316" spans="1:6" x14ac:dyDescent="0.2">
      <c r="A316" s="263">
        <v>311</v>
      </c>
      <c r="B316" s="75">
        <f t="shared" si="4"/>
        <v>46600</v>
      </c>
      <c r="C316" s="114">
        <f>VLOOKUP(B316, 'Power Curves'!$B$9:$I$261, 3)+IF(BasisNumber=1, 0,VLOOKUP(B316,'Power Curves'!$BM$9:$BO$316,2))</f>
        <v>36.37999153137207</v>
      </c>
      <c r="D316" s="114">
        <f>VLOOKUP(B316, 'Power Curves'!$B$9:$I$261, 7)+IF(BasisNumber=1, 0,VLOOKUP(B316,'Power Curves'!$BM$9:$BO$316,3))</f>
        <v>28.142496643066409</v>
      </c>
      <c r="E316" s="4">
        <f>IF(VLOOKUP(B316,'Power Curves'!$K$9:$AD$232,15)&lt;&gt;0, VLOOKUP(B316,'Power Curves'!$K$9:$AD$232,15), E304)</f>
        <v>0.187860891</v>
      </c>
      <c r="F316" s="4">
        <f>IF(VLOOKUP(B316,'Power Curves'!$K$9:$AD$232,19)&lt;&gt;0, VLOOKUP(B316,'Power Curves'!$K$9:$AD$232,19), F315)</f>
        <v>9.3930445000000001E-2</v>
      </c>
    </row>
    <row r="317" spans="1:6" x14ac:dyDescent="0.2">
      <c r="A317" s="263">
        <v>312</v>
      </c>
      <c r="B317" s="75">
        <f t="shared" si="4"/>
        <v>46631</v>
      </c>
      <c r="C317" s="114">
        <f>VLOOKUP(B317, 'Power Curves'!$B$9:$I$261, 3)+IF(BasisNumber=1, 0,VLOOKUP(B317,'Power Curves'!$BM$9:$BO$316,2))</f>
        <v>36.37999153137207</v>
      </c>
      <c r="D317" s="114">
        <f>VLOOKUP(B317, 'Power Curves'!$B$9:$I$261, 7)+IF(BasisNumber=1, 0,VLOOKUP(B317,'Power Curves'!$BM$9:$BO$316,3))</f>
        <v>28.142496643066409</v>
      </c>
      <c r="E317" s="4">
        <f>IF(VLOOKUP(B317,'Power Curves'!$K$9:$AD$232,15)&lt;&gt;0, VLOOKUP(B317,'Power Curves'!$K$9:$AD$232,15), E305)</f>
        <v>0.187860891</v>
      </c>
      <c r="F317" s="4">
        <f>IF(VLOOKUP(B317,'Power Curves'!$K$9:$AD$232,19)&lt;&gt;0, VLOOKUP(B317,'Power Curves'!$K$9:$AD$232,19), F316)</f>
        <v>9.3930445000000001E-2</v>
      </c>
    </row>
    <row r="318" spans="1:6" x14ac:dyDescent="0.2">
      <c r="A318" s="263">
        <v>313</v>
      </c>
      <c r="B318" s="75">
        <f t="shared" si="4"/>
        <v>46661</v>
      </c>
      <c r="C318" s="114">
        <f>VLOOKUP(B318, 'Power Curves'!$B$9:$I$261, 3)+IF(BasisNumber=1, 0,VLOOKUP(B318,'Power Curves'!$BM$9:$BO$316,2))</f>
        <v>36.37999153137207</v>
      </c>
      <c r="D318" s="114">
        <f>VLOOKUP(B318, 'Power Curves'!$B$9:$I$261, 7)+IF(BasisNumber=1, 0,VLOOKUP(B318,'Power Curves'!$BM$9:$BO$316,3))</f>
        <v>28.142496643066409</v>
      </c>
      <c r="E318" s="4">
        <f>IF(VLOOKUP(B318,'Power Curves'!$K$9:$AD$232,15)&lt;&gt;0, VLOOKUP(B318,'Power Curves'!$K$9:$AD$232,15), E306)</f>
        <v>0.187860891</v>
      </c>
      <c r="F318" s="4">
        <f>IF(VLOOKUP(B318,'Power Curves'!$K$9:$AD$232,19)&lt;&gt;0, VLOOKUP(B318,'Power Curves'!$K$9:$AD$232,19), F317)</f>
        <v>9.3930445000000001E-2</v>
      </c>
    </row>
    <row r="319" spans="1:6" x14ac:dyDescent="0.2">
      <c r="A319" s="263">
        <v>314</v>
      </c>
      <c r="B319" s="75">
        <f t="shared" si="4"/>
        <v>46692</v>
      </c>
      <c r="C319" s="114">
        <f>VLOOKUP(B319, 'Power Curves'!$B$9:$I$261, 3)+IF(BasisNumber=1, 0,VLOOKUP(B319,'Power Curves'!$BM$9:$BO$316,2))</f>
        <v>36.37999153137207</v>
      </c>
      <c r="D319" s="114">
        <f>VLOOKUP(B319, 'Power Curves'!$B$9:$I$261, 7)+IF(BasisNumber=1, 0,VLOOKUP(B319,'Power Curves'!$BM$9:$BO$316,3))</f>
        <v>28.142496643066409</v>
      </c>
      <c r="E319" s="4">
        <f>IF(VLOOKUP(B319,'Power Curves'!$K$9:$AD$232,15)&lt;&gt;0, VLOOKUP(B319,'Power Curves'!$K$9:$AD$232,15), E307)</f>
        <v>0.187860891</v>
      </c>
      <c r="F319" s="4">
        <f>IF(VLOOKUP(B319,'Power Curves'!$K$9:$AD$232,19)&lt;&gt;0, VLOOKUP(B319,'Power Curves'!$K$9:$AD$232,19), F318)</f>
        <v>9.3930445000000001E-2</v>
      </c>
    </row>
    <row r="320" spans="1:6" x14ac:dyDescent="0.2">
      <c r="A320" s="263">
        <v>315</v>
      </c>
      <c r="B320" s="75">
        <f t="shared" si="4"/>
        <v>46722</v>
      </c>
      <c r="C320" s="114">
        <f>VLOOKUP(B320, 'Power Curves'!$B$9:$I$261, 3)+IF(BasisNumber=1, 0,VLOOKUP(B320,'Power Curves'!$BM$9:$BO$316,2))</f>
        <v>36.37999153137207</v>
      </c>
      <c r="D320" s="114">
        <f>VLOOKUP(B320, 'Power Curves'!$B$9:$I$261, 7)+IF(BasisNumber=1, 0,VLOOKUP(B320,'Power Curves'!$BM$9:$BO$316,3))</f>
        <v>28.142496643066409</v>
      </c>
      <c r="E320" s="4">
        <f>IF(VLOOKUP(B320,'Power Curves'!$K$9:$AD$232,15)&lt;&gt;0, VLOOKUP(B320,'Power Curves'!$K$9:$AD$232,15), E308)</f>
        <v>0.187860891</v>
      </c>
      <c r="F320" s="4">
        <f>IF(VLOOKUP(B320,'Power Curves'!$K$9:$AD$232,19)&lt;&gt;0, VLOOKUP(B320,'Power Curves'!$K$9:$AD$232,19), F319)</f>
        <v>9.3930445000000001E-2</v>
      </c>
    </row>
    <row r="321" spans="1:6" x14ac:dyDescent="0.2">
      <c r="A321" s="263">
        <v>316</v>
      </c>
      <c r="B321" s="75">
        <f t="shared" si="4"/>
        <v>46753</v>
      </c>
      <c r="C321" s="114">
        <f>VLOOKUP(B321, 'Power Curves'!$B$9:$I$261, 3)+IF(BasisNumber=1, 0,VLOOKUP(B321,'Power Curves'!$BM$9:$BO$316,2))</f>
        <v>36.37999153137207</v>
      </c>
      <c r="D321" s="114">
        <f>VLOOKUP(B321, 'Power Curves'!$B$9:$I$261, 7)+IF(BasisNumber=1, 0,VLOOKUP(B321,'Power Curves'!$BM$9:$BO$316,3))</f>
        <v>28.142496643066409</v>
      </c>
      <c r="E321" s="4">
        <f>IF(VLOOKUP(B321,'Power Curves'!$K$9:$AD$232,15)&lt;&gt;0, VLOOKUP(B321,'Power Curves'!$K$9:$AD$232,15), E309)</f>
        <v>0.187860891</v>
      </c>
      <c r="F321" s="4">
        <f>IF(VLOOKUP(B321,'Power Curves'!$K$9:$AD$232,19)&lt;&gt;0, VLOOKUP(B321,'Power Curves'!$K$9:$AD$232,19), F320)</f>
        <v>9.3930445000000001E-2</v>
      </c>
    </row>
    <row r="322" spans="1:6" x14ac:dyDescent="0.2">
      <c r="A322" s="263">
        <v>317</v>
      </c>
      <c r="B322" s="75">
        <f t="shared" si="4"/>
        <v>46784</v>
      </c>
      <c r="C322" s="114">
        <f>VLOOKUP(B322, 'Power Curves'!$B$9:$I$261, 3)+IF(BasisNumber=1, 0,VLOOKUP(B322,'Power Curves'!$BM$9:$BO$316,2))</f>
        <v>36.37999153137207</v>
      </c>
      <c r="D322" s="114">
        <f>VLOOKUP(B322, 'Power Curves'!$B$9:$I$261, 7)+IF(BasisNumber=1, 0,VLOOKUP(B322,'Power Curves'!$BM$9:$BO$316,3))</f>
        <v>28.142496643066409</v>
      </c>
      <c r="E322" s="4">
        <f>IF(VLOOKUP(B322,'Power Curves'!$K$9:$AD$232,15)&lt;&gt;0, VLOOKUP(B322,'Power Curves'!$K$9:$AD$232,15), E310)</f>
        <v>0.187860891</v>
      </c>
      <c r="F322" s="4">
        <f>IF(VLOOKUP(B322,'Power Curves'!$K$9:$AD$232,19)&lt;&gt;0, VLOOKUP(B322,'Power Curves'!$K$9:$AD$232,19), F321)</f>
        <v>9.3930445000000001E-2</v>
      </c>
    </row>
    <row r="323" spans="1:6" x14ac:dyDescent="0.2">
      <c r="A323" s="263">
        <v>318</v>
      </c>
      <c r="B323" s="75">
        <f t="shared" si="4"/>
        <v>46813</v>
      </c>
      <c r="C323" s="114">
        <f>VLOOKUP(B323, 'Power Curves'!$B$9:$I$261, 3)+IF(BasisNumber=1, 0,VLOOKUP(B323,'Power Curves'!$BM$9:$BO$316,2))</f>
        <v>36.37999153137207</v>
      </c>
      <c r="D323" s="114">
        <f>VLOOKUP(B323, 'Power Curves'!$B$9:$I$261, 7)+IF(BasisNumber=1, 0,VLOOKUP(B323,'Power Curves'!$BM$9:$BO$316,3))</f>
        <v>28.142496643066409</v>
      </c>
      <c r="E323" s="4">
        <f>IF(VLOOKUP(B323,'Power Curves'!$K$9:$AD$232,15)&lt;&gt;0, VLOOKUP(B323,'Power Curves'!$K$9:$AD$232,15), E311)</f>
        <v>0.187860891</v>
      </c>
      <c r="F323" s="4">
        <f>IF(VLOOKUP(B323,'Power Curves'!$K$9:$AD$232,19)&lt;&gt;0, VLOOKUP(B323,'Power Curves'!$K$9:$AD$232,19), F322)</f>
        <v>9.3930445000000001E-2</v>
      </c>
    </row>
    <row r="324" spans="1:6" x14ac:dyDescent="0.2">
      <c r="A324" s="263">
        <v>319</v>
      </c>
      <c r="B324" s="75">
        <f t="shared" si="4"/>
        <v>46844</v>
      </c>
      <c r="C324" s="114">
        <f>VLOOKUP(B324, 'Power Curves'!$B$9:$I$261, 3)+IF(BasisNumber=1, 0,VLOOKUP(B324,'Power Curves'!$BM$9:$BO$316,2))</f>
        <v>36.37999153137207</v>
      </c>
      <c r="D324" s="114">
        <f>VLOOKUP(B324, 'Power Curves'!$B$9:$I$261, 7)+IF(BasisNumber=1, 0,VLOOKUP(B324,'Power Curves'!$BM$9:$BO$316,3))</f>
        <v>28.142496643066409</v>
      </c>
      <c r="E324" s="4">
        <f>IF(VLOOKUP(B324,'Power Curves'!$K$9:$AD$232,15)&lt;&gt;0, VLOOKUP(B324,'Power Curves'!$K$9:$AD$232,15), E312)</f>
        <v>0.187860891</v>
      </c>
      <c r="F324" s="4">
        <f>IF(VLOOKUP(B324,'Power Curves'!$K$9:$AD$232,19)&lt;&gt;0, VLOOKUP(B324,'Power Curves'!$K$9:$AD$232,19), F323)</f>
        <v>9.3930445000000001E-2</v>
      </c>
    </row>
    <row r="325" spans="1:6" x14ac:dyDescent="0.2">
      <c r="A325" s="263">
        <v>320</v>
      </c>
      <c r="B325" s="75">
        <f t="shared" si="4"/>
        <v>46874</v>
      </c>
      <c r="C325" s="114">
        <f>VLOOKUP(B325, 'Power Curves'!$B$9:$I$261, 3)+IF(BasisNumber=1, 0,VLOOKUP(B325,'Power Curves'!$BM$9:$BO$316,2))</f>
        <v>36.37999153137207</v>
      </c>
      <c r="D325" s="114">
        <f>VLOOKUP(B325, 'Power Curves'!$B$9:$I$261, 7)+IF(BasisNumber=1, 0,VLOOKUP(B325,'Power Curves'!$BM$9:$BO$316,3))</f>
        <v>28.142496643066409</v>
      </c>
      <c r="E325" s="4">
        <f>IF(VLOOKUP(B325,'Power Curves'!$K$9:$AD$232,15)&lt;&gt;0, VLOOKUP(B325,'Power Curves'!$K$9:$AD$232,15), E313)</f>
        <v>0.187860891</v>
      </c>
      <c r="F325" s="4">
        <f>IF(VLOOKUP(B325,'Power Curves'!$K$9:$AD$232,19)&lt;&gt;0, VLOOKUP(B325,'Power Curves'!$K$9:$AD$232,19), F324)</f>
        <v>9.3930445000000001E-2</v>
      </c>
    </row>
    <row r="326" spans="1:6" x14ac:dyDescent="0.2">
      <c r="A326" s="263">
        <v>321</v>
      </c>
      <c r="B326" s="75">
        <f t="shared" si="4"/>
        <v>46905</v>
      </c>
      <c r="C326" s="114">
        <f>VLOOKUP(B326, 'Power Curves'!$B$9:$I$261, 3)+IF(BasisNumber=1, 0,VLOOKUP(B326,'Power Curves'!$BM$9:$BO$316,2))</f>
        <v>36.37999153137207</v>
      </c>
      <c r="D326" s="114">
        <f>VLOOKUP(B326, 'Power Curves'!$B$9:$I$261, 7)+IF(BasisNumber=1, 0,VLOOKUP(B326,'Power Curves'!$BM$9:$BO$316,3))</f>
        <v>28.142496643066409</v>
      </c>
      <c r="E326" s="4">
        <f>IF(VLOOKUP(B326,'Power Curves'!$K$9:$AD$232,15)&lt;&gt;0, VLOOKUP(B326,'Power Curves'!$K$9:$AD$232,15), E314)</f>
        <v>0.187860891</v>
      </c>
      <c r="F326" s="4">
        <f>IF(VLOOKUP(B326,'Power Curves'!$K$9:$AD$232,19)&lt;&gt;0, VLOOKUP(B326,'Power Curves'!$K$9:$AD$232,19), F325)</f>
        <v>9.3930445000000001E-2</v>
      </c>
    </row>
    <row r="327" spans="1:6" x14ac:dyDescent="0.2">
      <c r="A327" s="263">
        <v>322</v>
      </c>
      <c r="B327" s="75">
        <f t="shared" ref="B327:B365" si="5">EOMONTH(B326,0)+1</f>
        <v>46935</v>
      </c>
      <c r="C327" s="114">
        <f>VLOOKUP(B327, 'Power Curves'!$B$9:$I$261, 3)+IF(BasisNumber=1, 0,VLOOKUP(B327,'Power Curves'!$BM$9:$BO$316,2))</f>
        <v>36.37999153137207</v>
      </c>
      <c r="D327" s="114">
        <f>VLOOKUP(B327, 'Power Curves'!$B$9:$I$261, 7)+IF(BasisNumber=1, 0,VLOOKUP(B327,'Power Curves'!$BM$9:$BO$316,3))</f>
        <v>28.142496643066409</v>
      </c>
      <c r="E327" s="4">
        <f>IF(VLOOKUP(B327,'Power Curves'!$K$9:$AD$232,15)&lt;&gt;0, VLOOKUP(B327,'Power Curves'!$K$9:$AD$232,15), E315)</f>
        <v>0.187860891</v>
      </c>
      <c r="F327" s="4">
        <f>IF(VLOOKUP(B327,'Power Curves'!$K$9:$AD$232,19)&lt;&gt;0, VLOOKUP(B327,'Power Curves'!$K$9:$AD$232,19), F326)</f>
        <v>9.3930445000000001E-2</v>
      </c>
    </row>
    <row r="328" spans="1:6" x14ac:dyDescent="0.2">
      <c r="A328" s="263">
        <v>323</v>
      </c>
      <c r="B328" s="75">
        <f t="shared" si="5"/>
        <v>46966</v>
      </c>
      <c r="C328" s="114">
        <f>VLOOKUP(B328, 'Power Curves'!$B$9:$I$261, 3)+IF(BasisNumber=1, 0,VLOOKUP(B328,'Power Curves'!$BM$9:$BO$316,2))</f>
        <v>36.37999153137207</v>
      </c>
      <c r="D328" s="114">
        <f>VLOOKUP(B328, 'Power Curves'!$B$9:$I$261, 7)+IF(BasisNumber=1, 0,VLOOKUP(B328,'Power Curves'!$BM$9:$BO$316,3))</f>
        <v>28.142496643066409</v>
      </c>
      <c r="E328" s="4">
        <f>IF(VLOOKUP(B328,'Power Curves'!$K$9:$AD$232,15)&lt;&gt;0, VLOOKUP(B328,'Power Curves'!$K$9:$AD$232,15), E316)</f>
        <v>0.187860891</v>
      </c>
      <c r="F328" s="4">
        <f>IF(VLOOKUP(B328,'Power Curves'!$K$9:$AD$232,19)&lt;&gt;0, VLOOKUP(B328,'Power Curves'!$K$9:$AD$232,19), F327)</f>
        <v>9.3930445000000001E-2</v>
      </c>
    </row>
    <row r="329" spans="1:6" x14ac:dyDescent="0.2">
      <c r="A329" s="263">
        <v>324</v>
      </c>
      <c r="B329" s="75">
        <f t="shared" si="5"/>
        <v>46997</v>
      </c>
      <c r="C329" s="114">
        <f>VLOOKUP(B329, 'Power Curves'!$B$9:$I$261, 3)+IF(BasisNumber=1, 0,VLOOKUP(B329,'Power Curves'!$BM$9:$BO$316,2))</f>
        <v>36.37999153137207</v>
      </c>
      <c r="D329" s="114">
        <f>VLOOKUP(B329, 'Power Curves'!$B$9:$I$261, 7)+IF(BasisNumber=1, 0,VLOOKUP(B329,'Power Curves'!$BM$9:$BO$316,3))</f>
        <v>28.142496643066409</v>
      </c>
      <c r="E329" s="4">
        <f>IF(VLOOKUP(B329,'Power Curves'!$K$9:$AD$232,15)&lt;&gt;0, VLOOKUP(B329,'Power Curves'!$K$9:$AD$232,15), E317)</f>
        <v>0.187860891</v>
      </c>
      <c r="F329" s="4">
        <f>IF(VLOOKUP(B329,'Power Curves'!$K$9:$AD$232,19)&lt;&gt;0, VLOOKUP(B329,'Power Curves'!$K$9:$AD$232,19), F328)</f>
        <v>9.3930445000000001E-2</v>
      </c>
    </row>
    <row r="330" spans="1:6" x14ac:dyDescent="0.2">
      <c r="A330" s="263">
        <v>325</v>
      </c>
      <c r="B330" s="75">
        <f t="shared" si="5"/>
        <v>47027</v>
      </c>
      <c r="C330" s="114">
        <f>VLOOKUP(B330, 'Power Curves'!$B$9:$I$261, 3)+IF(BasisNumber=1, 0,VLOOKUP(B330,'Power Curves'!$BM$9:$BO$316,2))</f>
        <v>36.37999153137207</v>
      </c>
      <c r="D330" s="114">
        <f>VLOOKUP(B330, 'Power Curves'!$B$9:$I$261, 7)+IF(BasisNumber=1, 0,VLOOKUP(B330,'Power Curves'!$BM$9:$BO$316,3))</f>
        <v>28.142496643066409</v>
      </c>
      <c r="E330" s="4">
        <f>IF(VLOOKUP(B330,'Power Curves'!$K$9:$AD$232,15)&lt;&gt;0, VLOOKUP(B330,'Power Curves'!$K$9:$AD$232,15), E318)</f>
        <v>0.187860891</v>
      </c>
      <c r="F330" s="4">
        <f>IF(VLOOKUP(B330,'Power Curves'!$K$9:$AD$232,19)&lt;&gt;0, VLOOKUP(B330,'Power Curves'!$K$9:$AD$232,19), F329)</f>
        <v>9.3930445000000001E-2</v>
      </c>
    </row>
    <row r="331" spans="1:6" x14ac:dyDescent="0.2">
      <c r="A331" s="263">
        <v>326</v>
      </c>
      <c r="B331" s="75">
        <f t="shared" si="5"/>
        <v>47058</v>
      </c>
      <c r="C331" s="114">
        <f>VLOOKUP(B331, 'Power Curves'!$B$9:$I$261, 3)+IF(BasisNumber=1, 0,VLOOKUP(B331,'Power Curves'!$BM$9:$BO$316,2))</f>
        <v>36.37999153137207</v>
      </c>
      <c r="D331" s="114">
        <f>VLOOKUP(B331, 'Power Curves'!$B$9:$I$261, 7)+IF(BasisNumber=1, 0,VLOOKUP(B331,'Power Curves'!$BM$9:$BO$316,3))</f>
        <v>28.142496643066409</v>
      </c>
      <c r="E331" s="4">
        <f>IF(VLOOKUP(B331,'Power Curves'!$K$9:$AD$232,15)&lt;&gt;0, VLOOKUP(B331,'Power Curves'!$K$9:$AD$232,15), E319)</f>
        <v>0.187860891</v>
      </c>
      <c r="F331" s="4">
        <f>IF(VLOOKUP(B331,'Power Curves'!$K$9:$AD$232,19)&lt;&gt;0, VLOOKUP(B331,'Power Curves'!$K$9:$AD$232,19), F330)</f>
        <v>9.3930445000000001E-2</v>
      </c>
    </row>
    <row r="332" spans="1:6" x14ac:dyDescent="0.2">
      <c r="A332" s="263">
        <v>327</v>
      </c>
      <c r="B332" s="75">
        <f t="shared" si="5"/>
        <v>47088</v>
      </c>
      <c r="C332" s="114">
        <f>VLOOKUP(B332, 'Power Curves'!$B$9:$I$261, 3)+IF(BasisNumber=1, 0,VLOOKUP(B332,'Power Curves'!$BM$9:$BO$316,2))</f>
        <v>36.37999153137207</v>
      </c>
      <c r="D332" s="114">
        <f>VLOOKUP(B332, 'Power Curves'!$B$9:$I$261, 7)+IF(BasisNumber=1, 0,VLOOKUP(B332,'Power Curves'!$BM$9:$BO$316,3))</f>
        <v>28.142496643066409</v>
      </c>
      <c r="E332" s="4">
        <f>IF(VLOOKUP(B332,'Power Curves'!$K$9:$AD$232,15)&lt;&gt;0, VLOOKUP(B332,'Power Curves'!$K$9:$AD$232,15), E320)</f>
        <v>0.187860891</v>
      </c>
      <c r="F332" s="4">
        <f>IF(VLOOKUP(B332,'Power Curves'!$K$9:$AD$232,19)&lt;&gt;0, VLOOKUP(B332,'Power Curves'!$K$9:$AD$232,19), F331)</f>
        <v>9.3930445000000001E-2</v>
      </c>
    </row>
    <row r="333" spans="1:6" x14ac:dyDescent="0.2">
      <c r="A333" s="263">
        <v>328</v>
      </c>
      <c r="B333" s="75">
        <f t="shared" si="5"/>
        <v>47119</v>
      </c>
      <c r="C333" s="114">
        <f>VLOOKUP(B333, 'Power Curves'!$B$9:$I$261, 3)+IF(BasisNumber=1, 0,VLOOKUP(B333,'Power Curves'!$BM$9:$BO$316,2))</f>
        <v>36.37999153137207</v>
      </c>
      <c r="D333" s="114">
        <f>VLOOKUP(B333, 'Power Curves'!$B$9:$I$261, 7)+IF(BasisNumber=1, 0,VLOOKUP(B333,'Power Curves'!$BM$9:$BO$316,3))</f>
        <v>28.142496643066409</v>
      </c>
      <c r="E333" s="4">
        <f>IF(VLOOKUP(B333,'Power Curves'!$K$9:$AD$232,15)&lt;&gt;0, VLOOKUP(B333,'Power Curves'!$K$9:$AD$232,15), E321)</f>
        <v>0.187860891</v>
      </c>
      <c r="F333" s="4">
        <f>IF(VLOOKUP(B333,'Power Curves'!$K$9:$AD$232,19)&lt;&gt;0, VLOOKUP(B333,'Power Curves'!$K$9:$AD$232,19), F332)</f>
        <v>9.3930445000000001E-2</v>
      </c>
    </row>
    <row r="334" spans="1:6" x14ac:dyDescent="0.2">
      <c r="A334" s="263">
        <v>329</v>
      </c>
      <c r="B334" s="75">
        <f t="shared" si="5"/>
        <v>47150</v>
      </c>
      <c r="C334" s="114">
        <f>VLOOKUP(B334, 'Power Curves'!$B$9:$I$261, 3)+IF(BasisNumber=1, 0,VLOOKUP(B334,'Power Curves'!$BM$9:$BO$316,2))</f>
        <v>36.37999153137207</v>
      </c>
      <c r="D334" s="114">
        <f>VLOOKUP(B334, 'Power Curves'!$B$9:$I$261, 7)+IF(BasisNumber=1, 0,VLOOKUP(B334,'Power Curves'!$BM$9:$BO$316,3))</f>
        <v>28.142496643066409</v>
      </c>
      <c r="E334" s="4">
        <f>IF(VLOOKUP(B334,'Power Curves'!$K$9:$AD$232,15)&lt;&gt;0, VLOOKUP(B334,'Power Curves'!$K$9:$AD$232,15), E322)</f>
        <v>0.187860891</v>
      </c>
      <c r="F334" s="4">
        <f>IF(VLOOKUP(B334,'Power Curves'!$K$9:$AD$232,19)&lt;&gt;0, VLOOKUP(B334,'Power Curves'!$K$9:$AD$232,19), F333)</f>
        <v>9.3930445000000001E-2</v>
      </c>
    </row>
    <row r="335" spans="1:6" x14ac:dyDescent="0.2">
      <c r="A335" s="263">
        <v>330</v>
      </c>
      <c r="B335" s="75">
        <f t="shared" si="5"/>
        <v>47178</v>
      </c>
      <c r="C335" s="114">
        <f>VLOOKUP(B335, 'Power Curves'!$B$9:$I$261, 3)+IF(BasisNumber=1, 0,VLOOKUP(B335,'Power Curves'!$BM$9:$BO$316,2))</f>
        <v>36.37999153137207</v>
      </c>
      <c r="D335" s="114">
        <f>VLOOKUP(B335, 'Power Curves'!$B$9:$I$261, 7)+IF(BasisNumber=1, 0,VLOOKUP(B335,'Power Curves'!$BM$9:$BO$316,3))</f>
        <v>28.142496643066409</v>
      </c>
      <c r="E335" s="4">
        <f>IF(VLOOKUP(B335,'Power Curves'!$K$9:$AD$232,15)&lt;&gt;0, VLOOKUP(B335,'Power Curves'!$K$9:$AD$232,15), E323)</f>
        <v>0.187860891</v>
      </c>
      <c r="F335" s="4">
        <f>IF(VLOOKUP(B335,'Power Curves'!$K$9:$AD$232,19)&lt;&gt;0, VLOOKUP(B335,'Power Curves'!$K$9:$AD$232,19), F334)</f>
        <v>9.3930445000000001E-2</v>
      </c>
    </row>
    <row r="336" spans="1:6" x14ac:dyDescent="0.2">
      <c r="A336" s="263">
        <v>331</v>
      </c>
      <c r="B336" s="75">
        <f t="shared" si="5"/>
        <v>47209</v>
      </c>
      <c r="C336" s="114">
        <f>VLOOKUP(B336, 'Power Curves'!$B$9:$I$261, 3)+IF(BasisNumber=1, 0,VLOOKUP(B336,'Power Curves'!$BM$9:$BO$316,2))</f>
        <v>36.37999153137207</v>
      </c>
      <c r="D336" s="114">
        <f>VLOOKUP(B336, 'Power Curves'!$B$9:$I$261, 7)+IF(BasisNumber=1, 0,VLOOKUP(B336,'Power Curves'!$BM$9:$BO$316,3))</f>
        <v>28.142496643066409</v>
      </c>
      <c r="E336" s="4">
        <f>IF(VLOOKUP(B336,'Power Curves'!$K$9:$AD$232,15)&lt;&gt;0, VLOOKUP(B336,'Power Curves'!$K$9:$AD$232,15), E324)</f>
        <v>0.187860891</v>
      </c>
      <c r="F336" s="4">
        <f>IF(VLOOKUP(B336,'Power Curves'!$K$9:$AD$232,19)&lt;&gt;0, VLOOKUP(B336,'Power Curves'!$K$9:$AD$232,19), F335)</f>
        <v>9.3930445000000001E-2</v>
      </c>
    </row>
    <row r="337" spans="1:6" x14ac:dyDescent="0.2">
      <c r="A337" s="263">
        <v>332</v>
      </c>
      <c r="B337" s="75">
        <f t="shared" si="5"/>
        <v>47239</v>
      </c>
      <c r="C337" s="114">
        <f>VLOOKUP(B337, 'Power Curves'!$B$9:$I$261, 3)+IF(BasisNumber=1, 0,VLOOKUP(B337,'Power Curves'!$BM$9:$BO$316,2))</f>
        <v>36.37999153137207</v>
      </c>
      <c r="D337" s="114">
        <f>VLOOKUP(B337, 'Power Curves'!$B$9:$I$261, 7)+IF(BasisNumber=1, 0,VLOOKUP(B337,'Power Curves'!$BM$9:$BO$316,3))</f>
        <v>28.142496643066409</v>
      </c>
      <c r="E337" s="4">
        <f>IF(VLOOKUP(B337,'Power Curves'!$K$9:$AD$232,15)&lt;&gt;0, VLOOKUP(B337,'Power Curves'!$K$9:$AD$232,15), E325)</f>
        <v>0.187860891</v>
      </c>
      <c r="F337" s="4">
        <f>IF(VLOOKUP(B337,'Power Curves'!$K$9:$AD$232,19)&lt;&gt;0, VLOOKUP(B337,'Power Curves'!$K$9:$AD$232,19), F336)</f>
        <v>9.3930445000000001E-2</v>
      </c>
    </row>
    <row r="338" spans="1:6" x14ac:dyDescent="0.2">
      <c r="A338" s="263">
        <v>333</v>
      </c>
      <c r="B338" s="75">
        <f t="shared" si="5"/>
        <v>47270</v>
      </c>
      <c r="C338" s="114">
        <f>VLOOKUP(B338, 'Power Curves'!$B$9:$I$261, 3)+IF(BasisNumber=1, 0,VLOOKUP(B338,'Power Curves'!$BM$9:$BO$316,2))</f>
        <v>36.37999153137207</v>
      </c>
      <c r="D338" s="114">
        <f>VLOOKUP(B338, 'Power Curves'!$B$9:$I$261, 7)+IF(BasisNumber=1, 0,VLOOKUP(B338,'Power Curves'!$BM$9:$BO$316,3))</f>
        <v>28.142496643066409</v>
      </c>
      <c r="E338" s="4">
        <f>IF(VLOOKUP(B338,'Power Curves'!$K$9:$AD$232,15)&lt;&gt;0, VLOOKUP(B338,'Power Curves'!$K$9:$AD$232,15), E326)</f>
        <v>0.187860891</v>
      </c>
      <c r="F338" s="4">
        <f>IF(VLOOKUP(B338,'Power Curves'!$K$9:$AD$232,19)&lt;&gt;0, VLOOKUP(B338,'Power Curves'!$K$9:$AD$232,19), F337)</f>
        <v>9.3930445000000001E-2</v>
      </c>
    </row>
    <row r="339" spans="1:6" x14ac:dyDescent="0.2">
      <c r="A339" s="263">
        <v>334</v>
      </c>
      <c r="B339" s="75">
        <f t="shared" si="5"/>
        <v>47300</v>
      </c>
      <c r="C339" s="114">
        <f>VLOOKUP(B339, 'Power Curves'!$B$9:$I$261, 3)+IF(BasisNumber=1, 0,VLOOKUP(B339,'Power Curves'!$BM$9:$BO$316,2))</f>
        <v>36.37999153137207</v>
      </c>
      <c r="D339" s="114">
        <f>VLOOKUP(B339, 'Power Curves'!$B$9:$I$261, 7)+IF(BasisNumber=1, 0,VLOOKUP(B339,'Power Curves'!$BM$9:$BO$316,3))</f>
        <v>28.142496643066409</v>
      </c>
      <c r="E339" s="4">
        <f>IF(VLOOKUP(B339,'Power Curves'!$K$9:$AD$232,15)&lt;&gt;0, VLOOKUP(B339,'Power Curves'!$K$9:$AD$232,15), E327)</f>
        <v>0.187860891</v>
      </c>
      <c r="F339" s="4">
        <f>IF(VLOOKUP(B339,'Power Curves'!$K$9:$AD$232,19)&lt;&gt;0, VLOOKUP(B339,'Power Curves'!$K$9:$AD$232,19), F338)</f>
        <v>9.3930445000000001E-2</v>
      </c>
    </row>
    <row r="340" spans="1:6" x14ac:dyDescent="0.2">
      <c r="A340" s="263">
        <v>335</v>
      </c>
      <c r="B340" s="75">
        <f t="shared" si="5"/>
        <v>47331</v>
      </c>
      <c r="C340" s="114">
        <f>VLOOKUP(B340, 'Power Curves'!$B$9:$I$261, 3)+IF(BasisNumber=1, 0,VLOOKUP(B340,'Power Curves'!$BM$9:$BO$316,2))</f>
        <v>36.37999153137207</v>
      </c>
      <c r="D340" s="114">
        <f>VLOOKUP(B340, 'Power Curves'!$B$9:$I$261, 7)+IF(BasisNumber=1, 0,VLOOKUP(B340,'Power Curves'!$BM$9:$BO$316,3))</f>
        <v>28.142496643066409</v>
      </c>
      <c r="E340" s="4">
        <f>IF(VLOOKUP(B340,'Power Curves'!$K$9:$AD$232,15)&lt;&gt;0, VLOOKUP(B340,'Power Curves'!$K$9:$AD$232,15), E328)</f>
        <v>0.187860891</v>
      </c>
      <c r="F340" s="4">
        <f>IF(VLOOKUP(B340,'Power Curves'!$K$9:$AD$232,19)&lt;&gt;0, VLOOKUP(B340,'Power Curves'!$K$9:$AD$232,19), F339)</f>
        <v>9.3930445000000001E-2</v>
      </c>
    </row>
    <row r="341" spans="1:6" x14ac:dyDescent="0.2">
      <c r="A341" s="263">
        <v>336</v>
      </c>
      <c r="B341" s="75">
        <f t="shared" si="5"/>
        <v>47362</v>
      </c>
      <c r="C341" s="114">
        <f>VLOOKUP(B341, 'Power Curves'!$B$9:$I$261, 3)+IF(BasisNumber=1, 0,VLOOKUP(B341,'Power Curves'!$BM$9:$BO$316,2))</f>
        <v>36.37999153137207</v>
      </c>
      <c r="D341" s="114">
        <f>VLOOKUP(B341, 'Power Curves'!$B$9:$I$261, 7)+IF(BasisNumber=1, 0,VLOOKUP(B341,'Power Curves'!$BM$9:$BO$316,3))</f>
        <v>28.142496643066409</v>
      </c>
      <c r="E341" s="4">
        <f>IF(VLOOKUP(B341,'Power Curves'!$K$9:$AD$232,15)&lt;&gt;0, VLOOKUP(B341,'Power Curves'!$K$9:$AD$232,15), E329)</f>
        <v>0.187860891</v>
      </c>
      <c r="F341" s="4">
        <f>IF(VLOOKUP(B341,'Power Curves'!$K$9:$AD$232,19)&lt;&gt;0, VLOOKUP(B341,'Power Curves'!$K$9:$AD$232,19), F340)</f>
        <v>9.3930445000000001E-2</v>
      </c>
    </row>
    <row r="342" spans="1:6" x14ac:dyDescent="0.2">
      <c r="A342" s="263">
        <v>337</v>
      </c>
      <c r="B342" s="75">
        <f t="shared" si="5"/>
        <v>47392</v>
      </c>
      <c r="C342" s="114">
        <f>VLOOKUP(B342, 'Power Curves'!$B$9:$I$261, 3)+IF(BasisNumber=1, 0,VLOOKUP(B342,'Power Curves'!$BM$9:$BO$316,2))</f>
        <v>36.37999153137207</v>
      </c>
      <c r="D342" s="114">
        <f>VLOOKUP(B342, 'Power Curves'!$B$9:$I$261, 7)+IF(BasisNumber=1, 0,VLOOKUP(B342,'Power Curves'!$BM$9:$BO$316,3))</f>
        <v>28.142496643066409</v>
      </c>
      <c r="E342" s="4">
        <f>IF(VLOOKUP(B342,'Power Curves'!$K$9:$AD$232,15)&lt;&gt;0, VLOOKUP(B342,'Power Curves'!$K$9:$AD$232,15), E330)</f>
        <v>0.187860891</v>
      </c>
      <c r="F342" s="4">
        <f>IF(VLOOKUP(B342,'Power Curves'!$K$9:$AD$232,19)&lt;&gt;0, VLOOKUP(B342,'Power Curves'!$K$9:$AD$232,19), F341)</f>
        <v>9.3930445000000001E-2</v>
      </c>
    </row>
    <row r="343" spans="1:6" x14ac:dyDescent="0.2">
      <c r="A343" s="263">
        <v>338</v>
      </c>
      <c r="B343" s="75">
        <f t="shared" si="5"/>
        <v>47423</v>
      </c>
      <c r="C343" s="114">
        <f>VLOOKUP(B343, 'Power Curves'!$B$9:$I$261, 3)+IF(BasisNumber=1, 0,VLOOKUP(B343,'Power Curves'!$BM$9:$BO$316,2))</f>
        <v>36.37999153137207</v>
      </c>
      <c r="D343" s="114">
        <f>VLOOKUP(B343, 'Power Curves'!$B$9:$I$261, 7)+IF(BasisNumber=1, 0,VLOOKUP(B343,'Power Curves'!$BM$9:$BO$316,3))</f>
        <v>28.142496643066409</v>
      </c>
      <c r="E343" s="4">
        <f>IF(VLOOKUP(B343,'Power Curves'!$K$9:$AD$232,15)&lt;&gt;0, VLOOKUP(B343,'Power Curves'!$K$9:$AD$232,15), E331)</f>
        <v>0.187860891</v>
      </c>
      <c r="F343" s="4">
        <f>IF(VLOOKUP(B343,'Power Curves'!$K$9:$AD$232,19)&lt;&gt;0, VLOOKUP(B343,'Power Curves'!$K$9:$AD$232,19), F342)</f>
        <v>9.3930445000000001E-2</v>
      </c>
    </row>
    <row r="344" spans="1:6" x14ac:dyDescent="0.2">
      <c r="A344" s="263">
        <v>339</v>
      </c>
      <c r="B344" s="75">
        <f t="shared" si="5"/>
        <v>47453</v>
      </c>
      <c r="C344" s="114">
        <f>VLOOKUP(B344, 'Power Curves'!$B$9:$I$261, 3)+IF(BasisNumber=1, 0,VLOOKUP(B344,'Power Curves'!$BM$9:$BO$316,2))</f>
        <v>36.37999153137207</v>
      </c>
      <c r="D344" s="114">
        <f>VLOOKUP(B344, 'Power Curves'!$B$9:$I$261, 7)+IF(BasisNumber=1, 0,VLOOKUP(B344,'Power Curves'!$BM$9:$BO$316,3))</f>
        <v>28.142496643066409</v>
      </c>
      <c r="E344" s="4">
        <f>IF(VLOOKUP(B344,'Power Curves'!$K$9:$AD$232,15)&lt;&gt;0, VLOOKUP(B344,'Power Curves'!$K$9:$AD$232,15), E332)</f>
        <v>0.187860891</v>
      </c>
      <c r="F344" s="4">
        <f>IF(VLOOKUP(B344,'Power Curves'!$K$9:$AD$232,19)&lt;&gt;0, VLOOKUP(B344,'Power Curves'!$K$9:$AD$232,19), F343)</f>
        <v>9.3930445000000001E-2</v>
      </c>
    </row>
    <row r="345" spans="1:6" x14ac:dyDescent="0.2">
      <c r="A345" s="263">
        <v>340</v>
      </c>
      <c r="B345" s="75">
        <f t="shared" si="5"/>
        <v>47484</v>
      </c>
      <c r="C345" s="114">
        <f>VLOOKUP(B345, 'Power Curves'!$B$9:$I$261, 3)+IF(BasisNumber=1, 0,VLOOKUP(B345,'Power Curves'!$BM$9:$BO$316,2))</f>
        <v>36.37999153137207</v>
      </c>
      <c r="D345" s="114">
        <f>VLOOKUP(B345, 'Power Curves'!$B$9:$I$261, 7)+IF(BasisNumber=1, 0,VLOOKUP(B345,'Power Curves'!$BM$9:$BO$316,3))</f>
        <v>28.142496643066409</v>
      </c>
      <c r="E345" s="4">
        <f>IF(VLOOKUP(B345,'Power Curves'!$K$9:$AD$232,15)&lt;&gt;0, VLOOKUP(B345,'Power Curves'!$K$9:$AD$232,15), E333)</f>
        <v>0.187860891</v>
      </c>
      <c r="F345" s="4">
        <f>IF(VLOOKUP(B345,'Power Curves'!$K$9:$AD$232,19)&lt;&gt;0, VLOOKUP(B345,'Power Curves'!$K$9:$AD$232,19), F344)</f>
        <v>9.3930445000000001E-2</v>
      </c>
    </row>
    <row r="346" spans="1:6" x14ac:dyDescent="0.2">
      <c r="A346" s="263">
        <v>341</v>
      </c>
      <c r="B346" s="75">
        <f t="shared" si="5"/>
        <v>47515</v>
      </c>
      <c r="C346" s="114">
        <f>VLOOKUP(B346, 'Power Curves'!$B$9:$I$261, 3)+IF(BasisNumber=1, 0,VLOOKUP(B346,'Power Curves'!$BM$9:$BO$316,2))</f>
        <v>36.37999153137207</v>
      </c>
      <c r="D346" s="114">
        <f>VLOOKUP(B346, 'Power Curves'!$B$9:$I$261, 7)+IF(BasisNumber=1, 0,VLOOKUP(B346,'Power Curves'!$BM$9:$BO$316,3))</f>
        <v>28.142496643066409</v>
      </c>
      <c r="E346" s="4">
        <f>IF(VLOOKUP(B346,'Power Curves'!$K$9:$AD$232,15)&lt;&gt;0, VLOOKUP(B346,'Power Curves'!$K$9:$AD$232,15), E334)</f>
        <v>0.187860891</v>
      </c>
      <c r="F346" s="4">
        <f>IF(VLOOKUP(B346,'Power Curves'!$K$9:$AD$232,19)&lt;&gt;0, VLOOKUP(B346,'Power Curves'!$K$9:$AD$232,19), F345)</f>
        <v>9.3930445000000001E-2</v>
      </c>
    </row>
    <row r="347" spans="1:6" x14ac:dyDescent="0.2">
      <c r="A347" s="263">
        <v>342</v>
      </c>
      <c r="B347" s="75">
        <f t="shared" si="5"/>
        <v>47543</v>
      </c>
      <c r="C347" s="114">
        <f>VLOOKUP(B347, 'Power Curves'!$B$9:$I$261, 3)+IF(BasisNumber=1, 0,VLOOKUP(B347,'Power Curves'!$BM$9:$BO$316,2))</f>
        <v>36.37999153137207</v>
      </c>
      <c r="D347" s="114">
        <f>VLOOKUP(B347, 'Power Curves'!$B$9:$I$261, 7)+IF(BasisNumber=1, 0,VLOOKUP(B347,'Power Curves'!$BM$9:$BO$316,3))</f>
        <v>28.142496643066409</v>
      </c>
      <c r="E347" s="4">
        <f>IF(VLOOKUP(B347,'Power Curves'!$K$9:$AD$232,15)&lt;&gt;0, VLOOKUP(B347,'Power Curves'!$K$9:$AD$232,15), E335)</f>
        <v>0.187860891</v>
      </c>
      <c r="F347" s="4">
        <f>IF(VLOOKUP(B347,'Power Curves'!$K$9:$AD$232,19)&lt;&gt;0, VLOOKUP(B347,'Power Curves'!$K$9:$AD$232,19), F346)</f>
        <v>9.3930445000000001E-2</v>
      </c>
    </row>
    <row r="348" spans="1:6" x14ac:dyDescent="0.2">
      <c r="A348" s="263">
        <v>343</v>
      </c>
      <c r="B348" s="75">
        <f t="shared" si="5"/>
        <v>47574</v>
      </c>
      <c r="C348" s="114">
        <f>VLOOKUP(B348, 'Power Curves'!$B$9:$I$261, 3)+IF(BasisNumber=1, 0,VLOOKUP(B348,'Power Curves'!$BM$9:$BO$316,2))</f>
        <v>36.37999153137207</v>
      </c>
      <c r="D348" s="114">
        <f>VLOOKUP(B348, 'Power Curves'!$B$9:$I$261, 7)+IF(BasisNumber=1, 0,VLOOKUP(B348,'Power Curves'!$BM$9:$BO$316,3))</f>
        <v>28.142496643066409</v>
      </c>
      <c r="E348" s="4">
        <f>IF(VLOOKUP(B348,'Power Curves'!$K$9:$AD$232,15)&lt;&gt;0, VLOOKUP(B348,'Power Curves'!$K$9:$AD$232,15), E336)</f>
        <v>0.187860891</v>
      </c>
      <c r="F348" s="4">
        <f>IF(VLOOKUP(B348,'Power Curves'!$K$9:$AD$232,19)&lt;&gt;0, VLOOKUP(B348,'Power Curves'!$K$9:$AD$232,19), F347)</f>
        <v>9.3930445000000001E-2</v>
      </c>
    </row>
    <row r="349" spans="1:6" x14ac:dyDescent="0.2">
      <c r="A349" s="263">
        <v>344</v>
      </c>
      <c r="B349" s="75">
        <f t="shared" si="5"/>
        <v>47604</v>
      </c>
      <c r="C349" s="114">
        <f>VLOOKUP(B349, 'Power Curves'!$B$9:$I$261, 3)+IF(BasisNumber=1, 0,VLOOKUP(B349,'Power Curves'!$BM$9:$BO$316,2))</f>
        <v>36.37999153137207</v>
      </c>
      <c r="D349" s="114">
        <f>VLOOKUP(B349, 'Power Curves'!$B$9:$I$261, 7)+IF(BasisNumber=1, 0,VLOOKUP(B349,'Power Curves'!$BM$9:$BO$316,3))</f>
        <v>28.142496643066409</v>
      </c>
      <c r="E349" s="4">
        <f>IF(VLOOKUP(B349,'Power Curves'!$K$9:$AD$232,15)&lt;&gt;0, VLOOKUP(B349,'Power Curves'!$K$9:$AD$232,15), E337)</f>
        <v>0.187860891</v>
      </c>
      <c r="F349" s="4">
        <f>IF(VLOOKUP(B349,'Power Curves'!$K$9:$AD$232,19)&lt;&gt;0, VLOOKUP(B349,'Power Curves'!$K$9:$AD$232,19), F348)</f>
        <v>9.3930445000000001E-2</v>
      </c>
    </row>
    <row r="350" spans="1:6" x14ac:dyDescent="0.2">
      <c r="A350" s="263">
        <v>345</v>
      </c>
      <c r="B350" s="75">
        <f t="shared" si="5"/>
        <v>47635</v>
      </c>
      <c r="C350" s="114">
        <f>VLOOKUP(B350, 'Power Curves'!$B$9:$I$261, 3)+IF(BasisNumber=1, 0,VLOOKUP(B350,'Power Curves'!$BM$9:$BO$316,2))</f>
        <v>36.37999153137207</v>
      </c>
      <c r="D350" s="114">
        <f>VLOOKUP(B350, 'Power Curves'!$B$9:$I$261, 7)+IF(BasisNumber=1, 0,VLOOKUP(B350,'Power Curves'!$BM$9:$BO$316,3))</f>
        <v>28.142496643066409</v>
      </c>
      <c r="E350" s="4">
        <f>IF(VLOOKUP(B350,'Power Curves'!$K$9:$AD$232,15)&lt;&gt;0, VLOOKUP(B350,'Power Curves'!$K$9:$AD$232,15), E338)</f>
        <v>0.187860891</v>
      </c>
      <c r="F350" s="4">
        <f>IF(VLOOKUP(B350,'Power Curves'!$K$9:$AD$232,19)&lt;&gt;0, VLOOKUP(B350,'Power Curves'!$K$9:$AD$232,19), F349)</f>
        <v>9.3930445000000001E-2</v>
      </c>
    </row>
    <row r="351" spans="1:6" x14ac:dyDescent="0.2">
      <c r="A351" s="263">
        <v>346</v>
      </c>
      <c r="B351" s="75">
        <f t="shared" si="5"/>
        <v>47665</v>
      </c>
      <c r="C351" s="114">
        <f>VLOOKUP(B351, 'Power Curves'!$B$9:$I$261, 3)+IF(BasisNumber=1, 0,VLOOKUP(B351,'Power Curves'!$BM$9:$BO$316,2))</f>
        <v>36.37999153137207</v>
      </c>
      <c r="D351" s="114">
        <f>VLOOKUP(B351, 'Power Curves'!$B$9:$I$261, 7)+IF(BasisNumber=1, 0,VLOOKUP(B351,'Power Curves'!$BM$9:$BO$316,3))</f>
        <v>28.142496643066409</v>
      </c>
      <c r="E351" s="4">
        <f>IF(VLOOKUP(B351,'Power Curves'!$K$9:$AD$232,15)&lt;&gt;0, VLOOKUP(B351,'Power Curves'!$K$9:$AD$232,15), E339)</f>
        <v>0.187860891</v>
      </c>
      <c r="F351" s="4">
        <f>IF(VLOOKUP(B351,'Power Curves'!$K$9:$AD$232,19)&lt;&gt;0, VLOOKUP(B351,'Power Curves'!$K$9:$AD$232,19), F350)</f>
        <v>9.3930445000000001E-2</v>
      </c>
    </row>
    <row r="352" spans="1:6" x14ac:dyDescent="0.2">
      <c r="A352" s="263">
        <v>347</v>
      </c>
      <c r="B352" s="75">
        <f t="shared" si="5"/>
        <v>47696</v>
      </c>
      <c r="C352" s="114">
        <f>VLOOKUP(B352, 'Power Curves'!$B$9:$I$261, 3)+IF(BasisNumber=1, 0,VLOOKUP(B352,'Power Curves'!$BM$9:$BO$316,2))</f>
        <v>36.37999153137207</v>
      </c>
      <c r="D352" s="114">
        <f>VLOOKUP(B352, 'Power Curves'!$B$9:$I$261, 7)+IF(BasisNumber=1, 0,VLOOKUP(B352,'Power Curves'!$BM$9:$BO$316,3))</f>
        <v>28.142496643066409</v>
      </c>
      <c r="E352" s="4">
        <f>IF(VLOOKUP(B352,'Power Curves'!$K$9:$AD$232,15)&lt;&gt;0, VLOOKUP(B352,'Power Curves'!$K$9:$AD$232,15), E340)</f>
        <v>0.187860891</v>
      </c>
      <c r="F352" s="4">
        <f>IF(VLOOKUP(B352,'Power Curves'!$K$9:$AD$232,19)&lt;&gt;0, VLOOKUP(B352,'Power Curves'!$K$9:$AD$232,19), F351)</f>
        <v>9.3930445000000001E-2</v>
      </c>
    </row>
    <row r="353" spans="1:6" x14ac:dyDescent="0.2">
      <c r="A353" s="263">
        <v>348</v>
      </c>
      <c r="B353" s="75">
        <f t="shared" si="5"/>
        <v>47727</v>
      </c>
      <c r="C353" s="114">
        <f>VLOOKUP(B353, 'Power Curves'!$B$9:$I$261, 3)+IF(BasisNumber=1, 0,VLOOKUP(B353,'Power Curves'!$BM$9:$BO$316,2))</f>
        <v>36.37999153137207</v>
      </c>
      <c r="D353" s="114">
        <f>VLOOKUP(B353, 'Power Curves'!$B$9:$I$261, 7)+IF(BasisNumber=1, 0,VLOOKUP(B353,'Power Curves'!$BM$9:$BO$316,3))</f>
        <v>28.142496643066409</v>
      </c>
      <c r="E353" s="4">
        <f>IF(VLOOKUP(B353,'Power Curves'!$K$9:$AD$232,15)&lt;&gt;0, VLOOKUP(B353,'Power Curves'!$K$9:$AD$232,15), E341)</f>
        <v>0.187860891</v>
      </c>
      <c r="F353" s="4">
        <f>IF(VLOOKUP(B353,'Power Curves'!$K$9:$AD$232,19)&lt;&gt;0, VLOOKUP(B353,'Power Curves'!$K$9:$AD$232,19), F352)</f>
        <v>9.3930445000000001E-2</v>
      </c>
    </row>
    <row r="354" spans="1:6" x14ac:dyDescent="0.2">
      <c r="A354" s="263">
        <v>349</v>
      </c>
      <c r="B354" s="75">
        <f t="shared" si="5"/>
        <v>47757</v>
      </c>
      <c r="C354" s="114">
        <f>VLOOKUP(B354, 'Power Curves'!$B$9:$I$261, 3)+IF(BasisNumber=1, 0,VLOOKUP(B354,'Power Curves'!$BM$9:$BO$316,2))</f>
        <v>36.37999153137207</v>
      </c>
      <c r="D354" s="114">
        <f>VLOOKUP(B354, 'Power Curves'!$B$9:$I$261, 7)+IF(BasisNumber=1, 0,VLOOKUP(B354,'Power Curves'!$BM$9:$BO$316,3))</f>
        <v>28.142496643066409</v>
      </c>
      <c r="E354" s="4">
        <f>IF(VLOOKUP(B354,'Power Curves'!$K$9:$AD$232,15)&lt;&gt;0, VLOOKUP(B354,'Power Curves'!$K$9:$AD$232,15), E342)</f>
        <v>0.187860891</v>
      </c>
      <c r="F354" s="4">
        <f>IF(VLOOKUP(B354,'Power Curves'!$K$9:$AD$232,19)&lt;&gt;0, VLOOKUP(B354,'Power Curves'!$K$9:$AD$232,19), F353)</f>
        <v>9.3930445000000001E-2</v>
      </c>
    </row>
    <row r="355" spans="1:6" x14ac:dyDescent="0.2">
      <c r="A355" s="263">
        <v>350</v>
      </c>
      <c r="B355" s="75">
        <f t="shared" si="5"/>
        <v>47788</v>
      </c>
      <c r="C355" s="114">
        <f>VLOOKUP(B355, 'Power Curves'!$B$9:$I$261, 3)+IF(BasisNumber=1, 0,VLOOKUP(B355,'Power Curves'!$BM$9:$BO$316,2))</f>
        <v>36.37999153137207</v>
      </c>
      <c r="D355" s="114">
        <f>VLOOKUP(B355, 'Power Curves'!$B$9:$I$261, 7)+IF(BasisNumber=1, 0,VLOOKUP(B355,'Power Curves'!$BM$9:$BO$316,3))</f>
        <v>28.142496643066409</v>
      </c>
      <c r="E355" s="4">
        <f>IF(VLOOKUP(B355,'Power Curves'!$K$9:$AD$232,15)&lt;&gt;0, VLOOKUP(B355,'Power Curves'!$K$9:$AD$232,15), E343)</f>
        <v>0.187860891</v>
      </c>
      <c r="F355" s="4">
        <f>IF(VLOOKUP(B355,'Power Curves'!$K$9:$AD$232,19)&lt;&gt;0, VLOOKUP(B355,'Power Curves'!$K$9:$AD$232,19), F354)</f>
        <v>9.3930445000000001E-2</v>
      </c>
    </row>
    <row r="356" spans="1:6" x14ac:dyDescent="0.2">
      <c r="A356" s="263">
        <v>351</v>
      </c>
      <c r="B356" s="75">
        <f t="shared" si="5"/>
        <v>47818</v>
      </c>
      <c r="C356" s="114">
        <f>VLOOKUP(B356, 'Power Curves'!$B$9:$I$261, 3)+IF(BasisNumber=1, 0,VLOOKUP(B356,'Power Curves'!$BM$9:$BO$316,2))</f>
        <v>36.37999153137207</v>
      </c>
      <c r="D356" s="114">
        <f>VLOOKUP(B356, 'Power Curves'!$B$9:$I$261, 7)+IF(BasisNumber=1, 0,VLOOKUP(B356,'Power Curves'!$BM$9:$BO$316,3))</f>
        <v>28.142496643066409</v>
      </c>
      <c r="E356" s="4">
        <f>IF(VLOOKUP(B356,'Power Curves'!$K$9:$AD$232,15)&lt;&gt;0, VLOOKUP(B356,'Power Curves'!$K$9:$AD$232,15), E344)</f>
        <v>0.187860891</v>
      </c>
      <c r="F356" s="4">
        <f>IF(VLOOKUP(B356,'Power Curves'!$K$9:$AD$232,19)&lt;&gt;0, VLOOKUP(B356,'Power Curves'!$K$9:$AD$232,19), F355)</f>
        <v>9.3930445000000001E-2</v>
      </c>
    </row>
    <row r="357" spans="1:6" x14ac:dyDescent="0.2">
      <c r="A357" s="263">
        <v>352</v>
      </c>
      <c r="B357" s="75">
        <f t="shared" si="5"/>
        <v>47849</v>
      </c>
      <c r="C357" s="114">
        <f>VLOOKUP(B357, 'Power Curves'!$B$9:$I$261, 3)+IF(BasisNumber=1, 0,VLOOKUP(B357,'Power Curves'!$BM$9:$BO$316,2))</f>
        <v>36.37999153137207</v>
      </c>
      <c r="D357" s="114">
        <f>VLOOKUP(B357, 'Power Curves'!$B$9:$I$261, 7)+IF(BasisNumber=1, 0,VLOOKUP(B357,'Power Curves'!$BM$9:$BO$316,3))</f>
        <v>28.142496643066409</v>
      </c>
      <c r="E357" s="4">
        <f>IF(VLOOKUP(B357,'Power Curves'!$K$9:$AD$232,15)&lt;&gt;0, VLOOKUP(B357,'Power Curves'!$K$9:$AD$232,15), E345)</f>
        <v>0.187860891</v>
      </c>
      <c r="F357" s="4">
        <f>IF(VLOOKUP(B357,'Power Curves'!$K$9:$AD$232,19)&lt;&gt;0, VLOOKUP(B357,'Power Curves'!$K$9:$AD$232,19), F356)</f>
        <v>9.3930445000000001E-2</v>
      </c>
    </row>
    <row r="358" spans="1:6" x14ac:dyDescent="0.2">
      <c r="A358" s="263">
        <v>353</v>
      </c>
      <c r="B358" s="75">
        <f t="shared" si="5"/>
        <v>47880</v>
      </c>
      <c r="C358" s="114">
        <f>VLOOKUP(B358, 'Power Curves'!$B$9:$I$261, 3)+IF(BasisNumber=1, 0,VLOOKUP(B358,'Power Curves'!$BM$9:$BO$316,2))</f>
        <v>36.37999153137207</v>
      </c>
      <c r="D358" s="114">
        <f>VLOOKUP(B358, 'Power Curves'!$B$9:$I$261, 7)+IF(BasisNumber=1, 0,VLOOKUP(B358,'Power Curves'!$BM$9:$BO$316,3))</f>
        <v>28.142496643066409</v>
      </c>
      <c r="E358" s="4">
        <f>IF(VLOOKUP(B358,'Power Curves'!$K$9:$AD$232,15)&lt;&gt;0, VLOOKUP(B358,'Power Curves'!$K$9:$AD$232,15), E346)</f>
        <v>0.187860891</v>
      </c>
      <c r="F358" s="4">
        <f>IF(VLOOKUP(B358,'Power Curves'!$K$9:$AD$232,19)&lt;&gt;0, VLOOKUP(B358,'Power Curves'!$K$9:$AD$232,19), F357)</f>
        <v>9.3930445000000001E-2</v>
      </c>
    </row>
    <row r="359" spans="1:6" x14ac:dyDescent="0.2">
      <c r="A359" s="263">
        <v>354</v>
      </c>
      <c r="B359" s="75">
        <f t="shared" si="5"/>
        <v>47908</v>
      </c>
      <c r="C359" s="114">
        <f>VLOOKUP(B359, 'Power Curves'!$B$9:$I$261, 3)+IF(BasisNumber=1, 0,VLOOKUP(B359,'Power Curves'!$BM$9:$BO$316,2))</f>
        <v>36.37999153137207</v>
      </c>
      <c r="D359" s="114">
        <f>VLOOKUP(B359, 'Power Curves'!$B$9:$I$261, 7)+IF(BasisNumber=1, 0,VLOOKUP(B359,'Power Curves'!$BM$9:$BO$316,3))</f>
        <v>28.142496643066409</v>
      </c>
      <c r="E359" s="4">
        <f>IF(VLOOKUP(B359,'Power Curves'!$K$9:$AD$232,15)&lt;&gt;0, VLOOKUP(B359,'Power Curves'!$K$9:$AD$232,15), E347)</f>
        <v>0.187860891</v>
      </c>
      <c r="F359" s="4">
        <f>IF(VLOOKUP(B359,'Power Curves'!$K$9:$AD$232,19)&lt;&gt;0, VLOOKUP(B359,'Power Curves'!$K$9:$AD$232,19), F358)</f>
        <v>9.3930445000000001E-2</v>
      </c>
    </row>
    <row r="360" spans="1:6" x14ac:dyDescent="0.2">
      <c r="A360" s="263">
        <v>355</v>
      </c>
      <c r="B360" s="75">
        <f t="shared" si="5"/>
        <v>47939</v>
      </c>
      <c r="C360" s="114">
        <f>VLOOKUP(B360, 'Power Curves'!$B$9:$I$261, 3)+IF(BasisNumber=1, 0,VLOOKUP(B360,'Power Curves'!$BM$9:$BO$316,2))</f>
        <v>36.37999153137207</v>
      </c>
      <c r="D360" s="114">
        <f>VLOOKUP(B360, 'Power Curves'!$B$9:$I$261, 7)+IF(BasisNumber=1, 0,VLOOKUP(B360,'Power Curves'!$BM$9:$BO$316,3))</f>
        <v>28.142496643066409</v>
      </c>
      <c r="E360" s="4">
        <f>IF(VLOOKUP(B360,'Power Curves'!$K$9:$AD$232,15)&lt;&gt;0, VLOOKUP(B360,'Power Curves'!$K$9:$AD$232,15), E348)</f>
        <v>0.187860891</v>
      </c>
      <c r="F360" s="4">
        <f>IF(VLOOKUP(B360,'Power Curves'!$K$9:$AD$232,19)&lt;&gt;0, VLOOKUP(B360,'Power Curves'!$K$9:$AD$232,19), F359)</f>
        <v>9.3930445000000001E-2</v>
      </c>
    </row>
    <row r="361" spans="1:6" x14ac:dyDescent="0.2">
      <c r="A361" s="263">
        <v>356</v>
      </c>
      <c r="B361" s="75">
        <f t="shared" si="5"/>
        <v>47969</v>
      </c>
      <c r="C361" s="114">
        <f>VLOOKUP(B361, 'Power Curves'!$B$9:$I$261, 3)+IF(BasisNumber=1, 0,VLOOKUP(B361,'Power Curves'!$BM$9:$BO$316,2))</f>
        <v>36.37999153137207</v>
      </c>
      <c r="D361" s="114">
        <f>VLOOKUP(B361, 'Power Curves'!$B$9:$I$261, 7)+IF(BasisNumber=1, 0,VLOOKUP(B361,'Power Curves'!$BM$9:$BO$316,3))</f>
        <v>28.142496643066409</v>
      </c>
      <c r="E361" s="4">
        <f>IF(VLOOKUP(B361,'Power Curves'!$K$9:$AD$232,15)&lt;&gt;0, VLOOKUP(B361,'Power Curves'!$K$9:$AD$232,15), E349)</f>
        <v>0.187860891</v>
      </c>
      <c r="F361" s="4">
        <f>IF(VLOOKUP(B361,'Power Curves'!$K$9:$AD$232,19)&lt;&gt;0, VLOOKUP(B361,'Power Curves'!$K$9:$AD$232,19), F360)</f>
        <v>9.3930445000000001E-2</v>
      </c>
    </row>
    <row r="362" spans="1:6" x14ac:dyDescent="0.2">
      <c r="A362" s="263">
        <v>357</v>
      </c>
      <c r="B362" s="75">
        <f t="shared" si="5"/>
        <v>48000</v>
      </c>
      <c r="C362" s="114">
        <f>VLOOKUP(B362, 'Power Curves'!$B$9:$I$261, 3)+IF(BasisNumber=1, 0,VLOOKUP(B362,'Power Curves'!$BM$9:$BO$316,2))</f>
        <v>36.37999153137207</v>
      </c>
      <c r="D362" s="114">
        <f>VLOOKUP(B362, 'Power Curves'!$B$9:$I$261, 7)+IF(BasisNumber=1, 0,VLOOKUP(B362,'Power Curves'!$BM$9:$BO$316,3))</f>
        <v>28.142496643066409</v>
      </c>
      <c r="E362" s="4">
        <f>IF(VLOOKUP(B362,'Power Curves'!$K$9:$AD$232,15)&lt;&gt;0, VLOOKUP(B362,'Power Curves'!$K$9:$AD$232,15), E350)</f>
        <v>0.187860891</v>
      </c>
      <c r="F362" s="4">
        <f>IF(VLOOKUP(B362,'Power Curves'!$K$9:$AD$232,19)&lt;&gt;0, VLOOKUP(B362,'Power Curves'!$K$9:$AD$232,19), F361)</f>
        <v>9.3930445000000001E-2</v>
      </c>
    </row>
    <row r="363" spans="1:6" x14ac:dyDescent="0.2">
      <c r="A363" s="263">
        <v>358</v>
      </c>
      <c r="B363" s="75">
        <f t="shared" si="5"/>
        <v>48030</v>
      </c>
      <c r="C363" s="114">
        <f>VLOOKUP(B363, 'Power Curves'!$B$9:$I$261, 3)+IF(BasisNumber=1, 0,VLOOKUP(B363,'Power Curves'!$BM$9:$BO$316,2))</f>
        <v>36.37999153137207</v>
      </c>
      <c r="D363" s="114">
        <f>VLOOKUP(B363, 'Power Curves'!$B$9:$I$261, 7)+IF(BasisNumber=1, 0,VLOOKUP(B363,'Power Curves'!$BM$9:$BO$316,3))</f>
        <v>28.142496643066409</v>
      </c>
      <c r="E363" s="4">
        <f>IF(VLOOKUP(B363,'Power Curves'!$K$9:$AD$232,15)&lt;&gt;0, VLOOKUP(B363,'Power Curves'!$K$9:$AD$232,15), E351)</f>
        <v>0.187860891</v>
      </c>
      <c r="F363" s="4">
        <f>IF(VLOOKUP(B363,'Power Curves'!$K$9:$AD$232,19)&lt;&gt;0, VLOOKUP(B363,'Power Curves'!$K$9:$AD$232,19), F362)</f>
        <v>9.3930445000000001E-2</v>
      </c>
    </row>
    <row r="364" spans="1:6" x14ac:dyDescent="0.2">
      <c r="A364" s="263">
        <v>359</v>
      </c>
      <c r="B364" s="75">
        <f t="shared" si="5"/>
        <v>48061</v>
      </c>
      <c r="C364" s="114">
        <f>VLOOKUP(B364, 'Power Curves'!$B$9:$I$261, 3)+IF(BasisNumber=1, 0,VLOOKUP(B364,'Power Curves'!$BM$9:$BO$316,2))</f>
        <v>36.37999153137207</v>
      </c>
      <c r="D364" s="114">
        <f>VLOOKUP(B364, 'Power Curves'!$B$9:$I$261, 7)+IF(BasisNumber=1, 0,VLOOKUP(B364,'Power Curves'!$BM$9:$BO$316,3))</f>
        <v>28.142496643066409</v>
      </c>
      <c r="E364" s="4">
        <f>IF(VLOOKUP(B364,'Power Curves'!$K$9:$AD$232,15)&lt;&gt;0, VLOOKUP(B364,'Power Curves'!$K$9:$AD$232,15), E352)</f>
        <v>0.187860891</v>
      </c>
      <c r="F364" s="4">
        <f>IF(VLOOKUP(B364,'Power Curves'!$K$9:$AD$232,19)&lt;&gt;0, VLOOKUP(B364,'Power Curves'!$K$9:$AD$232,19), F363)</f>
        <v>9.3930445000000001E-2</v>
      </c>
    </row>
    <row r="365" spans="1:6" x14ac:dyDescent="0.2">
      <c r="A365" s="263">
        <v>360</v>
      </c>
      <c r="B365" s="75">
        <f t="shared" si="5"/>
        <v>48092</v>
      </c>
      <c r="C365" s="114">
        <f>VLOOKUP(B365, 'Power Curves'!$B$9:$I$261, 3)+IF(BasisNumber=1, 0,VLOOKUP(B365,'Power Curves'!$BM$9:$BO$316,2))</f>
        <v>36.37999153137207</v>
      </c>
      <c r="D365" s="114">
        <f>VLOOKUP(B365, 'Power Curves'!$B$9:$I$261, 7)+IF(BasisNumber=1, 0,VLOOKUP(B365,'Power Curves'!$BM$9:$BO$316,3))</f>
        <v>28.142496643066409</v>
      </c>
      <c r="E365" s="4">
        <f>IF(VLOOKUP(B365,'Power Curves'!$K$9:$AD$232,15)&lt;&gt;0, VLOOKUP(B365,'Power Curves'!$K$9:$AD$232,15), E353)</f>
        <v>0.187860891</v>
      </c>
      <c r="F365" s="4">
        <f>IF(VLOOKUP(B365,'Power Curves'!$K$9:$AD$232,19)&lt;&gt;0, VLOOKUP(B365,'Power Curves'!$K$9:$AD$232,19), F364)</f>
        <v>9.3930445000000001E-2</v>
      </c>
    </row>
    <row r="366" spans="1:6" x14ac:dyDescent="0.2">
      <c r="B366" s="75"/>
      <c r="C366" s="114"/>
      <c r="D366" s="114"/>
    </row>
    <row r="367" spans="1:6" x14ac:dyDescent="0.2">
      <c r="B367" s="75"/>
      <c r="C367" s="114"/>
      <c r="D367" s="114"/>
    </row>
    <row r="368" spans="1:6" x14ac:dyDescent="0.2">
      <c r="B368" s="75"/>
      <c r="C368" s="114"/>
      <c r="D368" s="114"/>
    </row>
    <row r="369" spans="2:4" x14ac:dyDescent="0.2">
      <c r="B369" s="75"/>
      <c r="C369" s="114"/>
      <c r="D369" s="114"/>
    </row>
    <row r="370" spans="2:4" x14ac:dyDescent="0.2">
      <c r="B370" s="75"/>
      <c r="C370" s="114"/>
      <c r="D370" s="114"/>
    </row>
    <row r="371" spans="2:4" x14ac:dyDescent="0.2">
      <c r="B371" s="75"/>
      <c r="C371" s="114"/>
      <c r="D371" s="114"/>
    </row>
    <row r="372" spans="2:4" x14ac:dyDescent="0.2">
      <c r="B372" s="75"/>
      <c r="C372" s="114"/>
      <c r="D372" s="114"/>
    </row>
    <row r="373" spans="2:4" x14ac:dyDescent="0.2">
      <c r="B373" s="75"/>
      <c r="C373" s="114"/>
      <c r="D373" s="114"/>
    </row>
    <row r="374" spans="2:4" x14ac:dyDescent="0.2">
      <c r="B374" s="75"/>
      <c r="C374" s="114"/>
      <c r="D374" s="114"/>
    </row>
    <row r="375" spans="2:4" x14ac:dyDescent="0.2">
      <c r="B375" s="75"/>
      <c r="C375" s="114"/>
      <c r="D375" s="114"/>
    </row>
    <row r="376" spans="2:4" x14ac:dyDescent="0.2">
      <c r="B376" s="75"/>
      <c r="C376" s="114"/>
      <c r="D376" s="114"/>
    </row>
    <row r="377" spans="2:4" x14ac:dyDescent="0.2">
      <c r="B377" s="75"/>
      <c r="C377" s="114"/>
      <c r="D377" s="114"/>
    </row>
    <row r="378" spans="2:4" x14ac:dyDescent="0.2">
      <c r="B378" s="75"/>
      <c r="C378" s="114"/>
      <c r="D378" s="114"/>
    </row>
    <row r="379" spans="2:4" x14ac:dyDescent="0.2">
      <c r="B379" s="75"/>
      <c r="C379" s="114"/>
      <c r="D379" s="114"/>
    </row>
    <row r="380" spans="2:4" x14ac:dyDescent="0.2">
      <c r="B380" s="75"/>
      <c r="C380" s="114"/>
      <c r="D380" s="114"/>
    </row>
    <row r="381" spans="2:4" x14ac:dyDescent="0.2">
      <c r="B381" s="75"/>
      <c r="C381" s="114"/>
      <c r="D381" s="114"/>
    </row>
    <row r="382" spans="2:4" x14ac:dyDescent="0.2">
      <c r="B382" s="75"/>
      <c r="C382" s="114"/>
      <c r="D382" s="114"/>
    </row>
    <row r="383" spans="2:4" x14ac:dyDescent="0.2">
      <c r="B383" s="75"/>
      <c r="C383" s="114"/>
      <c r="D383" s="114"/>
    </row>
    <row r="384" spans="2:4" x14ac:dyDescent="0.2">
      <c r="B384" s="75"/>
      <c r="C384" s="114"/>
      <c r="D384" s="114"/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E522"/>
  <sheetViews>
    <sheetView zoomScale="75" workbookViewId="0">
      <selection activeCell="B3" sqref="B3:BI402"/>
    </sheetView>
  </sheetViews>
  <sheetFormatPr defaultRowHeight="11.25" x14ac:dyDescent="0.2"/>
  <cols>
    <col min="1" max="1" width="9.140625" style="130"/>
    <col min="2" max="2" width="12" style="130" customWidth="1"/>
    <col min="3" max="9" width="9.140625" style="130"/>
    <col min="10" max="10" width="2" style="130" customWidth="1"/>
    <col min="11" max="11" width="9.140625" style="130"/>
    <col min="12" max="14" width="7.140625" style="130" customWidth="1"/>
    <col min="15" max="15" width="2.85546875" style="130" customWidth="1"/>
    <col min="16" max="18" width="6.28515625" style="130" customWidth="1"/>
    <col min="19" max="19" width="1.85546875" style="130" customWidth="1"/>
    <col min="20" max="22" width="5.7109375" style="130" customWidth="1"/>
    <col min="23" max="23" width="4" style="130" customWidth="1"/>
    <col min="24" max="26" width="5.7109375" style="130" customWidth="1"/>
    <col min="27" max="27" width="4.5703125" style="130" customWidth="1"/>
    <col min="28" max="30" width="5.5703125" style="130" customWidth="1"/>
    <col min="31" max="70" width="9.140625" style="130"/>
    <col min="71" max="71" width="19" style="130" customWidth="1"/>
    <col min="72" max="16384" width="9.140625" style="130"/>
  </cols>
  <sheetData>
    <row r="1" spans="1:83" ht="20.25" x14ac:dyDescent="0.3">
      <c r="A1" s="178" t="s">
        <v>740</v>
      </c>
    </row>
    <row r="2" spans="1:83" ht="12.75" x14ac:dyDescent="0.2">
      <c r="A2" s="280" t="s">
        <v>194</v>
      </c>
    </row>
    <row r="3" spans="1:83" ht="12.75" x14ac:dyDescent="0.2">
      <c r="B3" s="213" t="s">
        <v>863</v>
      </c>
      <c r="C3" s="214" t="s">
        <v>184</v>
      </c>
      <c r="D3" s="215"/>
      <c r="E3" s="216">
        <v>37160</v>
      </c>
      <c r="F3" s="217"/>
      <c r="G3" s="11"/>
      <c r="H3" s="11"/>
      <c r="I3" s="11"/>
      <c r="J3" s="218"/>
      <c r="K3" s="219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219"/>
      <c r="BG3" s="11"/>
      <c r="BH3" s="11"/>
      <c r="BI3" s="11"/>
      <c r="BJ3" s="180"/>
      <c r="BK3" s="180"/>
      <c r="BL3" s="180"/>
      <c r="BM3" s="180"/>
      <c r="BN3" s="180"/>
      <c r="BO3" s="180"/>
      <c r="BP3" s="180"/>
      <c r="BQ3" s="180"/>
      <c r="BR3" s="180"/>
      <c r="BU3" s="180"/>
      <c r="BV3" s="180"/>
      <c r="BW3" s="180"/>
      <c r="BX3" s="180"/>
      <c r="BY3" s="180"/>
      <c r="BZ3" s="180"/>
      <c r="CA3" s="180"/>
      <c r="CB3" s="180"/>
      <c r="CC3" s="180"/>
      <c r="CD3" s="180"/>
      <c r="CE3" s="180"/>
    </row>
    <row r="4" spans="1:83" ht="12.75" x14ac:dyDescent="0.2">
      <c r="B4" s="220"/>
      <c r="C4" s="215"/>
      <c r="D4" s="215"/>
      <c r="E4" s="215"/>
      <c r="F4" s="218"/>
      <c r="G4" s="11"/>
      <c r="H4" s="11"/>
      <c r="I4" s="11"/>
      <c r="J4" s="218"/>
      <c r="K4" s="219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 t="s">
        <v>195</v>
      </c>
      <c r="Y4" s="11"/>
      <c r="Z4" s="11"/>
      <c r="AA4" s="11"/>
      <c r="AB4" s="11"/>
      <c r="AC4" s="11"/>
      <c r="AD4" s="11"/>
      <c r="AE4" s="11"/>
      <c r="AF4" s="11" t="s">
        <v>196</v>
      </c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219"/>
      <c r="BG4" s="11"/>
      <c r="BH4" s="11"/>
      <c r="BI4" s="11"/>
      <c r="BJ4" s="180"/>
      <c r="BK4" s="180"/>
      <c r="BL4" s="180"/>
      <c r="BM4"/>
      <c r="BN4"/>
      <c r="BO4"/>
      <c r="BP4"/>
      <c r="BQ4"/>
      <c r="BR4" s="180"/>
      <c r="BU4" s="180"/>
      <c r="BV4" s="180"/>
      <c r="BW4" s="180"/>
      <c r="BX4" s="180"/>
      <c r="BY4" s="180"/>
      <c r="BZ4" s="180"/>
      <c r="CA4" s="180"/>
      <c r="CB4" s="180"/>
      <c r="CC4" s="180"/>
      <c r="CD4" s="180"/>
      <c r="CE4" s="180"/>
    </row>
    <row r="5" spans="1:83" ht="12.75" x14ac:dyDescent="0.2">
      <c r="B5" s="218"/>
      <c r="C5" s="218"/>
      <c r="D5" s="218" t="s">
        <v>198</v>
      </c>
      <c r="E5" s="218"/>
      <c r="F5" s="218"/>
      <c r="G5" s="218"/>
      <c r="H5" s="218" t="s">
        <v>199</v>
      </c>
      <c r="I5" s="218"/>
      <c r="J5" s="218"/>
      <c r="K5" s="219"/>
      <c r="L5" s="218"/>
      <c r="M5" s="218" t="s">
        <v>75</v>
      </c>
      <c r="N5" s="218"/>
      <c r="O5" s="218"/>
      <c r="P5" s="218"/>
      <c r="Q5" s="218" t="s">
        <v>76</v>
      </c>
      <c r="R5" s="218"/>
      <c r="S5" s="218"/>
      <c r="T5" s="218"/>
      <c r="U5" s="218" t="s">
        <v>200</v>
      </c>
      <c r="V5" s="218"/>
      <c r="W5" s="11"/>
      <c r="X5" s="218"/>
      <c r="Y5" s="218" t="s">
        <v>61</v>
      </c>
      <c r="Z5" s="218"/>
      <c r="AA5" s="11"/>
      <c r="AB5" s="218"/>
      <c r="AC5" s="218" t="s">
        <v>201</v>
      </c>
      <c r="AD5" s="218"/>
      <c r="AE5" s="11"/>
      <c r="AF5" s="218"/>
      <c r="AG5" s="218" t="s">
        <v>61</v>
      </c>
      <c r="AH5" s="218"/>
      <c r="AI5" s="11"/>
      <c r="AJ5" s="218"/>
      <c r="AK5" s="218" t="s">
        <v>201</v>
      </c>
      <c r="AL5" s="218"/>
      <c r="AM5" s="11"/>
      <c r="AN5" s="218" t="s">
        <v>202</v>
      </c>
      <c r="AO5" s="218" t="s">
        <v>203</v>
      </c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219"/>
      <c r="BG5" s="218" t="s">
        <v>138</v>
      </c>
      <c r="BH5" s="11"/>
      <c r="BI5" s="11"/>
      <c r="BJ5" s="180"/>
      <c r="BK5" s="180"/>
      <c r="BL5" s="180"/>
      <c r="BM5"/>
      <c r="BN5"/>
      <c r="BO5"/>
      <c r="BP5"/>
      <c r="BQ5"/>
      <c r="BR5" s="180"/>
      <c r="BU5" s="180"/>
      <c r="BV5" s="180"/>
      <c r="BW5" s="180"/>
      <c r="BX5" s="180"/>
      <c r="BY5" s="180"/>
      <c r="BZ5" s="180"/>
      <c r="CA5" s="180"/>
      <c r="CB5" s="180"/>
      <c r="CC5" s="180"/>
      <c r="CD5" s="180"/>
      <c r="CE5" s="180"/>
    </row>
    <row r="6" spans="1:83" ht="12.75" x14ac:dyDescent="0.2">
      <c r="B6" s="221"/>
      <c r="C6" s="222" t="s">
        <v>205</v>
      </c>
      <c r="D6" s="222" t="s">
        <v>204</v>
      </c>
      <c r="E6" s="223" t="s">
        <v>206</v>
      </c>
      <c r="F6" s="224"/>
      <c r="G6" s="225" t="s">
        <v>205</v>
      </c>
      <c r="H6" s="225" t="s">
        <v>204</v>
      </c>
      <c r="I6" s="225" t="s">
        <v>206</v>
      </c>
      <c r="J6" s="218"/>
      <c r="K6" s="219"/>
      <c r="L6" s="222" t="s">
        <v>205</v>
      </c>
      <c r="M6" s="222" t="s">
        <v>204</v>
      </c>
      <c r="N6" s="226" t="s">
        <v>206</v>
      </c>
      <c r="O6" s="223"/>
      <c r="P6" s="222" t="s">
        <v>205</v>
      </c>
      <c r="Q6" s="222" t="s">
        <v>204</v>
      </c>
      <c r="R6" s="226" t="s">
        <v>206</v>
      </c>
      <c r="S6" s="223"/>
      <c r="T6" s="222" t="s">
        <v>205</v>
      </c>
      <c r="U6" s="222" t="s">
        <v>204</v>
      </c>
      <c r="V6" s="223" t="s">
        <v>206</v>
      </c>
      <c r="W6" s="11"/>
      <c r="X6" s="222" t="s">
        <v>205</v>
      </c>
      <c r="Y6" s="222" t="s">
        <v>204</v>
      </c>
      <c r="Z6" s="223" t="s">
        <v>206</v>
      </c>
      <c r="AA6" s="11"/>
      <c r="AB6" s="222" t="s">
        <v>205</v>
      </c>
      <c r="AC6" s="222" t="s">
        <v>204</v>
      </c>
      <c r="AD6" s="223" t="s">
        <v>206</v>
      </c>
      <c r="AE6" s="11"/>
      <c r="AF6" s="222" t="s">
        <v>205</v>
      </c>
      <c r="AG6" s="222" t="s">
        <v>204</v>
      </c>
      <c r="AH6" s="223" t="s">
        <v>206</v>
      </c>
      <c r="AI6" s="11"/>
      <c r="AJ6" s="222" t="s">
        <v>205</v>
      </c>
      <c r="AK6" s="222" t="s">
        <v>204</v>
      </c>
      <c r="AL6" s="223" t="s">
        <v>206</v>
      </c>
      <c r="AM6" s="11"/>
      <c r="AN6" s="218" t="s">
        <v>207</v>
      </c>
      <c r="AO6" s="218" t="s">
        <v>208</v>
      </c>
      <c r="AP6" s="11"/>
      <c r="AQ6" s="218"/>
      <c r="AR6" s="215" t="s">
        <v>134</v>
      </c>
      <c r="AS6" s="215" t="s">
        <v>135</v>
      </c>
      <c r="AT6" s="218"/>
      <c r="AU6" s="218"/>
      <c r="AV6" s="218"/>
      <c r="AW6" s="218"/>
      <c r="AX6" s="218"/>
      <c r="AY6" s="218"/>
      <c r="AZ6" s="218"/>
      <c r="BA6" s="218"/>
      <c r="BB6" s="218"/>
      <c r="BC6" s="218"/>
      <c r="BD6" s="218"/>
      <c r="BE6" s="11"/>
      <c r="BF6" s="219"/>
      <c r="BG6" s="218" t="s">
        <v>217</v>
      </c>
      <c r="BH6" s="11"/>
      <c r="BI6" s="11"/>
      <c r="BJ6" s="180"/>
      <c r="BK6" s="180"/>
      <c r="BL6" s="180"/>
      <c r="BM6"/>
      <c r="BN6"/>
      <c r="BO6"/>
      <c r="BP6"/>
      <c r="BQ6"/>
      <c r="BR6" s="180"/>
      <c r="BU6" s="180"/>
      <c r="BV6" s="180"/>
      <c r="BW6" s="180"/>
      <c r="BX6" s="180"/>
      <c r="BY6" s="180"/>
      <c r="BZ6" s="180"/>
      <c r="CA6" s="180"/>
      <c r="CB6" s="180"/>
      <c r="CC6" s="180"/>
      <c r="CD6" s="180"/>
      <c r="CE6" s="180"/>
    </row>
    <row r="7" spans="1:83" ht="12.75" x14ac:dyDescent="0.2">
      <c r="B7" s="218"/>
      <c r="C7" s="218" t="s">
        <v>209</v>
      </c>
      <c r="D7" s="218" t="s">
        <v>209</v>
      </c>
      <c r="E7" s="218" t="s">
        <v>209</v>
      </c>
      <c r="F7" s="224"/>
      <c r="G7" s="224" t="s">
        <v>209</v>
      </c>
      <c r="H7" s="224" t="s">
        <v>209</v>
      </c>
      <c r="I7" s="224" t="s">
        <v>209</v>
      </c>
      <c r="J7" s="218"/>
      <c r="K7" s="219"/>
      <c r="L7" s="218" t="s">
        <v>209</v>
      </c>
      <c r="M7" s="218" t="s">
        <v>209</v>
      </c>
      <c r="N7" s="218" t="s">
        <v>209</v>
      </c>
      <c r="O7" s="218"/>
      <c r="P7" s="218" t="s">
        <v>209</v>
      </c>
      <c r="Q7" s="218" t="s">
        <v>209</v>
      </c>
      <c r="R7" s="218" t="s">
        <v>209</v>
      </c>
      <c r="S7" s="218"/>
      <c r="T7" s="218" t="s">
        <v>209</v>
      </c>
      <c r="U7" s="218" t="s">
        <v>209</v>
      </c>
      <c r="V7" s="218" t="s">
        <v>209</v>
      </c>
      <c r="W7" s="11"/>
      <c r="X7" s="218"/>
      <c r="Y7" s="218"/>
      <c r="Z7" s="218"/>
      <c r="AA7" s="11"/>
      <c r="AB7" s="218"/>
      <c r="AC7" s="218"/>
      <c r="AD7" s="218"/>
      <c r="AE7" s="11"/>
      <c r="AF7" s="218"/>
      <c r="AG7" s="218"/>
      <c r="AH7" s="218"/>
      <c r="AI7" s="11"/>
      <c r="AJ7" s="218"/>
      <c r="AK7" s="218"/>
      <c r="AL7" s="218"/>
      <c r="AM7" s="11"/>
      <c r="AN7" s="11"/>
      <c r="AO7" s="11"/>
      <c r="AP7" s="11"/>
      <c r="AQ7" s="226" t="s">
        <v>61</v>
      </c>
      <c r="AR7" s="227">
        <v>700</v>
      </c>
      <c r="AS7" s="227">
        <v>2200</v>
      </c>
      <c r="AT7" s="218"/>
      <c r="AU7" s="218"/>
      <c r="AV7" s="218"/>
      <c r="AW7" s="218"/>
      <c r="AX7" s="218"/>
      <c r="AY7" s="218"/>
      <c r="AZ7" s="218"/>
      <c r="BA7" s="218"/>
      <c r="BB7" s="218"/>
      <c r="BC7" s="218"/>
      <c r="BD7" s="218"/>
      <c r="BE7" s="11"/>
      <c r="BF7" s="219"/>
      <c r="BG7" s="11"/>
      <c r="BH7" s="11"/>
      <c r="BI7" s="11"/>
      <c r="BJ7" s="180"/>
      <c r="BK7" s="180"/>
      <c r="BL7" s="180"/>
      <c r="BM7"/>
      <c r="BN7"/>
      <c r="BO7"/>
      <c r="BP7"/>
      <c r="BQ7"/>
      <c r="BR7" s="180"/>
      <c r="BU7" s="180"/>
      <c r="BV7" s="180"/>
      <c r="BW7" s="180"/>
      <c r="BX7" s="180"/>
      <c r="BY7" s="180"/>
      <c r="BZ7" s="180"/>
      <c r="CA7" s="180"/>
      <c r="CB7" s="180"/>
      <c r="CC7" s="180"/>
      <c r="CD7" s="180"/>
      <c r="CE7" s="180"/>
    </row>
    <row r="8" spans="1:83" ht="12.75" x14ac:dyDescent="0.2">
      <c r="B8" s="215" t="s">
        <v>197</v>
      </c>
      <c r="C8" s="215"/>
      <c r="D8" s="215"/>
      <c r="E8" s="215"/>
      <c r="F8" s="226"/>
      <c r="G8" s="215"/>
      <c r="H8" s="226"/>
      <c r="I8" s="226"/>
      <c r="J8" s="218"/>
      <c r="K8" s="219" t="s">
        <v>197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228" t="s">
        <v>136</v>
      </c>
      <c r="AR8" s="229"/>
      <c r="AS8" s="229"/>
      <c r="AT8" s="229"/>
      <c r="AU8" s="229"/>
      <c r="AV8" s="225"/>
      <c r="AW8" s="225"/>
      <c r="AX8" s="229"/>
      <c r="AY8" s="229"/>
      <c r="AZ8" s="229"/>
      <c r="BA8" s="229"/>
      <c r="BB8" s="229"/>
      <c r="BC8" s="229"/>
      <c r="BD8" s="229"/>
      <c r="BE8" s="11"/>
      <c r="BF8" s="219" t="s">
        <v>197</v>
      </c>
      <c r="BG8" s="11"/>
      <c r="BH8" s="11"/>
      <c r="BI8" s="11"/>
      <c r="BJ8" s="180"/>
      <c r="BK8" s="180"/>
      <c r="BL8" s="180"/>
      <c r="BM8"/>
      <c r="BN8"/>
      <c r="BO8"/>
      <c r="BP8"/>
      <c r="BQ8"/>
      <c r="BR8" s="180"/>
      <c r="BU8" s="180"/>
      <c r="BV8" s="180"/>
      <c r="BW8" s="180"/>
      <c r="BX8" s="180"/>
      <c r="BY8" s="180"/>
      <c r="BZ8" s="180"/>
      <c r="CA8" s="180"/>
      <c r="CB8" s="180"/>
      <c r="CC8" s="180"/>
      <c r="CD8" s="180"/>
      <c r="CE8" s="180"/>
    </row>
    <row r="9" spans="1:83" ht="12.75" x14ac:dyDescent="0.2">
      <c r="B9" s="230">
        <v>37161</v>
      </c>
      <c r="C9" s="231">
        <v>16.75</v>
      </c>
      <c r="D9" s="231">
        <v>17.75</v>
      </c>
      <c r="E9" s="231">
        <v>18.75</v>
      </c>
      <c r="F9" s="226"/>
      <c r="G9" s="231">
        <v>10.504999160766602</v>
      </c>
      <c r="H9" s="231">
        <v>12.504999160766602</v>
      </c>
      <c r="I9" s="231">
        <v>14.504999160766602</v>
      </c>
      <c r="J9" s="218"/>
      <c r="K9" s="219">
        <v>37104</v>
      </c>
      <c r="L9" s="7">
        <v>0</v>
      </c>
      <c r="M9" s="7">
        <v>0</v>
      </c>
      <c r="N9" s="7">
        <v>0</v>
      </c>
      <c r="O9" s="11"/>
      <c r="P9" s="7">
        <v>0</v>
      </c>
      <c r="Q9" s="7">
        <v>0</v>
      </c>
      <c r="R9" s="7">
        <v>0</v>
      </c>
      <c r="S9" s="11"/>
      <c r="T9" s="7">
        <v>0.85089999437332153</v>
      </c>
      <c r="U9" s="7">
        <v>0.85089999437332153</v>
      </c>
      <c r="V9" s="7">
        <v>0.85089999437332153</v>
      </c>
      <c r="W9" s="11"/>
      <c r="X9" s="7"/>
      <c r="Y9" s="7"/>
      <c r="Z9" s="7"/>
      <c r="AA9" s="11"/>
      <c r="AB9" s="7"/>
      <c r="AC9" s="7"/>
      <c r="AD9" s="7"/>
      <c r="AE9" s="11"/>
      <c r="AF9" s="7"/>
      <c r="AG9" s="7"/>
      <c r="AH9" s="7"/>
      <c r="AI9" s="11"/>
      <c r="AJ9" s="7"/>
      <c r="AK9" s="7"/>
      <c r="AL9" s="7"/>
      <c r="AM9" s="11"/>
      <c r="AN9" s="218">
        <v>1</v>
      </c>
      <c r="AO9" s="232">
        <v>0</v>
      </c>
      <c r="AP9" s="11"/>
      <c r="AQ9" s="233"/>
      <c r="AR9" s="233" t="s">
        <v>63</v>
      </c>
      <c r="AS9" s="233" t="s">
        <v>64</v>
      </c>
      <c r="AT9" s="233" t="s">
        <v>65</v>
      </c>
      <c r="AU9" s="233" t="s">
        <v>66</v>
      </c>
      <c r="AV9" s="233" t="s">
        <v>67</v>
      </c>
      <c r="AW9" s="233" t="s">
        <v>68</v>
      </c>
      <c r="AX9" s="233" t="s">
        <v>69</v>
      </c>
      <c r="AY9" s="233" t="s">
        <v>70</v>
      </c>
      <c r="AZ9" s="233" t="s">
        <v>71</v>
      </c>
      <c r="BA9" s="233" t="s">
        <v>72</v>
      </c>
      <c r="BB9" s="233" t="s">
        <v>73</v>
      </c>
      <c r="BC9" s="233" t="s">
        <v>74</v>
      </c>
      <c r="BD9" s="233"/>
      <c r="BE9" s="11"/>
      <c r="BF9" s="219">
        <v>37104</v>
      </c>
      <c r="BG9" s="234">
        <v>0.8</v>
      </c>
      <c r="BH9" s="11"/>
      <c r="BI9" s="11"/>
      <c r="BJ9" s="180"/>
      <c r="BK9" s="180"/>
      <c r="BL9" s="180"/>
      <c r="BM9"/>
      <c r="BN9"/>
      <c r="BO9"/>
      <c r="BP9"/>
      <c r="BQ9"/>
      <c r="BR9" s="180"/>
      <c r="BU9" s="180"/>
      <c r="BV9" s="180"/>
      <c r="BW9" s="180"/>
      <c r="BX9" s="180"/>
      <c r="BY9" s="180"/>
      <c r="BZ9" s="180"/>
      <c r="CA9" s="180"/>
      <c r="CB9" s="180"/>
      <c r="CC9" s="180"/>
      <c r="CD9" s="180"/>
      <c r="CE9" s="180"/>
    </row>
    <row r="10" spans="1:83" ht="12.75" x14ac:dyDescent="0.2">
      <c r="B10" s="230">
        <v>37162</v>
      </c>
      <c r="C10" s="231">
        <v>15.5</v>
      </c>
      <c r="D10" s="231">
        <v>16.5</v>
      </c>
      <c r="E10" s="231">
        <v>17.5</v>
      </c>
      <c r="F10" s="226"/>
      <c r="G10" s="231">
        <v>10.504999160766602</v>
      </c>
      <c r="H10" s="231">
        <v>12.504999160766602</v>
      </c>
      <c r="I10" s="231">
        <v>14.504999160766602</v>
      </c>
      <c r="J10" s="218"/>
      <c r="K10" s="219">
        <v>37135</v>
      </c>
      <c r="L10" s="7">
        <v>0</v>
      </c>
      <c r="M10" s="7">
        <v>0</v>
      </c>
      <c r="N10" s="7">
        <v>0</v>
      </c>
      <c r="O10" s="11"/>
      <c r="P10" s="7">
        <v>0</v>
      </c>
      <c r="Q10" s="7">
        <v>0</v>
      </c>
      <c r="R10" s="7">
        <v>0</v>
      </c>
      <c r="S10" s="11"/>
      <c r="T10" s="7">
        <v>0.85089999437332153</v>
      </c>
      <c r="U10" s="7">
        <v>0.85089999437332153</v>
      </c>
      <c r="V10" s="7">
        <v>0.85089999437332153</v>
      </c>
      <c r="W10" s="11"/>
      <c r="X10" s="7">
        <v>0.35249999999999998</v>
      </c>
      <c r="Y10" s="7">
        <v>0.62</v>
      </c>
      <c r="Z10" s="7">
        <v>0.58499999999999996</v>
      </c>
      <c r="AA10" s="11"/>
      <c r="AB10" s="7">
        <v>0.17850000000000002</v>
      </c>
      <c r="AC10" s="7">
        <v>0.22500000000000001</v>
      </c>
      <c r="AD10" s="7">
        <v>0.315</v>
      </c>
      <c r="AE10" s="11"/>
      <c r="AF10" s="7">
        <v>0.8</v>
      </c>
      <c r="AG10" s="7">
        <v>1.1000000000000001</v>
      </c>
      <c r="AH10" s="7">
        <v>1.3</v>
      </c>
      <c r="AI10" s="11"/>
      <c r="AJ10" s="7">
        <v>0.441</v>
      </c>
      <c r="AK10" s="7">
        <v>0.56000000000000005</v>
      </c>
      <c r="AL10" s="7">
        <v>0.84</v>
      </c>
      <c r="AM10" s="11"/>
      <c r="AN10" s="218">
        <v>1</v>
      </c>
      <c r="AO10" s="232">
        <v>0</v>
      </c>
      <c r="AP10" s="11"/>
      <c r="AQ10" s="226" t="s">
        <v>129</v>
      </c>
      <c r="AR10" s="226"/>
      <c r="AS10" s="226"/>
      <c r="AT10" s="226"/>
      <c r="AU10" s="226"/>
      <c r="AV10" s="226"/>
      <c r="AW10" s="226"/>
      <c r="AX10" s="226"/>
      <c r="AY10" s="226"/>
      <c r="AZ10" s="226"/>
      <c r="BA10" s="226"/>
      <c r="BB10" s="226"/>
      <c r="BC10" s="226"/>
      <c r="BD10" s="226" t="s">
        <v>137</v>
      </c>
      <c r="BE10" s="11"/>
      <c r="BF10" s="219">
        <v>37135</v>
      </c>
      <c r="BG10" s="234">
        <v>0.75</v>
      </c>
      <c r="BH10" s="11"/>
      <c r="BI10" s="11"/>
      <c r="BJ10" s="180"/>
      <c r="BK10" s="180"/>
      <c r="BL10" s="180"/>
      <c r="BM10"/>
      <c r="BN10"/>
      <c r="BO10"/>
      <c r="BP10"/>
      <c r="BQ10"/>
      <c r="BR10" s="180"/>
      <c r="BU10" s="180"/>
      <c r="BV10" s="180"/>
      <c r="BW10" s="180"/>
      <c r="BX10" s="180"/>
      <c r="BY10" s="180"/>
      <c r="BZ10" s="180"/>
      <c r="CA10" s="180"/>
      <c r="CB10" s="180"/>
      <c r="CC10" s="180"/>
      <c r="CD10" s="180"/>
      <c r="CE10" s="180"/>
    </row>
    <row r="11" spans="1:83" ht="12.75" x14ac:dyDescent="0.2">
      <c r="B11" s="230">
        <v>37163</v>
      </c>
      <c r="C11" s="231">
        <v>16.5</v>
      </c>
      <c r="D11" s="231">
        <v>17.5</v>
      </c>
      <c r="E11" s="231">
        <v>18.5</v>
      </c>
      <c r="F11" s="226"/>
      <c r="G11" s="231">
        <v>10.504999160766602</v>
      </c>
      <c r="H11" s="231">
        <v>12.504999160766602</v>
      </c>
      <c r="I11" s="231">
        <v>14.504999160766602</v>
      </c>
      <c r="J11" s="218"/>
      <c r="K11" s="219">
        <v>37165</v>
      </c>
      <c r="L11" s="7">
        <v>20.101001739501953</v>
      </c>
      <c r="M11" s="7">
        <v>21.101001739501953</v>
      </c>
      <c r="N11" s="7">
        <v>22.101001739501953</v>
      </c>
      <c r="O11" s="11"/>
      <c r="P11" s="7">
        <v>19.903999328613281</v>
      </c>
      <c r="Q11" s="7">
        <v>20.903999328613281</v>
      </c>
      <c r="R11" s="7">
        <v>21.903999328613281</v>
      </c>
      <c r="S11" s="11"/>
      <c r="T11" s="7">
        <v>0.85089999437332153</v>
      </c>
      <c r="U11" s="7">
        <v>0.85089999437332153</v>
      </c>
      <c r="V11" s="7">
        <v>0.85089999437332153</v>
      </c>
      <c r="W11" s="11"/>
      <c r="X11" s="7">
        <v>0.29249999999999998</v>
      </c>
      <c r="Y11" s="7">
        <v>0.67</v>
      </c>
      <c r="Z11" s="7">
        <v>0.54600000000000004</v>
      </c>
      <c r="AA11" s="11"/>
      <c r="AB11" s="7">
        <v>0.15049999999999999</v>
      </c>
      <c r="AC11" s="7">
        <v>0.21</v>
      </c>
      <c r="AD11" s="7">
        <v>0.29400000000000004</v>
      </c>
      <c r="AE11" s="11"/>
      <c r="AF11" s="7">
        <v>0.56000000000000005</v>
      </c>
      <c r="AG11" s="7">
        <v>1.1000000000000001</v>
      </c>
      <c r="AH11" s="7">
        <v>0.74250000000000005</v>
      </c>
      <c r="AI11" s="11"/>
      <c r="AJ11" s="7">
        <v>0.33600000000000002</v>
      </c>
      <c r="AK11" s="7">
        <v>0.38500000000000001</v>
      </c>
      <c r="AL11" s="7">
        <v>0.57750000000000001</v>
      </c>
      <c r="AM11" s="11"/>
      <c r="AN11" s="218">
        <v>1</v>
      </c>
      <c r="AO11" s="232">
        <v>0</v>
      </c>
      <c r="AP11" s="11"/>
      <c r="AQ11" s="218">
        <v>100</v>
      </c>
      <c r="AR11" s="235">
        <v>0.95</v>
      </c>
      <c r="AS11" s="235">
        <v>0.95</v>
      </c>
      <c r="AT11" s="235">
        <v>0.91992207405566695</v>
      </c>
      <c r="AU11" s="235">
        <v>0.91992207405566695</v>
      </c>
      <c r="AV11" s="235">
        <v>1.05</v>
      </c>
      <c r="AW11" s="235">
        <v>0.95499999999999996</v>
      </c>
      <c r="AX11" s="235">
        <v>0.95499999999999996</v>
      </c>
      <c r="AY11" s="235">
        <v>0.95499999999999996</v>
      </c>
      <c r="AZ11" s="235">
        <v>0.95499999999999996</v>
      </c>
      <c r="BA11" s="235">
        <v>0.91992207405566695</v>
      </c>
      <c r="BB11" s="235">
        <v>0.91992207405566695</v>
      </c>
      <c r="BC11" s="235">
        <v>0.95</v>
      </c>
      <c r="BD11" s="218" t="s">
        <v>211</v>
      </c>
      <c r="BE11" s="11"/>
      <c r="BF11" s="219">
        <v>37165</v>
      </c>
      <c r="BG11" s="234">
        <v>0.75</v>
      </c>
      <c r="BH11" s="11"/>
      <c r="BI11" s="11"/>
      <c r="BJ11" s="180"/>
      <c r="BK11" s="180"/>
      <c r="BL11" s="180"/>
      <c r="BM11"/>
      <c r="BN11"/>
      <c r="BO11"/>
      <c r="BP11"/>
      <c r="BQ11"/>
      <c r="BR11" s="180"/>
      <c r="BU11" s="180"/>
      <c r="BV11" s="180"/>
      <c r="BW11" s="180"/>
      <c r="BX11" s="180"/>
      <c r="BY11" s="180"/>
      <c r="BZ11" s="180"/>
      <c r="CA11" s="180"/>
      <c r="CB11" s="180"/>
      <c r="CC11" s="180"/>
      <c r="CD11" s="180"/>
      <c r="CE11" s="180"/>
    </row>
    <row r="12" spans="1:83" ht="12.75" x14ac:dyDescent="0.2">
      <c r="B12" s="230">
        <v>37164</v>
      </c>
      <c r="C12" s="231">
        <v>16.5</v>
      </c>
      <c r="D12" s="231">
        <v>17.5</v>
      </c>
      <c r="E12" s="231">
        <v>18.5</v>
      </c>
      <c r="F12" s="226"/>
      <c r="G12" s="231">
        <v>10.504999160766602</v>
      </c>
      <c r="H12" s="231">
        <v>12.504999160766602</v>
      </c>
      <c r="I12" s="231">
        <v>14.504999160766602</v>
      </c>
      <c r="J12" s="218"/>
      <c r="K12" s="219">
        <v>37196</v>
      </c>
      <c r="L12" s="7">
        <v>18.851001739501953</v>
      </c>
      <c r="M12" s="7">
        <v>19.851001739501953</v>
      </c>
      <c r="N12" s="7">
        <v>20.851001739501953</v>
      </c>
      <c r="O12" s="11"/>
      <c r="P12" s="7">
        <v>17.903999328613281</v>
      </c>
      <c r="Q12" s="7">
        <v>18.903999328613281</v>
      </c>
      <c r="R12" s="7">
        <v>19.903999328613281</v>
      </c>
      <c r="S12" s="11"/>
      <c r="T12" s="7">
        <v>0.85089999437332153</v>
      </c>
      <c r="U12" s="7">
        <v>0.85089999437332153</v>
      </c>
      <c r="V12" s="7">
        <v>0.85089999437332153</v>
      </c>
      <c r="W12" s="11"/>
      <c r="X12" s="7">
        <v>0.29249999999999998</v>
      </c>
      <c r="Y12" s="7">
        <v>0.44</v>
      </c>
      <c r="Z12" s="7">
        <v>0.52</v>
      </c>
      <c r="AA12" s="11"/>
      <c r="AB12" s="7">
        <v>0.15049999999999999</v>
      </c>
      <c r="AC12" s="7">
        <v>0.2</v>
      </c>
      <c r="AD12" s="7">
        <v>0.28000000000000003</v>
      </c>
      <c r="AE12" s="11"/>
      <c r="AF12" s="7">
        <v>0.38500000000000001</v>
      </c>
      <c r="AG12" s="7">
        <v>0.75</v>
      </c>
      <c r="AH12" s="7">
        <v>0.67500000000000004</v>
      </c>
      <c r="AI12" s="11"/>
      <c r="AJ12" s="7">
        <v>0.23100000000000001</v>
      </c>
      <c r="AK12" s="7">
        <v>0.35</v>
      </c>
      <c r="AL12" s="7">
        <v>0.52500000000000002</v>
      </c>
      <c r="AM12" s="11"/>
      <c r="AN12" s="218">
        <v>2</v>
      </c>
      <c r="AO12" s="232">
        <v>0</v>
      </c>
      <c r="AP12" s="11"/>
      <c r="AQ12" s="218">
        <v>200</v>
      </c>
      <c r="AR12" s="235">
        <v>0.9</v>
      </c>
      <c r="AS12" s="235">
        <v>0.9</v>
      </c>
      <c r="AT12" s="235">
        <v>0.87655715533252743</v>
      </c>
      <c r="AU12" s="235">
        <v>0.87655715533252743</v>
      </c>
      <c r="AV12" s="235">
        <v>0.85</v>
      </c>
      <c r="AW12" s="235">
        <v>0.81</v>
      </c>
      <c r="AX12" s="235">
        <v>0.81</v>
      </c>
      <c r="AY12" s="235">
        <v>0.81</v>
      </c>
      <c r="AZ12" s="235">
        <v>0.81</v>
      </c>
      <c r="BA12" s="235">
        <v>0.87655715533252743</v>
      </c>
      <c r="BB12" s="235">
        <v>0.87655715533252743</v>
      </c>
      <c r="BC12" s="235">
        <v>0.9</v>
      </c>
      <c r="BD12" s="218" t="s">
        <v>211</v>
      </c>
      <c r="BE12" s="11"/>
      <c r="BF12" s="219">
        <v>37196</v>
      </c>
      <c r="BG12" s="234">
        <v>0.8</v>
      </c>
      <c r="BH12" s="11"/>
      <c r="BI12" s="11"/>
      <c r="BJ12" s="180"/>
      <c r="BK12" s="180"/>
      <c r="BL12" s="180"/>
      <c r="BM12"/>
      <c r="BN12"/>
      <c r="BO12"/>
      <c r="BP12"/>
      <c r="BQ12"/>
      <c r="BR12" s="180"/>
      <c r="BU12" s="180"/>
      <c r="BV12" s="180"/>
      <c r="BW12" s="180"/>
      <c r="BX12" s="180"/>
      <c r="BY12" s="180"/>
      <c r="BZ12" s="180"/>
      <c r="CA12" s="180"/>
      <c r="CB12" s="180"/>
      <c r="CC12" s="180"/>
      <c r="CD12" s="180"/>
      <c r="CE12" s="180"/>
    </row>
    <row r="13" spans="1:83" ht="12.75" x14ac:dyDescent="0.2">
      <c r="B13" s="230">
        <v>37165</v>
      </c>
      <c r="C13" s="231">
        <v>16.749988555908203</v>
      </c>
      <c r="D13" s="231">
        <v>17.749988555908203</v>
      </c>
      <c r="E13" s="231">
        <v>18.749988555908203</v>
      </c>
      <c r="F13" s="226"/>
      <c r="G13" s="231">
        <v>9.005000114440918</v>
      </c>
      <c r="H13" s="231">
        <v>11.005000114440918</v>
      </c>
      <c r="I13" s="231">
        <v>13.005000114440918</v>
      </c>
      <c r="J13" s="218"/>
      <c r="K13" s="219">
        <v>37226</v>
      </c>
      <c r="L13" s="7">
        <v>19.015998840332031</v>
      </c>
      <c r="M13" s="7">
        <v>20.015998840332031</v>
      </c>
      <c r="N13" s="7">
        <v>21.015998840332031</v>
      </c>
      <c r="O13" s="11"/>
      <c r="P13" s="7">
        <v>18.063999176025391</v>
      </c>
      <c r="Q13" s="7">
        <v>19.063999176025391</v>
      </c>
      <c r="R13" s="7">
        <v>20.063999176025391</v>
      </c>
      <c r="S13" s="11"/>
      <c r="T13" s="7">
        <v>0.85089999437332153</v>
      </c>
      <c r="U13" s="7">
        <v>0.85089999437332153</v>
      </c>
      <c r="V13" s="7">
        <v>0.85089999437332153</v>
      </c>
      <c r="W13" s="11"/>
      <c r="X13" s="7">
        <v>0.29249999999999998</v>
      </c>
      <c r="Y13" s="7">
        <v>0.4</v>
      </c>
      <c r="Z13" s="7">
        <v>0.52</v>
      </c>
      <c r="AA13" s="11"/>
      <c r="AB13" s="7">
        <v>0.15049999999999999</v>
      </c>
      <c r="AC13" s="7">
        <v>0.2</v>
      </c>
      <c r="AD13" s="7">
        <v>0.28000000000000003</v>
      </c>
      <c r="AE13" s="11"/>
      <c r="AF13" s="7">
        <v>0.35</v>
      </c>
      <c r="AG13" s="7">
        <v>0.75</v>
      </c>
      <c r="AH13" s="7">
        <v>0.74250000000000005</v>
      </c>
      <c r="AI13" s="11"/>
      <c r="AJ13" s="7">
        <v>0.21</v>
      </c>
      <c r="AK13" s="7">
        <v>0.38500000000000001</v>
      </c>
      <c r="AL13" s="7">
        <v>0.57750000000000001</v>
      </c>
      <c r="AM13" s="11"/>
      <c r="AN13" s="218">
        <v>2</v>
      </c>
      <c r="AO13" s="232">
        <v>0</v>
      </c>
      <c r="AP13" s="11"/>
      <c r="AQ13" s="218">
        <v>300</v>
      </c>
      <c r="AR13" s="235">
        <v>0.85</v>
      </c>
      <c r="AS13" s="235">
        <v>0.85</v>
      </c>
      <c r="AT13" s="235">
        <v>0.85706971699111023</v>
      </c>
      <c r="AU13" s="235">
        <v>0.85706971699111023</v>
      </c>
      <c r="AV13" s="235">
        <v>0.75</v>
      </c>
      <c r="AW13" s="235">
        <v>0.81</v>
      </c>
      <c r="AX13" s="235">
        <v>0.81</v>
      </c>
      <c r="AY13" s="235">
        <v>0.81</v>
      </c>
      <c r="AZ13" s="235">
        <v>0.81</v>
      </c>
      <c r="BA13" s="235">
        <v>0.85706971699111023</v>
      </c>
      <c r="BB13" s="235">
        <v>0.85706971699111023</v>
      </c>
      <c r="BC13" s="235">
        <v>0.85</v>
      </c>
      <c r="BD13" s="218" t="s">
        <v>211</v>
      </c>
      <c r="BE13" s="11"/>
      <c r="BF13" s="219">
        <v>37226</v>
      </c>
      <c r="BG13" s="234">
        <v>0.8</v>
      </c>
      <c r="BH13" s="11"/>
      <c r="BI13" s="11"/>
      <c r="BJ13" s="180"/>
      <c r="BK13" s="180"/>
      <c r="BL13" s="180"/>
      <c r="BM13"/>
      <c r="BN13"/>
      <c r="BO13"/>
      <c r="BP13"/>
      <c r="BQ13"/>
      <c r="BR13" s="180"/>
      <c r="BU13" s="180"/>
      <c r="BV13" s="180"/>
      <c r="BW13" s="180"/>
      <c r="BX13" s="180"/>
      <c r="BY13" s="180"/>
      <c r="BZ13" s="180"/>
      <c r="CA13" s="180"/>
      <c r="CB13" s="180"/>
      <c r="CC13" s="180"/>
      <c r="CD13" s="180"/>
      <c r="CE13" s="180"/>
    </row>
    <row r="14" spans="1:83" ht="12.75" x14ac:dyDescent="0.2">
      <c r="B14" s="230">
        <v>37166</v>
      </c>
      <c r="C14" s="231">
        <v>16.749988555908203</v>
      </c>
      <c r="D14" s="231">
        <v>17.749988555908203</v>
      </c>
      <c r="E14" s="231">
        <v>18.749988555908203</v>
      </c>
      <c r="F14" s="226"/>
      <c r="G14" s="231">
        <v>9.005000114440918</v>
      </c>
      <c r="H14" s="231">
        <v>11.005000114440918</v>
      </c>
      <c r="I14" s="231">
        <v>13.005000114440918</v>
      </c>
      <c r="J14" s="218"/>
      <c r="K14" s="219">
        <v>37257</v>
      </c>
      <c r="L14" s="7">
        <v>22.103005371093751</v>
      </c>
      <c r="M14" s="7">
        <v>23.103005371093751</v>
      </c>
      <c r="N14" s="7">
        <v>24.103005371093751</v>
      </c>
      <c r="O14" s="11"/>
      <c r="P14" s="7">
        <v>20.41200538635254</v>
      </c>
      <c r="Q14" s="7">
        <v>21.41200538635254</v>
      </c>
      <c r="R14" s="7">
        <v>22.41200538635254</v>
      </c>
      <c r="S14" s="11"/>
      <c r="T14" s="7">
        <v>0.85272693634033203</v>
      </c>
      <c r="U14" s="7">
        <v>0.85272693634033203</v>
      </c>
      <c r="V14" s="7">
        <v>0.85272693634033203</v>
      </c>
      <c r="W14" s="11"/>
      <c r="X14" s="7">
        <v>0.3075</v>
      </c>
      <c r="Y14" s="7">
        <v>0.46</v>
      </c>
      <c r="Z14" s="7">
        <v>0.50700000000000001</v>
      </c>
      <c r="AA14" s="11"/>
      <c r="AB14" s="7">
        <v>0.15049999999999999</v>
      </c>
      <c r="AC14" s="7">
        <v>0.19500000000000001</v>
      </c>
      <c r="AD14" s="7">
        <v>0.27300000000000002</v>
      </c>
      <c r="AE14" s="11"/>
      <c r="AF14" s="7">
        <v>0.38500000000000001</v>
      </c>
      <c r="AG14" s="7">
        <v>0.65</v>
      </c>
      <c r="AH14" s="7">
        <v>0.87749999999999995</v>
      </c>
      <c r="AI14" s="11"/>
      <c r="AJ14" s="7">
        <v>0.23100000000000001</v>
      </c>
      <c r="AK14" s="7">
        <v>0.45500000000000002</v>
      </c>
      <c r="AL14" s="7">
        <v>0.6825</v>
      </c>
      <c r="AM14" s="11"/>
      <c r="AN14" s="218">
        <v>2</v>
      </c>
      <c r="AO14" s="232">
        <v>0</v>
      </c>
      <c r="AP14" s="11"/>
      <c r="AQ14" s="218">
        <v>400</v>
      </c>
      <c r="AR14" s="235">
        <v>0.85</v>
      </c>
      <c r="AS14" s="235">
        <v>0.85</v>
      </c>
      <c r="AT14" s="235">
        <v>0.85199729339701646</v>
      </c>
      <c r="AU14" s="235">
        <v>0.85199729339701646</v>
      </c>
      <c r="AV14" s="235">
        <v>0.75</v>
      </c>
      <c r="AW14" s="235">
        <v>0.81</v>
      </c>
      <c r="AX14" s="235">
        <v>0.81</v>
      </c>
      <c r="AY14" s="235">
        <v>0.81</v>
      </c>
      <c r="AZ14" s="235">
        <v>0.81</v>
      </c>
      <c r="BA14" s="235">
        <v>0.85199729339701646</v>
      </c>
      <c r="BB14" s="235">
        <v>0.85199729339701646</v>
      </c>
      <c r="BC14" s="235">
        <v>0.85</v>
      </c>
      <c r="BD14" s="218" t="s">
        <v>211</v>
      </c>
      <c r="BE14" s="11"/>
      <c r="BF14" s="219">
        <v>37257</v>
      </c>
      <c r="BG14" s="234">
        <v>0.85</v>
      </c>
      <c r="BH14" s="11"/>
      <c r="BI14" s="11"/>
      <c r="BJ14" s="180"/>
      <c r="BK14" s="180"/>
      <c r="BL14" s="180"/>
      <c r="BM14"/>
      <c r="BN14"/>
      <c r="BO14"/>
      <c r="BP14"/>
      <c r="BQ14"/>
      <c r="BR14" s="180"/>
      <c r="BU14" s="180"/>
      <c r="BV14" s="180"/>
      <c r="BW14" s="180"/>
      <c r="BX14" s="180"/>
      <c r="BY14" s="180"/>
      <c r="BZ14" s="180"/>
      <c r="CA14" s="180"/>
      <c r="CB14" s="180"/>
      <c r="CC14" s="180"/>
      <c r="CD14" s="180"/>
      <c r="CE14" s="180"/>
    </row>
    <row r="15" spans="1:83" ht="12.75" x14ac:dyDescent="0.2">
      <c r="B15" s="230">
        <v>37167</v>
      </c>
      <c r="C15" s="231">
        <v>16.749988555908203</v>
      </c>
      <c r="D15" s="231">
        <v>17.749988555908203</v>
      </c>
      <c r="E15" s="231">
        <v>18.749988555908203</v>
      </c>
      <c r="F15" s="226"/>
      <c r="G15" s="231">
        <v>9.005000114440918</v>
      </c>
      <c r="H15" s="231">
        <v>11.005000114440918</v>
      </c>
      <c r="I15" s="231">
        <v>13.005000114440918</v>
      </c>
      <c r="J15" s="218"/>
      <c r="K15" s="219">
        <v>37288</v>
      </c>
      <c r="L15" s="7">
        <v>20.353005371093751</v>
      </c>
      <c r="M15" s="7">
        <v>21.353005371093751</v>
      </c>
      <c r="N15" s="7">
        <v>22.353005371093751</v>
      </c>
      <c r="O15" s="11"/>
      <c r="P15" s="7">
        <v>18.91200538635254</v>
      </c>
      <c r="Q15" s="7">
        <v>19.91200538635254</v>
      </c>
      <c r="R15" s="7">
        <v>20.91200538635254</v>
      </c>
      <c r="S15" s="11"/>
      <c r="T15" s="7">
        <v>0.85272693634033203</v>
      </c>
      <c r="U15" s="7">
        <v>0.85272693634033203</v>
      </c>
      <c r="V15" s="7">
        <v>0.85272693634033203</v>
      </c>
      <c r="W15" s="11"/>
      <c r="X15" s="7">
        <v>0.3075</v>
      </c>
      <c r="Y15" s="7">
        <v>0.46</v>
      </c>
      <c r="Z15" s="7">
        <v>0.50700000000000001</v>
      </c>
      <c r="AA15" s="11"/>
      <c r="AB15" s="7">
        <v>0.15049999999999999</v>
      </c>
      <c r="AC15" s="7">
        <v>0.19500000000000001</v>
      </c>
      <c r="AD15" s="7">
        <v>0.27300000000000002</v>
      </c>
      <c r="AE15" s="11"/>
      <c r="AF15" s="7">
        <v>0.45500000000000002</v>
      </c>
      <c r="AG15" s="7">
        <v>0.65</v>
      </c>
      <c r="AH15" s="7">
        <v>0.87749999999999995</v>
      </c>
      <c r="AI15" s="11"/>
      <c r="AJ15" s="7">
        <v>0.27300000000000002</v>
      </c>
      <c r="AK15" s="7">
        <v>0.45500000000000002</v>
      </c>
      <c r="AL15" s="7">
        <v>0.6825</v>
      </c>
      <c r="AM15" s="11"/>
      <c r="AN15" s="218">
        <v>3</v>
      </c>
      <c r="AO15" s="232">
        <v>0.15</v>
      </c>
      <c r="AP15" s="11"/>
      <c r="AQ15" s="218">
        <v>500</v>
      </c>
      <c r="AR15" s="235">
        <v>0.88</v>
      </c>
      <c r="AS15" s="235">
        <v>0.88</v>
      </c>
      <c r="AT15" s="235">
        <v>0.86251851925710088</v>
      </c>
      <c r="AU15" s="235">
        <v>0.86251851925710088</v>
      </c>
      <c r="AV15" s="235">
        <v>0.81499999999999995</v>
      </c>
      <c r="AW15" s="235">
        <v>0.85499999999999998</v>
      </c>
      <c r="AX15" s="235">
        <v>0.85499999999999998</v>
      </c>
      <c r="AY15" s="235">
        <v>0.85499999999999998</v>
      </c>
      <c r="AZ15" s="235">
        <v>0.85499999999999998</v>
      </c>
      <c r="BA15" s="235">
        <v>0.86251851925710088</v>
      </c>
      <c r="BB15" s="235">
        <v>0.86251851925710088</v>
      </c>
      <c r="BC15" s="235">
        <v>0.88</v>
      </c>
      <c r="BD15" s="218" t="s">
        <v>211</v>
      </c>
      <c r="BE15" s="11"/>
      <c r="BF15" s="219">
        <v>37288</v>
      </c>
      <c r="BG15" s="234">
        <v>0.85</v>
      </c>
      <c r="BH15" s="11"/>
      <c r="BI15" s="11"/>
      <c r="BJ15" s="180"/>
      <c r="BK15" s="180"/>
      <c r="BL15" s="180"/>
      <c r="BM15"/>
      <c r="BN15"/>
      <c r="BO15"/>
      <c r="BP15"/>
      <c r="BQ15"/>
      <c r="BR15" s="180"/>
      <c r="BU15" s="180"/>
      <c r="BV15" s="180"/>
      <c r="BW15" s="180"/>
      <c r="BX15" s="180"/>
      <c r="BY15" s="180"/>
      <c r="BZ15" s="180"/>
      <c r="CA15" s="180"/>
      <c r="CB15" s="180"/>
      <c r="CC15" s="180"/>
      <c r="CD15" s="180"/>
      <c r="CE15" s="180"/>
    </row>
    <row r="16" spans="1:83" ht="12.75" x14ac:dyDescent="0.2">
      <c r="B16" s="230">
        <v>37168</v>
      </c>
      <c r="C16" s="231">
        <v>16.749988555908203</v>
      </c>
      <c r="D16" s="231">
        <v>17.749988555908203</v>
      </c>
      <c r="E16" s="231">
        <v>18.749988555908203</v>
      </c>
      <c r="F16" s="226"/>
      <c r="G16" s="231">
        <v>9.005000114440918</v>
      </c>
      <c r="H16" s="231">
        <v>11.005000114440918</v>
      </c>
      <c r="I16" s="231">
        <v>13.005000114440918</v>
      </c>
      <c r="J16" s="218"/>
      <c r="K16" s="219">
        <v>37316</v>
      </c>
      <c r="L16" s="7">
        <v>20.430003128051759</v>
      </c>
      <c r="M16" s="7">
        <v>21.430003128051759</v>
      </c>
      <c r="N16" s="7">
        <v>22.430003128051759</v>
      </c>
      <c r="O16" s="11"/>
      <c r="P16" s="7">
        <v>18.570002517700196</v>
      </c>
      <c r="Q16" s="7">
        <v>19.570002517700196</v>
      </c>
      <c r="R16" s="7">
        <v>20.570002517700196</v>
      </c>
      <c r="S16" s="11"/>
      <c r="T16" s="7">
        <v>0.85272693634033203</v>
      </c>
      <c r="U16" s="7">
        <v>0.85272693634033203</v>
      </c>
      <c r="V16" s="7">
        <v>0.85272693634033203</v>
      </c>
      <c r="W16" s="11"/>
      <c r="X16" s="7">
        <v>0.27524999999999999</v>
      </c>
      <c r="Y16" s="7">
        <v>0.39</v>
      </c>
      <c r="Z16" s="7">
        <v>0.45500000000000002</v>
      </c>
      <c r="AA16" s="11"/>
      <c r="AB16" s="7">
        <v>0.13544999999999999</v>
      </c>
      <c r="AC16" s="7">
        <v>0.17499999999999999</v>
      </c>
      <c r="AD16" s="7">
        <v>0.245</v>
      </c>
      <c r="AE16" s="11"/>
      <c r="AF16" s="7">
        <v>0.45500000000000002</v>
      </c>
      <c r="AG16" s="7">
        <v>0.55000000000000004</v>
      </c>
      <c r="AH16" s="7">
        <v>0.6</v>
      </c>
      <c r="AI16" s="11"/>
      <c r="AJ16" s="7">
        <v>0.27300000000000002</v>
      </c>
      <c r="AK16" s="7">
        <v>0.29400000000000004</v>
      </c>
      <c r="AL16" s="7">
        <v>0.441</v>
      </c>
      <c r="AM16" s="11"/>
      <c r="AN16" s="218">
        <v>3</v>
      </c>
      <c r="AO16" s="232">
        <v>0.15</v>
      </c>
      <c r="AP16" s="11"/>
      <c r="AQ16" s="218">
        <v>600</v>
      </c>
      <c r="AR16" s="235">
        <v>1.25</v>
      </c>
      <c r="AS16" s="235">
        <v>1.25</v>
      </c>
      <c r="AT16" s="235">
        <v>0.86567707549312189</v>
      </c>
      <c r="AU16" s="235">
        <v>0.86567707549312189</v>
      </c>
      <c r="AV16" s="235">
        <v>0.82499999999999996</v>
      </c>
      <c r="AW16" s="235">
        <v>0.96499999999999997</v>
      </c>
      <c r="AX16" s="235">
        <v>0.96499999999999997</v>
      </c>
      <c r="AY16" s="235">
        <v>0.96499999999999997</v>
      </c>
      <c r="AZ16" s="235">
        <v>0.96499999999999997</v>
      </c>
      <c r="BA16" s="235">
        <v>0.86567707549312189</v>
      </c>
      <c r="BB16" s="235">
        <v>0.86567707549312189</v>
      </c>
      <c r="BC16" s="235">
        <v>1.25</v>
      </c>
      <c r="BD16" s="218" t="s">
        <v>211</v>
      </c>
      <c r="BE16" s="11"/>
      <c r="BF16" s="219">
        <v>37316</v>
      </c>
      <c r="BG16" s="234">
        <v>0.89</v>
      </c>
      <c r="BH16" s="11"/>
      <c r="BI16" s="11"/>
      <c r="BJ16" s="180"/>
      <c r="BK16" s="180"/>
      <c r="BL16" s="180"/>
      <c r="BM16"/>
      <c r="BN16"/>
      <c r="BO16"/>
      <c r="BP16"/>
      <c r="BQ16"/>
      <c r="BR16" s="180"/>
      <c r="BU16" s="180"/>
      <c r="BV16" s="180"/>
      <c r="BW16" s="180"/>
      <c r="BX16" s="180"/>
      <c r="BY16" s="180"/>
      <c r="BZ16" s="180"/>
      <c r="CA16" s="180"/>
      <c r="CB16" s="180"/>
      <c r="CC16" s="180"/>
      <c r="CD16" s="180"/>
      <c r="CE16" s="180"/>
    </row>
    <row r="17" spans="2:83" ht="12.75" x14ac:dyDescent="0.2">
      <c r="B17" s="230">
        <v>37169</v>
      </c>
      <c r="C17" s="231">
        <v>16.749988555908203</v>
      </c>
      <c r="D17" s="231">
        <v>17.749988555908203</v>
      </c>
      <c r="E17" s="231">
        <v>18.749988555908203</v>
      </c>
      <c r="F17" s="226"/>
      <c r="G17" s="231">
        <v>9.005000114440918</v>
      </c>
      <c r="H17" s="231">
        <v>11.005000114440918</v>
      </c>
      <c r="I17" s="231">
        <v>13.005000114440918</v>
      </c>
      <c r="J17" s="218"/>
      <c r="K17" s="219">
        <v>37347</v>
      </c>
      <c r="L17" s="7">
        <v>21.198508224487306</v>
      </c>
      <c r="M17" s="7">
        <v>22.198508224487306</v>
      </c>
      <c r="N17" s="7">
        <v>23.198508224487306</v>
      </c>
      <c r="O17" s="11"/>
      <c r="P17" s="7">
        <v>18.956509552001954</v>
      </c>
      <c r="Q17" s="7">
        <v>19.956509552001954</v>
      </c>
      <c r="R17" s="7">
        <v>20.956509552001954</v>
      </c>
      <c r="S17" s="11"/>
      <c r="T17" s="7">
        <v>0.85272693634033203</v>
      </c>
      <c r="U17" s="7">
        <v>0.85272693634033203</v>
      </c>
      <c r="V17" s="7">
        <v>0.85272693634033203</v>
      </c>
      <c r="W17" s="11"/>
      <c r="X17" s="7">
        <v>0.2475</v>
      </c>
      <c r="Y17" s="7">
        <v>0.39</v>
      </c>
      <c r="Z17" s="7">
        <v>0.45500000000000002</v>
      </c>
      <c r="AA17" s="11"/>
      <c r="AB17" s="7">
        <v>0.1225</v>
      </c>
      <c r="AC17" s="7">
        <v>0.17499999999999999</v>
      </c>
      <c r="AD17" s="7">
        <v>0.245</v>
      </c>
      <c r="AE17" s="11"/>
      <c r="AF17" s="7">
        <v>0.29400000000000004</v>
      </c>
      <c r="AG17" s="7">
        <v>0.55000000000000004</v>
      </c>
      <c r="AH17" s="7">
        <v>0.6</v>
      </c>
      <c r="AI17" s="11"/>
      <c r="AJ17" s="7">
        <v>0.1764</v>
      </c>
      <c r="AK17" s="7">
        <v>0.29400000000000004</v>
      </c>
      <c r="AL17" s="7">
        <v>0.441</v>
      </c>
      <c r="AM17" s="11"/>
      <c r="AN17" s="218">
        <v>3</v>
      </c>
      <c r="AO17" s="232">
        <v>0.15</v>
      </c>
      <c r="AP17" s="11"/>
      <c r="AQ17" s="218">
        <v>700</v>
      </c>
      <c r="AR17" s="235">
        <v>1.1499999999999999</v>
      </c>
      <c r="AS17" s="235">
        <v>1.1499999999999999</v>
      </c>
      <c r="AT17" s="235">
        <v>1.1499999999999999</v>
      </c>
      <c r="AU17" s="235">
        <v>0.75</v>
      </c>
      <c r="AV17" s="235">
        <v>0.45</v>
      </c>
      <c r="AW17" s="235">
        <v>0.5</v>
      </c>
      <c r="AX17" s="235">
        <v>0.4</v>
      </c>
      <c r="AY17" s="235">
        <v>0.4</v>
      </c>
      <c r="AZ17" s="235">
        <v>0.5</v>
      </c>
      <c r="BA17" s="235">
        <v>0.75</v>
      </c>
      <c r="BB17" s="235">
        <v>1.1499999999999999</v>
      </c>
      <c r="BC17" s="235">
        <v>1.1499999999999999</v>
      </c>
      <c r="BD17" s="218" t="s">
        <v>210</v>
      </c>
      <c r="BE17" s="11"/>
      <c r="BF17" s="219">
        <v>37347</v>
      </c>
      <c r="BG17" s="234">
        <v>0.89</v>
      </c>
      <c r="BH17" s="11"/>
      <c r="BI17" s="11"/>
      <c r="BJ17" s="180"/>
      <c r="BK17" s="180"/>
      <c r="BL17" s="180"/>
      <c r="BM17"/>
      <c r="BN17"/>
      <c r="BO17"/>
      <c r="BP17"/>
      <c r="BQ17"/>
      <c r="BR17" s="180"/>
      <c r="BU17" s="180"/>
      <c r="BV17" s="180"/>
      <c r="BW17" s="180"/>
      <c r="BX17" s="180"/>
      <c r="BY17" s="180"/>
      <c r="BZ17" s="180"/>
      <c r="CA17" s="180"/>
      <c r="CB17" s="180"/>
      <c r="CC17" s="180"/>
      <c r="CD17" s="180"/>
      <c r="CE17" s="180"/>
    </row>
    <row r="18" spans="2:83" ht="12.75" x14ac:dyDescent="0.2">
      <c r="B18" s="230">
        <v>37170</v>
      </c>
      <c r="C18" s="231">
        <v>16.499988555908203</v>
      </c>
      <c r="D18" s="231">
        <v>17.499988555908203</v>
      </c>
      <c r="E18" s="231">
        <v>18.499988555908203</v>
      </c>
      <c r="F18" s="226"/>
      <c r="G18" s="231">
        <v>9.005000114440918</v>
      </c>
      <c r="H18" s="231">
        <v>11.005000114440918</v>
      </c>
      <c r="I18" s="231">
        <v>13.005000114440918</v>
      </c>
      <c r="J18" s="218"/>
      <c r="K18" s="219">
        <v>37377</v>
      </c>
      <c r="L18" s="7">
        <v>23.622506103515626</v>
      </c>
      <c r="M18" s="7">
        <v>24.622506103515626</v>
      </c>
      <c r="N18" s="7">
        <v>25.622506103515626</v>
      </c>
      <c r="O18" s="11"/>
      <c r="P18" s="7">
        <v>20.352503738403321</v>
      </c>
      <c r="Q18" s="7">
        <v>21.352503738403321</v>
      </c>
      <c r="R18" s="7">
        <v>22.352503738403321</v>
      </c>
      <c r="S18" s="11"/>
      <c r="T18" s="7">
        <v>0.85272693634033203</v>
      </c>
      <c r="U18" s="7">
        <v>0.85272693634033203</v>
      </c>
      <c r="V18" s="7">
        <v>0.85272693634033203</v>
      </c>
      <c r="W18" s="11"/>
      <c r="X18" s="7">
        <v>0.24</v>
      </c>
      <c r="Y18" s="7">
        <v>0.35</v>
      </c>
      <c r="Z18" s="7">
        <v>0.45500000000000002</v>
      </c>
      <c r="AA18" s="11"/>
      <c r="AB18" s="7">
        <v>0.11900000000000001</v>
      </c>
      <c r="AC18" s="7">
        <v>0.17499999999999999</v>
      </c>
      <c r="AD18" s="7">
        <v>0.245</v>
      </c>
      <c r="AE18" s="11"/>
      <c r="AF18" s="7">
        <v>0.29400000000000004</v>
      </c>
      <c r="AG18" s="7">
        <v>0.5</v>
      </c>
      <c r="AH18" s="7">
        <v>0.67500000000000004</v>
      </c>
      <c r="AI18" s="11"/>
      <c r="AJ18" s="7">
        <v>0.1764</v>
      </c>
      <c r="AK18" s="7">
        <v>0.35</v>
      </c>
      <c r="AL18" s="7">
        <v>0.52500000000000002</v>
      </c>
      <c r="AM18" s="11"/>
      <c r="AN18" s="218">
        <v>4</v>
      </c>
      <c r="AO18" s="232">
        <v>0.15</v>
      </c>
      <c r="AP18" s="11"/>
      <c r="AQ18" s="218">
        <v>800</v>
      </c>
      <c r="AR18" s="235">
        <v>1.3</v>
      </c>
      <c r="AS18" s="235">
        <v>1.3</v>
      </c>
      <c r="AT18" s="235">
        <v>1.3</v>
      </c>
      <c r="AU18" s="235">
        <v>0.8</v>
      </c>
      <c r="AV18" s="235">
        <v>0.5</v>
      </c>
      <c r="AW18" s="235">
        <v>0.5</v>
      </c>
      <c r="AX18" s="235">
        <v>0.42</v>
      </c>
      <c r="AY18" s="235">
        <v>0.42</v>
      </c>
      <c r="AZ18" s="235">
        <v>0.5</v>
      </c>
      <c r="BA18" s="235">
        <v>0.8</v>
      </c>
      <c r="BB18" s="235">
        <v>1.3</v>
      </c>
      <c r="BC18" s="235">
        <v>1.3</v>
      </c>
      <c r="BD18" s="218" t="s">
        <v>210</v>
      </c>
      <c r="BE18" s="11"/>
      <c r="BF18" s="219">
        <v>37377</v>
      </c>
      <c r="BG18" s="234">
        <v>0.89</v>
      </c>
      <c r="BH18" s="11"/>
      <c r="BI18" s="11"/>
      <c r="BJ18" s="180"/>
      <c r="BK18" s="180"/>
      <c r="BL18" s="180"/>
      <c r="BM18"/>
      <c r="BN18"/>
      <c r="BO18"/>
      <c r="BP18"/>
      <c r="BQ18"/>
      <c r="BR18" s="180"/>
      <c r="BU18" s="180"/>
      <c r="BV18" s="180"/>
      <c r="BW18" s="180"/>
      <c r="BX18" s="180"/>
      <c r="BY18" s="180"/>
      <c r="BZ18" s="180"/>
      <c r="CA18" s="180"/>
      <c r="CB18" s="180"/>
      <c r="CC18" s="180"/>
      <c r="CD18" s="180"/>
      <c r="CE18" s="180"/>
    </row>
    <row r="19" spans="2:83" ht="12.75" x14ac:dyDescent="0.2">
      <c r="B19" s="230">
        <v>37171</v>
      </c>
      <c r="C19" s="231">
        <v>16.499988555908203</v>
      </c>
      <c r="D19" s="231">
        <v>17.499988555908203</v>
      </c>
      <c r="E19" s="231">
        <v>18.499988555908203</v>
      </c>
      <c r="F19" s="226"/>
      <c r="G19" s="231">
        <v>9.005000114440918</v>
      </c>
      <c r="H19" s="231">
        <v>11.005000114440918</v>
      </c>
      <c r="I19" s="231">
        <v>13.005000114440918</v>
      </c>
      <c r="J19" s="218"/>
      <c r="K19" s="219">
        <v>37408</v>
      </c>
      <c r="L19" s="7">
        <v>25.640004119873048</v>
      </c>
      <c r="M19" s="7">
        <v>26.640004119873048</v>
      </c>
      <c r="N19" s="7">
        <v>27.640004119873048</v>
      </c>
      <c r="O19" s="11"/>
      <c r="P19" s="7">
        <v>23.572503051757813</v>
      </c>
      <c r="Q19" s="7">
        <v>24.572503051757813</v>
      </c>
      <c r="R19" s="7">
        <v>25.572503051757813</v>
      </c>
      <c r="S19" s="11"/>
      <c r="T19" s="7">
        <v>0.85272693634033203</v>
      </c>
      <c r="U19" s="7">
        <v>0.85272693634033203</v>
      </c>
      <c r="V19" s="7">
        <v>0.85272693634033203</v>
      </c>
      <c r="W19" s="11"/>
      <c r="X19" s="7">
        <v>0.28499999999999998</v>
      </c>
      <c r="Y19" s="7">
        <v>0.36</v>
      </c>
      <c r="Z19" s="7">
        <v>0.46800000000000003</v>
      </c>
      <c r="AA19" s="11"/>
      <c r="AB19" s="7">
        <v>0.14000000000000001</v>
      </c>
      <c r="AC19" s="7">
        <v>0.18</v>
      </c>
      <c r="AD19" s="7">
        <v>0.252</v>
      </c>
      <c r="AE19" s="11"/>
      <c r="AF19" s="7">
        <v>0.35</v>
      </c>
      <c r="AG19" s="7">
        <v>0.55000000000000004</v>
      </c>
      <c r="AH19" s="7">
        <v>0.81</v>
      </c>
      <c r="AI19" s="11"/>
      <c r="AJ19" s="7">
        <v>0.21</v>
      </c>
      <c r="AK19" s="7">
        <v>0.42</v>
      </c>
      <c r="AL19" s="7">
        <v>0.63</v>
      </c>
      <c r="AM19" s="11"/>
      <c r="AN19" s="218">
        <v>4</v>
      </c>
      <c r="AO19" s="232">
        <v>0.15</v>
      </c>
      <c r="AP19" s="11"/>
      <c r="AQ19" s="218">
        <v>900</v>
      </c>
      <c r="AR19" s="235">
        <v>1.2</v>
      </c>
      <c r="AS19" s="235">
        <v>1.2</v>
      </c>
      <c r="AT19" s="235">
        <v>1.2</v>
      </c>
      <c r="AU19" s="235">
        <v>0.85</v>
      </c>
      <c r="AV19" s="235">
        <v>0.55000000000000004</v>
      </c>
      <c r="AW19" s="235">
        <v>0.55000000000000004</v>
      </c>
      <c r="AX19" s="235">
        <v>0.47</v>
      </c>
      <c r="AY19" s="235">
        <v>0.47</v>
      </c>
      <c r="AZ19" s="235">
        <v>0.55000000000000004</v>
      </c>
      <c r="BA19" s="235">
        <v>0.85</v>
      </c>
      <c r="BB19" s="235">
        <v>1.2</v>
      </c>
      <c r="BC19" s="235">
        <v>1.2</v>
      </c>
      <c r="BD19" s="218" t="s">
        <v>210</v>
      </c>
      <c r="BE19" s="11"/>
      <c r="BF19" s="219">
        <v>37408</v>
      </c>
      <c r="BG19" s="234">
        <v>0.89</v>
      </c>
      <c r="BH19" s="11"/>
      <c r="BI19" s="11"/>
      <c r="BJ19" s="180"/>
      <c r="BK19" s="180"/>
      <c r="BL19" s="180"/>
      <c r="BM19"/>
      <c r="BN19"/>
      <c r="BO19"/>
      <c r="BP19"/>
      <c r="BQ19"/>
      <c r="BR19" s="180"/>
      <c r="BU19" s="180"/>
      <c r="BV19" s="180"/>
      <c r="BW19" s="180"/>
      <c r="BX19" s="180"/>
      <c r="BY19" s="180"/>
      <c r="BZ19" s="180"/>
      <c r="CA19" s="180"/>
      <c r="CB19" s="180"/>
      <c r="CC19" s="180"/>
      <c r="CD19" s="180"/>
      <c r="CE19" s="180"/>
    </row>
    <row r="20" spans="2:83" ht="12.75" x14ac:dyDescent="0.2">
      <c r="B20" s="230">
        <v>37172</v>
      </c>
      <c r="C20" s="231">
        <v>17.749988555908203</v>
      </c>
      <c r="D20" s="231">
        <v>18.749988555908203</v>
      </c>
      <c r="E20" s="231">
        <v>19.749988555908203</v>
      </c>
      <c r="F20" s="226"/>
      <c r="G20" s="231">
        <v>9.005000114440918</v>
      </c>
      <c r="H20" s="231">
        <v>11.005000114440918</v>
      </c>
      <c r="I20" s="231">
        <v>13.005000114440918</v>
      </c>
      <c r="J20" s="218"/>
      <c r="K20" s="219">
        <v>37438</v>
      </c>
      <c r="L20" s="7">
        <v>32.060009918212891</v>
      </c>
      <c r="M20" s="7">
        <v>33.060009918212891</v>
      </c>
      <c r="N20" s="7">
        <v>34.060009918212891</v>
      </c>
      <c r="O20" s="11"/>
      <c r="P20" s="7">
        <v>32.240010223388673</v>
      </c>
      <c r="Q20" s="7">
        <v>33.240010223388673</v>
      </c>
      <c r="R20" s="7">
        <v>34.240010223388673</v>
      </c>
      <c r="S20" s="11"/>
      <c r="T20" s="7">
        <v>0.85272693634033203</v>
      </c>
      <c r="U20" s="7">
        <v>0.85272693634033203</v>
      </c>
      <c r="V20" s="7">
        <v>0.85272693634033203</v>
      </c>
      <c r="W20" s="11"/>
      <c r="X20" s="7">
        <v>0.33</v>
      </c>
      <c r="Y20" s="7">
        <v>0.41</v>
      </c>
      <c r="Z20" s="7">
        <v>0.49400000000000005</v>
      </c>
      <c r="AA20" s="11"/>
      <c r="AB20" s="7">
        <v>0.161</v>
      </c>
      <c r="AC20" s="7">
        <v>0.19</v>
      </c>
      <c r="AD20" s="7">
        <v>0.26600000000000001</v>
      </c>
      <c r="AE20" s="11"/>
      <c r="AF20" s="7">
        <v>0.42</v>
      </c>
      <c r="AG20" s="7">
        <v>0.67</v>
      </c>
      <c r="AH20" s="7">
        <v>1.0125</v>
      </c>
      <c r="AI20" s="11"/>
      <c r="AJ20" s="7">
        <v>0.252</v>
      </c>
      <c r="AK20" s="7">
        <v>0.52500000000000002</v>
      </c>
      <c r="AL20" s="7">
        <v>0.78749999999999998</v>
      </c>
      <c r="AM20" s="11"/>
      <c r="AN20" s="218">
        <v>4</v>
      </c>
      <c r="AO20" s="232">
        <v>0.15</v>
      </c>
      <c r="AP20" s="11"/>
      <c r="AQ20" s="218">
        <v>1000</v>
      </c>
      <c r="AR20" s="235">
        <v>1.1000000000000001</v>
      </c>
      <c r="AS20" s="235">
        <v>1.1000000000000001</v>
      </c>
      <c r="AT20" s="235">
        <v>1.1000000000000001</v>
      </c>
      <c r="AU20" s="235">
        <v>0.95</v>
      </c>
      <c r="AV20" s="235">
        <v>0.65</v>
      </c>
      <c r="AW20" s="235">
        <v>0.65</v>
      </c>
      <c r="AX20" s="235">
        <v>0.56999999999999995</v>
      </c>
      <c r="AY20" s="235">
        <v>0.56999999999999995</v>
      </c>
      <c r="AZ20" s="235">
        <v>0.65</v>
      </c>
      <c r="BA20" s="235">
        <v>0.95</v>
      </c>
      <c r="BB20" s="235">
        <v>1.1000000000000001</v>
      </c>
      <c r="BC20" s="235">
        <v>1.1000000000000001</v>
      </c>
      <c r="BD20" s="218" t="s">
        <v>210</v>
      </c>
      <c r="BE20" s="11"/>
      <c r="BF20" s="219">
        <v>37438</v>
      </c>
      <c r="BG20" s="234">
        <v>0.89</v>
      </c>
      <c r="BH20" s="11"/>
      <c r="BI20" s="11"/>
      <c r="BJ20" s="180"/>
      <c r="BK20" s="180"/>
      <c r="BL20" s="180"/>
      <c r="BM20"/>
      <c r="BN20"/>
      <c r="BO20"/>
      <c r="BP20"/>
      <c r="BQ20"/>
      <c r="BR20" s="180"/>
      <c r="BU20" s="180"/>
      <c r="BV20" s="180"/>
      <c r="BW20" s="180"/>
      <c r="BX20" s="180"/>
      <c r="BY20" s="180"/>
      <c r="BZ20" s="180"/>
      <c r="CA20" s="180"/>
      <c r="CB20" s="180"/>
      <c r="CC20" s="180"/>
      <c r="CD20" s="180"/>
      <c r="CE20" s="180"/>
    </row>
    <row r="21" spans="2:83" ht="12.75" x14ac:dyDescent="0.2">
      <c r="B21" s="230">
        <v>37173</v>
      </c>
      <c r="C21" s="231">
        <v>17.74998664855957</v>
      </c>
      <c r="D21" s="231">
        <v>18.74998664855957</v>
      </c>
      <c r="E21" s="231">
        <v>19.74998664855957</v>
      </c>
      <c r="F21" s="226"/>
      <c r="G21" s="231">
        <v>9.005000114440918</v>
      </c>
      <c r="H21" s="231">
        <v>11.005000114440918</v>
      </c>
      <c r="I21" s="231">
        <v>13.005000114440918</v>
      </c>
      <c r="J21" s="218"/>
      <c r="K21" s="219">
        <v>37469</v>
      </c>
      <c r="L21" s="7">
        <v>31.560009918212891</v>
      </c>
      <c r="M21" s="7">
        <v>32.560009918212891</v>
      </c>
      <c r="N21" s="7">
        <v>33.560009918212891</v>
      </c>
      <c r="O21" s="11"/>
      <c r="P21" s="7">
        <v>31.740010223388673</v>
      </c>
      <c r="Q21" s="7">
        <v>32.740010223388673</v>
      </c>
      <c r="R21" s="7">
        <v>33.740010223388673</v>
      </c>
      <c r="S21" s="11"/>
      <c r="T21" s="7">
        <v>0.85272693634033203</v>
      </c>
      <c r="U21" s="7">
        <v>0.85272693634033203</v>
      </c>
      <c r="V21" s="7">
        <v>0.85272693634033203</v>
      </c>
      <c r="W21" s="11"/>
      <c r="X21" s="7">
        <v>0.33</v>
      </c>
      <c r="Y21" s="7">
        <v>0.41</v>
      </c>
      <c r="Z21" s="7">
        <v>0.49400000000000005</v>
      </c>
      <c r="AA21" s="11"/>
      <c r="AB21" s="7">
        <v>0.161</v>
      </c>
      <c r="AC21" s="7">
        <v>0.19</v>
      </c>
      <c r="AD21" s="7">
        <v>0.26600000000000001</v>
      </c>
      <c r="AE21" s="11"/>
      <c r="AF21" s="7">
        <v>0.52500000000000002</v>
      </c>
      <c r="AG21" s="7">
        <v>0.67</v>
      </c>
      <c r="AH21" s="7">
        <v>1.0125</v>
      </c>
      <c r="AI21" s="11"/>
      <c r="AJ21" s="7">
        <v>0.315</v>
      </c>
      <c r="AK21" s="7">
        <v>0.52500000000000002</v>
      </c>
      <c r="AL21" s="7">
        <v>0.78749999999999998</v>
      </c>
      <c r="AM21" s="11"/>
      <c r="AN21" s="218">
        <v>5</v>
      </c>
      <c r="AO21" s="232">
        <v>0.15</v>
      </c>
      <c r="AP21" s="11"/>
      <c r="AQ21" s="218">
        <v>1100</v>
      </c>
      <c r="AR21" s="235">
        <v>0.95</v>
      </c>
      <c r="AS21" s="235">
        <v>0.95</v>
      </c>
      <c r="AT21" s="235">
        <v>0.95</v>
      </c>
      <c r="AU21" s="235">
        <v>0.95</v>
      </c>
      <c r="AV21" s="235">
        <v>0.75</v>
      </c>
      <c r="AW21" s="235">
        <v>0.75</v>
      </c>
      <c r="AX21" s="235">
        <v>0.69499999999999995</v>
      </c>
      <c r="AY21" s="235">
        <v>0.69499999999999995</v>
      </c>
      <c r="AZ21" s="235">
        <v>0.75</v>
      </c>
      <c r="BA21" s="235">
        <v>0.95</v>
      </c>
      <c r="BB21" s="235">
        <v>0.95</v>
      </c>
      <c r="BC21" s="235">
        <v>0.95</v>
      </c>
      <c r="BD21" s="218" t="s">
        <v>210</v>
      </c>
      <c r="BE21" s="11"/>
      <c r="BF21" s="219">
        <v>37469</v>
      </c>
      <c r="BG21" s="234">
        <v>0.88</v>
      </c>
      <c r="BH21" s="11"/>
      <c r="BI21" s="11"/>
      <c r="BJ21" s="180"/>
      <c r="BK21" s="180"/>
      <c r="BL21" s="180"/>
      <c r="BM21"/>
      <c r="BN21"/>
      <c r="BO21"/>
      <c r="BP21"/>
      <c r="BQ21"/>
      <c r="BR21" s="180"/>
      <c r="BS21" s="180"/>
      <c r="BT21" s="180"/>
      <c r="BU21" s="180"/>
      <c r="BV21" s="180"/>
      <c r="BW21" s="180"/>
      <c r="BX21" s="180"/>
      <c r="BY21" s="180"/>
      <c r="BZ21" s="180"/>
      <c r="CA21" s="180"/>
      <c r="CB21" s="180"/>
      <c r="CC21" s="180"/>
      <c r="CD21" s="180"/>
      <c r="CE21" s="180"/>
    </row>
    <row r="22" spans="2:83" ht="12.75" x14ac:dyDescent="0.2">
      <c r="B22" s="230">
        <v>37174</v>
      </c>
      <c r="C22" s="231">
        <v>17.74998664855957</v>
      </c>
      <c r="D22" s="231">
        <v>18.74998664855957</v>
      </c>
      <c r="E22" s="231">
        <v>19.74998664855957</v>
      </c>
      <c r="F22" s="226"/>
      <c r="G22" s="231">
        <v>9.005000114440918</v>
      </c>
      <c r="H22" s="231">
        <v>11.005000114440918</v>
      </c>
      <c r="I22" s="231">
        <v>13.005000114440918</v>
      </c>
      <c r="J22" s="218"/>
      <c r="K22" s="219">
        <v>37500</v>
      </c>
      <c r="L22" s="7">
        <v>22.709004364013673</v>
      </c>
      <c r="M22" s="7">
        <v>23.709004364013673</v>
      </c>
      <c r="N22" s="7">
        <v>24.709004364013673</v>
      </c>
      <c r="O22" s="11"/>
      <c r="P22" s="7">
        <v>22.786004028320313</v>
      </c>
      <c r="Q22" s="7">
        <v>23.786004028320313</v>
      </c>
      <c r="R22" s="7">
        <v>24.786004028320313</v>
      </c>
      <c r="S22" s="11"/>
      <c r="T22" s="7">
        <v>0.85272693634033203</v>
      </c>
      <c r="U22" s="7">
        <v>0.85272693634033203</v>
      </c>
      <c r="V22" s="7">
        <v>0.85272693634033203</v>
      </c>
      <c r="W22" s="11"/>
      <c r="X22" s="7">
        <v>0.20250000000000001</v>
      </c>
      <c r="Y22" s="7">
        <v>0.35</v>
      </c>
      <c r="Z22" s="7">
        <v>0.45500000000000002</v>
      </c>
      <c r="AA22" s="11"/>
      <c r="AB22" s="7">
        <v>0.10150000000000001</v>
      </c>
      <c r="AC22" s="7">
        <v>0.17499999999999999</v>
      </c>
      <c r="AD22" s="7">
        <v>0.245</v>
      </c>
      <c r="AE22" s="11"/>
      <c r="AF22" s="7">
        <v>0.52500000000000002</v>
      </c>
      <c r="AG22" s="7">
        <v>0.52</v>
      </c>
      <c r="AH22" s="7">
        <v>0.81</v>
      </c>
      <c r="AI22" s="11"/>
      <c r="AJ22" s="7">
        <v>0.315</v>
      </c>
      <c r="AK22" s="7">
        <v>0.42</v>
      </c>
      <c r="AL22" s="7">
        <v>0.63</v>
      </c>
      <c r="AM22" s="11"/>
      <c r="AN22" s="218">
        <v>5</v>
      </c>
      <c r="AO22" s="232">
        <v>0.15</v>
      </c>
      <c r="AP22" s="11"/>
      <c r="AQ22" s="218">
        <v>1200</v>
      </c>
      <c r="AR22" s="235">
        <v>0.8</v>
      </c>
      <c r="AS22" s="235">
        <v>0.8</v>
      </c>
      <c r="AT22" s="235">
        <v>0.8</v>
      </c>
      <c r="AU22" s="235">
        <v>1</v>
      </c>
      <c r="AV22" s="235">
        <v>0.9</v>
      </c>
      <c r="AW22" s="235">
        <v>0.85</v>
      </c>
      <c r="AX22" s="235">
        <v>0.87</v>
      </c>
      <c r="AY22" s="235">
        <v>0.87</v>
      </c>
      <c r="AZ22" s="235">
        <v>0.85</v>
      </c>
      <c r="BA22" s="235">
        <v>1</v>
      </c>
      <c r="BB22" s="235">
        <v>0.8</v>
      </c>
      <c r="BC22" s="235">
        <v>0.8</v>
      </c>
      <c r="BD22" s="218" t="s">
        <v>210</v>
      </c>
      <c r="BE22" s="11"/>
      <c r="BF22" s="219">
        <v>37500</v>
      </c>
      <c r="BG22" s="234">
        <v>0.88</v>
      </c>
      <c r="BH22" s="11"/>
      <c r="BI22" s="11"/>
      <c r="BJ22" s="180"/>
      <c r="BK22" s="180"/>
      <c r="BL22" s="180"/>
      <c r="BM22"/>
      <c r="BN22"/>
      <c r="BO22"/>
      <c r="BP22"/>
      <c r="BQ22"/>
      <c r="BR22" s="180"/>
      <c r="BS22" s="180"/>
      <c r="BT22" s="180"/>
      <c r="BU22" s="180"/>
      <c r="BV22" s="180"/>
      <c r="BW22" s="180"/>
      <c r="BX22" s="180"/>
      <c r="BY22" s="180"/>
      <c r="BZ22" s="180"/>
      <c r="CA22" s="180"/>
      <c r="CB22" s="180"/>
      <c r="CC22" s="180"/>
      <c r="CD22" s="180"/>
      <c r="CE22" s="180"/>
    </row>
    <row r="23" spans="2:83" ht="12.75" x14ac:dyDescent="0.2">
      <c r="B23" s="230">
        <v>37175</v>
      </c>
      <c r="C23" s="231">
        <v>17.74998664855957</v>
      </c>
      <c r="D23" s="231">
        <v>18.74998664855957</v>
      </c>
      <c r="E23" s="231">
        <v>19.74998664855957</v>
      </c>
      <c r="F23" s="226"/>
      <c r="G23" s="231">
        <v>9.005000114440918</v>
      </c>
      <c r="H23" s="231">
        <v>11.005000114440918</v>
      </c>
      <c r="I23" s="231">
        <v>13.005000114440918</v>
      </c>
      <c r="J23" s="218"/>
      <c r="K23" s="219">
        <v>37530</v>
      </c>
      <c r="L23" s="7">
        <v>21.151007614135743</v>
      </c>
      <c r="M23" s="7">
        <v>22.151007614135743</v>
      </c>
      <c r="N23" s="7">
        <v>23.151007614135743</v>
      </c>
      <c r="O23" s="11"/>
      <c r="P23" s="7">
        <v>20.904005966186524</v>
      </c>
      <c r="Q23" s="7">
        <v>21.904005966186524</v>
      </c>
      <c r="R23" s="7">
        <v>22.904005966186524</v>
      </c>
      <c r="S23" s="11"/>
      <c r="T23" s="7">
        <v>0.85272693634033203</v>
      </c>
      <c r="U23" s="7">
        <v>0.85272693634033203</v>
      </c>
      <c r="V23" s="7">
        <v>0.85272693634033203</v>
      </c>
      <c r="W23" s="11"/>
      <c r="X23" s="7">
        <v>0.20250000000000001</v>
      </c>
      <c r="Y23" s="7">
        <v>0.34</v>
      </c>
      <c r="Z23" s="7">
        <v>0.442</v>
      </c>
      <c r="AA23" s="11"/>
      <c r="AB23" s="7">
        <v>0.10150000000000001</v>
      </c>
      <c r="AC23" s="7">
        <v>0.17</v>
      </c>
      <c r="AD23" s="7">
        <v>0.23800000000000002</v>
      </c>
      <c r="AE23" s="11"/>
      <c r="AF23" s="7">
        <v>0.42</v>
      </c>
      <c r="AG23" s="7">
        <v>0.5</v>
      </c>
      <c r="AH23" s="7">
        <v>0.68087096599999997</v>
      </c>
      <c r="AI23" s="11"/>
      <c r="AJ23" s="7">
        <v>0.252</v>
      </c>
      <c r="AK23" s="7">
        <v>0.353044205</v>
      </c>
      <c r="AL23" s="7">
        <v>0.52956630699999996</v>
      </c>
      <c r="AM23" s="11"/>
      <c r="AN23" s="218">
        <v>5</v>
      </c>
      <c r="AO23" s="232">
        <v>0.15</v>
      </c>
      <c r="AP23" s="11"/>
      <c r="AQ23" s="218">
        <v>1300</v>
      </c>
      <c r="AR23" s="235">
        <v>0.7</v>
      </c>
      <c r="AS23" s="235">
        <v>0.7</v>
      </c>
      <c r="AT23" s="235">
        <v>0.7</v>
      </c>
      <c r="AU23" s="235">
        <v>1</v>
      </c>
      <c r="AV23" s="235">
        <v>0.95</v>
      </c>
      <c r="AW23" s="235">
        <v>0.95</v>
      </c>
      <c r="AX23" s="235">
        <v>1.1000000000000001</v>
      </c>
      <c r="AY23" s="235">
        <v>1.1000000000000001</v>
      </c>
      <c r="AZ23" s="235">
        <v>0.95</v>
      </c>
      <c r="BA23" s="235">
        <v>1</v>
      </c>
      <c r="BB23" s="235">
        <v>0.7</v>
      </c>
      <c r="BC23" s="235">
        <v>0.7</v>
      </c>
      <c r="BD23" s="218" t="s">
        <v>210</v>
      </c>
      <c r="BE23" s="11"/>
      <c r="BF23" s="219">
        <v>37530</v>
      </c>
      <c r="BG23" s="234">
        <v>0.88</v>
      </c>
      <c r="BH23" s="11"/>
      <c r="BI23" s="11"/>
      <c r="BJ23" s="180"/>
      <c r="BK23" s="180"/>
      <c r="BL23" s="180"/>
      <c r="BM23"/>
      <c r="BN23"/>
      <c r="BO23"/>
      <c r="BP23"/>
      <c r="BQ23"/>
      <c r="BR23" s="180"/>
      <c r="BS23" s="180"/>
      <c r="BT23" s="180"/>
      <c r="BU23" s="180"/>
      <c r="BV23" s="180"/>
      <c r="BW23" s="180"/>
      <c r="BX23" s="180"/>
      <c r="BY23" s="180"/>
      <c r="BZ23" s="180"/>
      <c r="CA23" s="180"/>
      <c r="CB23" s="180"/>
      <c r="CC23" s="180"/>
      <c r="CD23" s="180"/>
      <c r="CE23" s="180"/>
    </row>
    <row r="24" spans="2:83" ht="12.75" x14ac:dyDescent="0.2">
      <c r="B24" s="230">
        <v>37176</v>
      </c>
      <c r="C24" s="231">
        <v>17.749988555908203</v>
      </c>
      <c r="D24" s="231">
        <v>18.749988555908203</v>
      </c>
      <c r="E24" s="231">
        <v>19.749988555908203</v>
      </c>
      <c r="F24" s="226"/>
      <c r="G24" s="231">
        <v>9.005000114440918</v>
      </c>
      <c r="H24" s="231">
        <v>11.005000114440918</v>
      </c>
      <c r="I24" s="231">
        <v>13.005000114440918</v>
      </c>
      <c r="J24" s="218"/>
      <c r="K24" s="219">
        <v>37561</v>
      </c>
      <c r="L24" s="7">
        <v>21.401007614135743</v>
      </c>
      <c r="M24" s="7">
        <v>22.401007614135743</v>
      </c>
      <c r="N24" s="7">
        <v>23.401007614135743</v>
      </c>
      <c r="O24" s="11"/>
      <c r="P24" s="7">
        <v>20.404005966186524</v>
      </c>
      <c r="Q24" s="7">
        <v>21.404005966186524</v>
      </c>
      <c r="R24" s="7">
        <v>22.404005966186524</v>
      </c>
      <c r="S24" s="11"/>
      <c r="T24" s="7">
        <v>0.85272693634033203</v>
      </c>
      <c r="U24" s="7">
        <v>0.85272693634033203</v>
      </c>
      <c r="V24" s="7">
        <v>0.85272693634033203</v>
      </c>
      <c r="W24" s="11"/>
      <c r="X24" s="7">
        <v>0.22012499999999999</v>
      </c>
      <c r="Y24" s="7">
        <v>0.34</v>
      </c>
      <c r="Z24" s="7">
        <v>0.442</v>
      </c>
      <c r="AA24" s="11"/>
      <c r="AB24" s="7">
        <v>0.10972499999999999</v>
      </c>
      <c r="AC24" s="7">
        <v>0.17</v>
      </c>
      <c r="AD24" s="7">
        <v>0.23800000000000002</v>
      </c>
      <c r="AE24" s="11"/>
      <c r="AF24" s="7">
        <v>0.353044205</v>
      </c>
      <c r="AG24" s="7">
        <v>0.45</v>
      </c>
      <c r="AH24" s="7">
        <v>0.60750000000000004</v>
      </c>
      <c r="AI24" s="11"/>
      <c r="AJ24" s="7">
        <v>0.21182652300000002</v>
      </c>
      <c r="AK24" s="7">
        <v>0.315</v>
      </c>
      <c r="AL24" s="7">
        <v>0.47249999999999998</v>
      </c>
      <c r="AM24" s="11"/>
      <c r="AN24" s="218">
        <v>6</v>
      </c>
      <c r="AO24" s="232">
        <v>0.15</v>
      </c>
      <c r="AP24" s="11"/>
      <c r="AQ24" s="218">
        <v>1400</v>
      </c>
      <c r="AR24" s="235">
        <v>0.6</v>
      </c>
      <c r="AS24" s="235">
        <v>0.6</v>
      </c>
      <c r="AT24" s="235">
        <v>0.6</v>
      </c>
      <c r="AU24" s="235">
        <v>1.05</v>
      </c>
      <c r="AV24" s="235">
        <v>1.1499999999999999</v>
      </c>
      <c r="AW24" s="235">
        <v>1.1499999999999999</v>
      </c>
      <c r="AX24" s="235">
        <v>1.1499999999999999</v>
      </c>
      <c r="AY24" s="235">
        <v>1.1499999999999999</v>
      </c>
      <c r="AZ24" s="235">
        <v>1.1499999999999999</v>
      </c>
      <c r="BA24" s="235">
        <v>1.05</v>
      </c>
      <c r="BB24" s="235">
        <v>0.6</v>
      </c>
      <c r="BC24" s="235">
        <v>0.6</v>
      </c>
      <c r="BD24" s="218" t="s">
        <v>210</v>
      </c>
      <c r="BE24" s="11"/>
      <c r="BF24" s="219">
        <v>37561</v>
      </c>
      <c r="BG24" s="234">
        <v>0.88</v>
      </c>
      <c r="BH24" s="11"/>
      <c r="BI24" s="11"/>
      <c r="BJ24" s="180"/>
      <c r="BK24" s="180"/>
      <c r="BL24" s="180"/>
      <c r="BM24"/>
      <c r="BN24"/>
      <c r="BO24"/>
      <c r="BP24"/>
      <c r="BQ24"/>
      <c r="BR24" s="180"/>
      <c r="BS24" s="180"/>
      <c r="BT24" s="180"/>
      <c r="BU24" s="180"/>
      <c r="BV24" s="180"/>
      <c r="BW24" s="180"/>
      <c r="BX24" s="180"/>
      <c r="BY24" s="180"/>
      <c r="BZ24" s="180"/>
      <c r="CA24" s="180"/>
      <c r="CB24" s="180"/>
      <c r="CC24" s="180"/>
      <c r="CD24" s="180"/>
      <c r="CE24" s="180"/>
    </row>
    <row r="25" spans="2:83" ht="12.75" x14ac:dyDescent="0.2">
      <c r="B25" s="230">
        <v>37177</v>
      </c>
      <c r="C25" s="231">
        <v>16.499988555908203</v>
      </c>
      <c r="D25" s="231">
        <v>17.499988555908203</v>
      </c>
      <c r="E25" s="231">
        <v>18.499988555908203</v>
      </c>
      <c r="F25" s="226"/>
      <c r="G25" s="231">
        <v>9.005000114440918</v>
      </c>
      <c r="H25" s="231">
        <v>11.005000114440918</v>
      </c>
      <c r="I25" s="231">
        <v>13.005000114440918</v>
      </c>
      <c r="J25" s="218"/>
      <c r="K25" s="219">
        <v>37591</v>
      </c>
      <c r="L25" s="7">
        <v>21.466006240844727</v>
      </c>
      <c r="M25" s="7">
        <v>22.466006240844727</v>
      </c>
      <c r="N25" s="7">
        <v>23.466006240844727</v>
      </c>
      <c r="O25" s="11"/>
      <c r="P25" s="7">
        <v>20.46400733947754</v>
      </c>
      <c r="Q25" s="7">
        <v>21.46400733947754</v>
      </c>
      <c r="R25" s="7">
        <v>22.46400733947754</v>
      </c>
      <c r="S25" s="11"/>
      <c r="T25" s="7">
        <v>0.85272693634033203</v>
      </c>
      <c r="U25" s="7">
        <v>0.85272693634033203</v>
      </c>
      <c r="V25" s="7">
        <v>0.85272693634033203</v>
      </c>
      <c r="W25" s="11"/>
      <c r="X25" s="7">
        <v>0.22012499999999999</v>
      </c>
      <c r="Y25" s="7">
        <v>0.34</v>
      </c>
      <c r="Z25" s="7">
        <v>0.442</v>
      </c>
      <c r="AA25" s="11"/>
      <c r="AB25" s="7">
        <v>0.10972499999999999</v>
      </c>
      <c r="AC25" s="7">
        <v>0.17</v>
      </c>
      <c r="AD25" s="7">
        <v>0.23800000000000002</v>
      </c>
      <c r="AE25" s="11"/>
      <c r="AF25" s="7">
        <v>0.315</v>
      </c>
      <c r="AG25" s="7">
        <v>0.45</v>
      </c>
      <c r="AH25" s="7">
        <v>0.60750000000000004</v>
      </c>
      <c r="AI25" s="11"/>
      <c r="AJ25" s="7">
        <v>0.189</v>
      </c>
      <c r="AK25" s="7">
        <v>0.315</v>
      </c>
      <c r="AL25" s="7">
        <v>0.47249999999999998</v>
      </c>
      <c r="AM25" s="11"/>
      <c r="AN25" s="218">
        <v>6</v>
      </c>
      <c r="AO25" s="232">
        <v>0.15</v>
      </c>
      <c r="AP25" s="11"/>
      <c r="AQ25" s="218">
        <v>1500</v>
      </c>
      <c r="AR25" s="235">
        <v>0.7</v>
      </c>
      <c r="AS25" s="235">
        <v>0.7</v>
      </c>
      <c r="AT25" s="235">
        <v>0.7</v>
      </c>
      <c r="AU25" s="235">
        <v>1.1000000000000001</v>
      </c>
      <c r="AV25" s="235">
        <v>1.25</v>
      </c>
      <c r="AW25" s="235">
        <v>1.25</v>
      </c>
      <c r="AX25" s="235">
        <v>1.25</v>
      </c>
      <c r="AY25" s="235">
        <v>1.25</v>
      </c>
      <c r="AZ25" s="235">
        <v>1.25</v>
      </c>
      <c r="BA25" s="235">
        <v>1.1000000000000001</v>
      </c>
      <c r="BB25" s="235">
        <v>0.7</v>
      </c>
      <c r="BC25" s="235">
        <v>0.7</v>
      </c>
      <c r="BD25" s="218" t="s">
        <v>210</v>
      </c>
      <c r="BE25" s="11"/>
      <c r="BF25" s="219">
        <v>37591</v>
      </c>
      <c r="BG25" s="234">
        <v>0.88</v>
      </c>
      <c r="BH25" s="11"/>
      <c r="BI25" s="11"/>
      <c r="BJ25" s="180"/>
      <c r="BK25" s="180"/>
      <c r="BL25" s="180"/>
      <c r="BM25"/>
      <c r="BN25"/>
      <c r="BO25"/>
      <c r="BP25"/>
      <c r="BQ25"/>
      <c r="BR25" s="180"/>
      <c r="BS25" s="180"/>
      <c r="BT25" s="180"/>
      <c r="BU25" s="180"/>
      <c r="BV25" s="180"/>
      <c r="BW25" s="180"/>
      <c r="BX25" s="180"/>
      <c r="BY25" s="180"/>
      <c r="BZ25" s="180"/>
      <c r="CA25" s="180"/>
      <c r="CB25" s="180"/>
      <c r="CC25" s="180"/>
      <c r="CD25" s="180"/>
      <c r="CE25" s="180"/>
    </row>
    <row r="26" spans="2:83" ht="12.75" x14ac:dyDescent="0.2">
      <c r="B26" s="230">
        <v>37178</v>
      </c>
      <c r="C26" s="231">
        <v>16.499988555908203</v>
      </c>
      <c r="D26" s="231">
        <v>17.499988555908203</v>
      </c>
      <c r="E26" s="231">
        <v>18.499988555908203</v>
      </c>
      <c r="F26" s="226"/>
      <c r="G26" s="231">
        <v>9.005000114440918</v>
      </c>
      <c r="H26" s="231">
        <v>11.005000114440918</v>
      </c>
      <c r="I26" s="231">
        <v>13.005000114440918</v>
      </c>
      <c r="J26" s="218"/>
      <c r="K26" s="219">
        <v>37622</v>
      </c>
      <c r="L26" s="7">
        <v>26.203005752563477</v>
      </c>
      <c r="M26" s="7">
        <v>27.203005752563477</v>
      </c>
      <c r="N26" s="7">
        <v>28.203005752563477</v>
      </c>
      <c r="O26" s="11"/>
      <c r="P26" s="7">
        <v>23.012005767822266</v>
      </c>
      <c r="Q26" s="7">
        <v>24.012005767822266</v>
      </c>
      <c r="R26" s="7">
        <v>25.012005767822266</v>
      </c>
      <c r="S26" s="11"/>
      <c r="T26" s="7">
        <v>1.1255087852478027</v>
      </c>
      <c r="U26" s="7">
        <v>1.1255087852478027</v>
      </c>
      <c r="V26" s="7">
        <v>1.1255087852478027</v>
      </c>
      <c r="W26" s="11"/>
      <c r="X26" s="7">
        <v>0.27</v>
      </c>
      <c r="Y26" s="7">
        <v>0.37</v>
      </c>
      <c r="Z26" s="7">
        <v>0.48100000000000004</v>
      </c>
      <c r="AA26" s="11"/>
      <c r="AB26" s="7">
        <v>0.13300000000000001</v>
      </c>
      <c r="AC26" s="7">
        <v>0.185</v>
      </c>
      <c r="AD26" s="7">
        <v>0.25900000000000001</v>
      </c>
      <c r="AE26" s="11"/>
      <c r="AF26" s="7">
        <v>0.315</v>
      </c>
      <c r="AG26" s="7">
        <v>0.55000000000000004</v>
      </c>
      <c r="AH26" s="7">
        <v>0.72515413100000004</v>
      </c>
      <c r="AI26" s="11"/>
      <c r="AJ26" s="7">
        <v>0.189</v>
      </c>
      <c r="AK26" s="7">
        <v>0.37600584600000003</v>
      </c>
      <c r="AL26" s="7">
        <v>0.56400876899999997</v>
      </c>
      <c r="AM26" s="11"/>
      <c r="AN26" s="218">
        <v>6</v>
      </c>
      <c r="AO26" s="232">
        <v>0.15</v>
      </c>
      <c r="AP26" s="11"/>
      <c r="AQ26" s="218">
        <v>1600</v>
      </c>
      <c r="AR26" s="235">
        <v>0.85</v>
      </c>
      <c r="AS26" s="235">
        <v>0.85</v>
      </c>
      <c r="AT26" s="235">
        <v>0.85</v>
      </c>
      <c r="AU26" s="235">
        <v>1.1000000000000001</v>
      </c>
      <c r="AV26" s="235">
        <v>1.35</v>
      </c>
      <c r="AW26" s="235">
        <v>1.35</v>
      </c>
      <c r="AX26" s="235">
        <v>1.35</v>
      </c>
      <c r="AY26" s="235">
        <v>1.35</v>
      </c>
      <c r="AZ26" s="235">
        <v>1.35</v>
      </c>
      <c r="BA26" s="235">
        <v>1.1000000000000001</v>
      </c>
      <c r="BB26" s="235">
        <v>0.85</v>
      </c>
      <c r="BC26" s="235">
        <v>0.85</v>
      </c>
      <c r="BD26" s="218" t="s">
        <v>210</v>
      </c>
      <c r="BE26" s="11"/>
      <c r="BF26" s="219">
        <v>37622</v>
      </c>
      <c r="BG26" s="234">
        <v>0.89</v>
      </c>
      <c r="BH26" s="11"/>
      <c r="BI26" s="11"/>
      <c r="BJ26" s="180"/>
      <c r="BK26" s="180"/>
      <c r="BL26" s="180"/>
      <c r="BM26"/>
      <c r="BN26"/>
      <c r="BO26"/>
      <c r="BP26"/>
      <c r="BQ26"/>
      <c r="BR26" s="180"/>
      <c r="BS26" s="180"/>
      <c r="BT26" s="180"/>
      <c r="BU26" s="180"/>
      <c r="BV26" s="180"/>
      <c r="BW26" s="180"/>
      <c r="BX26" s="180"/>
      <c r="BY26" s="180"/>
      <c r="BZ26" s="180"/>
      <c r="CA26" s="180"/>
      <c r="CB26" s="180"/>
      <c r="CC26" s="180"/>
      <c r="CD26" s="180"/>
      <c r="CE26" s="180"/>
    </row>
    <row r="27" spans="2:83" ht="12.75" x14ac:dyDescent="0.2">
      <c r="B27" s="230">
        <v>37179</v>
      </c>
      <c r="C27" s="231">
        <v>17.999988555908203</v>
      </c>
      <c r="D27" s="231">
        <v>18.999988555908203</v>
      </c>
      <c r="E27" s="231">
        <v>19.999988555908203</v>
      </c>
      <c r="F27" s="226"/>
      <c r="G27" s="231">
        <v>9.005000114440918</v>
      </c>
      <c r="H27" s="231">
        <v>11.005000114440918</v>
      </c>
      <c r="I27" s="231">
        <v>13.005000114440918</v>
      </c>
      <c r="J27" s="218"/>
      <c r="K27" s="219">
        <v>37653</v>
      </c>
      <c r="L27" s="7">
        <v>24.953005752563477</v>
      </c>
      <c r="M27" s="7">
        <v>25.953005752563477</v>
      </c>
      <c r="N27" s="7">
        <v>26.953005752563477</v>
      </c>
      <c r="O27" s="11"/>
      <c r="P27" s="7">
        <v>22.262005767822266</v>
      </c>
      <c r="Q27" s="7">
        <v>23.262005767822266</v>
      </c>
      <c r="R27" s="7">
        <v>24.262005767822266</v>
      </c>
      <c r="S27" s="11"/>
      <c r="T27" s="7">
        <v>1.1255087852478027</v>
      </c>
      <c r="U27" s="7">
        <v>1.1255087852478027</v>
      </c>
      <c r="V27" s="7">
        <v>1.1255087852478027</v>
      </c>
      <c r="W27" s="11"/>
      <c r="X27" s="7">
        <v>0.27</v>
      </c>
      <c r="Y27" s="7">
        <v>0.37</v>
      </c>
      <c r="Z27" s="7">
        <v>0.48100000000000004</v>
      </c>
      <c r="AA27" s="11"/>
      <c r="AB27" s="7">
        <v>0.13300000000000001</v>
      </c>
      <c r="AC27" s="7">
        <v>0.185</v>
      </c>
      <c r="AD27" s="7">
        <v>0.25900000000000001</v>
      </c>
      <c r="AE27" s="11"/>
      <c r="AF27" s="7">
        <v>0.37600584600000003</v>
      </c>
      <c r="AG27" s="7">
        <v>0.55000000000000004</v>
      </c>
      <c r="AH27" s="7">
        <v>0.72146548099999996</v>
      </c>
      <c r="AI27" s="11"/>
      <c r="AJ27" s="7">
        <v>0.22560350700000001</v>
      </c>
      <c r="AK27" s="7">
        <v>0.37409321300000004</v>
      </c>
      <c r="AL27" s="7">
        <v>0.56113981899999998</v>
      </c>
      <c r="AM27" s="11"/>
      <c r="AN27" s="218">
        <v>7</v>
      </c>
      <c r="AO27" s="232">
        <v>0.2</v>
      </c>
      <c r="AP27" s="11"/>
      <c r="AQ27" s="218">
        <v>1700</v>
      </c>
      <c r="AR27" s="235">
        <v>0.95</v>
      </c>
      <c r="AS27" s="235">
        <v>0.95</v>
      </c>
      <c r="AT27" s="235">
        <v>0.95</v>
      </c>
      <c r="AU27" s="235">
        <v>1.1499999999999999</v>
      </c>
      <c r="AV27" s="235">
        <v>1.4</v>
      </c>
      <c r="AW27" s="235">
        <v>1.4</v>
      </c>
      <c r="AX27" s="235">
        <v>1.4</v>
      </c>
      <c r="AY27" s="235">
        <v>1.4</v>
      </c>
      <c r="AZ27" s="235">
        <v>1.4</v>
      </c>
      <c r="BA27" s="235">
        <v>1.1499999999999999</v>
      </c>
      <c r="BB27" s="235">
        <v>0.95</v>
      </c>
      <c r="BC27" s="235">
        <v>0.95</v>
      </c>
      <c r="BD27" s="218" t="s">
        <v>210</v>
      </c>
      <c r="BE27" s="11"/>
      <c r="BF27" s="219">
        <v>37653</v>
      </c>
      <c r="BG27" s="234">
        <v>0.89</v>
      </c>
      <c r="BH27" s="11"/>
      <c r="BI27" s="11"/>
      <c r="BJ27" s="180"/>
      <c r="BK27" s="180"/>
      <c r="BL27" s="180"/>
      <c r="BM27"/>
      <c r="BN27"/>
      <c r="BO27"/>
      <c r="BP27"/>
      <c r="BQ27"/>
      <c r="BR27" s="180"/>
      <c r="BS27" s="180"/>
      <c r="BT27" s="180"/>
      <c r="BU27" s="180"/>
      <c r="BV27" s="180"/>
      <c r="BW27" s="180"/>
      <c r="BX27" s="180"/>
      <c r="BY27" s="180"/>
      <c r="BZ27" s="180"/>
      <c r="CA27" s="180"/>
      <c r="CB27" s="180"/>
      <c r="CC27" s="180"/>
      <c r="CD27" s="180"/>
      <c r="CE27" s="180"/>
    </row>
    <row r="28" spans="2:83" ht="12.75" x14ac:dyDescent="0.2">
      <c r="B28" s="230">
        <v>37180</v>
      </c>
      <c r="C28" s="231">
        <v>17.999988555908203</v>
      </c>
      <c r="D28" s="231">
        <v>18.999988555908203</v>
      </c>
      <c r="E28" s="231">
        <v>19.999988555908203</v>
      </c>
      <c r="F28" s="226"/>
      <c r="G28" s="231">
        <v>9.005000114440918</v>
      </c>
      <c r="H28" s="231">
        <v>11.005000114440918</v>
      </c>
      <c r="I28" s="231">
        <v>13.005000114440918</v>
      </c>
      <c r="J28" s="218"/>
      <c r="K28" s="219">
        <v>37681</v>
      </c>
      <c r="L28" s="7">
        <v>23.530003509521485</v>
      </c>
      <c r="M28" s="7">
        <v>24.530003509521485</v>
      </c>
      <c r="N28" s="7">
        <v>25.530003509521485</v>
      </c>
      <c r="O28" s="11"/>
      <c r="P28" s="7">
        <v>21.420002899169923</v>
      </c>
      <c r="Q28" s="7">
        <v>22.420002899169923</v>
      </c>
      <c r="R28" s="7">
        <v>23.420002899169923</v>
      </c>
      <c r="S28" s="11"/>
      <c r="T28" s="7">
        <v>1.1255087852478027</v>
      </c>
      <c r="U28" s="7">
        <v>1.1255087852478027</v>
      </c>
      <c r="V28" s="7">
        <v>1.1255087852478027</v>
      </c>
      <c r="W28" s="11"/>
      <c r="X28" s="7">
        <v>0.2175</v>
      </c>
      <c r="Y28" s="7">
        <v>0.33</v>
      </c>
      <c r="Z28" s="7">
        <v>0.42900000000000005</v>
      </c>
      <c r="AA28" s="11"/>
      <c r="AB28" s="7">
        <v>0.1085</v>
      </c>
      <c r="AC28" s="7">
        <v>0.16500000000000001</v>
      </c>
      <c r="AD28" s="7">
        <v>0.23100000000000001</v>
      </c>
      <c r="AE28" s="11"/>
      <c r="AF28" s="7">
        <v>0.37409321300000004</v>
      </c>
      <c r="AG28" s="7">
        <v>0.4</v>
      </c>
      <c r="AH28" s="7">
        <v>0.56560193599999997</v>
      </c>
      <c r="AI28" s="11"/>
      <c r="AJ28" s="7">
        <v>0.224455928</v>
      </c>
      <c r="AK28" s="7">
        <v>0.29327507800000002</v>
      </c>
      <c r="AL28" s="7">
        <v>0.43991261700000001</v>
      </c>
      <c r="AM28" s="11"/>
      <c r="AN28" s="218">
        <v>7</v>
      </c>
      <c r="AO28" s="232">
        <v>0.2</v>
      </c>
      <c r="AP28" s="11"/>
      <c r="AQ28" s="218">
        <v>1800</v>
      </c>
      <c r="AR28" s="235">
        <v>1.1000000000000001</v>
      </c>
      <c r="AS28" s="235">
        <v>1.1000000000000001</v>
      </c>
      <c r="AT28" s="235">
        <v>1.1000000000000001</v>
      </c>
      <c r="AU28" s="235">
        <v>1.2</v>
      </c>
      <c r="AV28" s="235">
        <v>1.4</v>
      </c>
      <c r="AW28" s="235">
        <v>1.4</v>
      </c>
      <c r="AX28" s="235">
        <v>1.45</v>
      </c>
      <c r="AY28" s="235">
        <v>1.45</v>
      </c>
      <c r="AZ28" s="235">
        <v>1.4</v>
      </c>
      <c r="BA28" s="235">
        <v>1.2</v>
      </c>
      <c r="BB28" s="235">
        <v>1.1000000000000001</v>
      </c>
      <c r="BC28" s="235">
        <v>1.1000000000000001</v>
      </c>
      <c r="BD28" s="218" t="s">
        <v>210</v>
      </c>
      <c r="BE28" s="11"/>
      <c r="BF28" s="219">
        <v>37681</v>
      </c>
      <c r="BG28" s="234">
        <v>0.89</v>
      </c>
      <c r="BH28" s="11"/>
      <c r="BI28" s="11"/>
      <c r="BJ28" s="180"/>
      <c r="BK28" s="180"/>
      <c r="BL28" s="180"/>
      <c r="BM28"/>
      <c r="BN28"/>
      <c r="BO28"/>
      <c r="BP28"/>
      <c r="BQ28"/>
      <c r="BR28" s="180"/>
      <c r="BS28" s="180"/>
      <c r="BT28" s="180"/>
      <c r="BU28" s="180"/>
      <c r="BV28" s="180"/>
      <c r="BW28" s="180"/>
      <c r="BX28" s="180"/>
      <c r="BY28" s="180"/>
      <c r="BZ28" s="180"/>
      <c r="CA28" s="180"/>
      <c r="CB28" s="180"/>
      <c r="CC28" s="180"/>
      <c r="CD28" s="180"/>
      <c r="CE28" s="180"/>
    </row>
    <row r="29" spans="2:83" ht="12.75" x14ac:dyDescent="0.2">
      <c r="B29" s="230">
        <v>37181</v>
      </c>
      <c r="C29" s="231">
        <v>17.999988555908203</v>
      </c>
      <c r="D29" s="231">
        <v>18.999988555908203</v>
      </c>
      <c r="E29" s="231">
        <v>19.999988555908203</v>
      </c>
      <c r="F29" s="226"/>
      <c r="G29" s="231">
        <v>9.005000114440918</v>
      </c>
      <c r="H29" s="231">
        <v>11.005000114440918</v>
      </c>
      <c r="I29" s="231">
        <v>13.005000114440918</v>
      </c>
      <c r="J29" s="218"/>
      <c r="K29" s="219">
        <v>37712</v>
      </c>
      <c r="L29" s="7">
        <v>22.798508605957032</v>
      </c>
      <c r="M29" s="7">
        <v>23.798508605957032</v>
      </c>
      <c r="N29" s="7">
        <v>24.798508605957032</v>
      </c>
      <c r="O29" s="11"/>
      <c r="P29" s="7">
        <v>20.406510314941407</v>
      </c>
      <c r="Q29" s="7">
        <v>21.406510314941407</v>
      </c>
      <c r="R29" s="7">
        <v>22.406510314941407</v>
      </c>
      <c r="S29" s="11"/>
      <c r="T29" s="7">
        <v>1.1255087852478027</v>
      </c>
      <c r="U29" s="7">
        <v>1.1255087852478027</v>
      </c>
      <c r="V29" s="7">
        <v>1.1255087852478027</v>
      </c>
      <c r="W29" s="11"/>
      <c r="X29" s="7">
        <v>0.22500000000000001</v>
      </c>
      <c r="Y29" s="7">
        <v>0.33</v>
      </c>
      <c r="Z29" s="7">
        <v>0.42900000000000005</v>
      </c>
      <c r="AA29" s="11"/>
      <c r="AB29" s="7">
        <v>0.112</v>
      </c>
      <c r="AC29" s="7">
        <v>0.16500000000000001</v>
      </c>
      <c r="AD29" s="7">
        <v>0.23100000000000001</v>
      </c>
      <c r="AE29" s="11"/>
      <c r="AF29" s="7">
        <v>0.29327507800000002</v>
      </c>
      <c r="AG29" s="7">
        <v>0.4</v>
      </c>
      <c r="AH29" s="7">
        <v>0.56123465299999997</v>
      </c>
      <c r="AI29" s="11"/>
      <c r="AJ29" s="7">
        <v>0.17596504700000001</v>
      </c>
      <c r="AK29" s="7">
        <v>0.291010561</v>
      </c>
      <c r="AL29" s="7">
        <v>0.43651584100000002</v>
      </c>
      <c r="AM29" s="11"/>
      <c r="AN29" s="218">
        <v>7</v>
      </c>
      <c r="AO29" s="232">
        <v>0.2</v>
      </c>
      <c r="AP29" s="11"/>
      <c r="AQ29" s="218">
        <v>1900</v>
      </c>
      <c r="AR29" s="235">
        <v>1.2</v>
      </c>
      <c r="AS29" s="235">
        <v>1.2</v>
      </c>
      <c r="AT29" s="235">
        <v>1.2</v>
      </c>
      <c r="AU29" s="235">
        <v>1.1499999999999999</v>
      </c>
      <c r="AV29" s="235">
        <v>1.4</v>
      </c>
      <c r="AW29" s="235">
        <v>1.4</v>
      </c>
      <c r="AX29" s="235">
        <v>1.45</v>
      </c>
      <c r="AY29" s="235">
        <v>1.45</v>
      </c>
      <c r="AZ29" s="235">
        <v>1.4</v>
      </c>
      <c r="BA29" s="235">
        <v>1.1499999999999999</v>
      </c>
      <c r="BB29" s="235">
        <v>1.2</v>
      </c>
      <c r="BC29" s="235">
        <v>1.2</v>
      </c>
      <c r="BD29" s="218" t="s">
        <v>210</v>
      </c>
      <c r="BE29" s="11"/>
      <c r="BF29" s="219">
        <v>37712</v>
      </c>
      <c r="BG29" s="234">
        <v>0.89</v>
      </c>
      <c r="BH29" s="11"/>
      <c r="BI29" s="11"/>
      <c r="BJ29" s="180"/>
      <c r="BK29" s="180"/>
      <c r="BL29" s="180"/>
      <c r="BM29"/>
      <c r="BN29"/>
      <c r="BO29"/>
      <c r="BP29"/>
      <c r="BQ29"/>
      <c r="BR29" s="180"/>
      <c r="BS29" s="180"/>
      <c r="BT29" s="180"/>
      <c r="BU29" s="180"/>
      <c r="BV29" s="180"/>
      <c r="BW29" s="180"/>
      <c r="BX29" s="180"/>
      <c r="BY29" s="180"/>
      <c r="BZ29" s="180"/>
      <c r="CA29" s="180"/>
      <c r="CB29" s="180"/>
      <c r="CC29" s="180"/>
      <c r="CD29" s="180"/>
      <c r="CE29" s="180"/>
    </row>
    <row r="30" spans="2:83" ht="12.75" x14ac:dyDescent="0.2">
      <c r="B30" s="230">
        <v>37182</v>
      </c>
      <c r="C30" s="231">
        <v>17.999988555908203</v>
      </c>
      <c r="D30" s="231">
        <v>18.999988555908203</v>
      </c>
      <c r="E30" s="231">
        <v>19.999988555908203</v>
      </c>
      <c r="F30" s="226"/>
      <c r="G30" s="231">
        <v>9.005000114440918</v>
      </c>
      <c r="H30" s="231">
        <v>11.005000114440918</v>
      </c>
      <c r="I30" s="231">
        <v>13.005000114440918</v>
      </c>
      <c r="J30" s="218"/>
      <c r="K30" s="219">
        <v>37742</v>
      </c>
      <c r="L30" s="7">
        <v>23.972506484985352</v>
      </c>
      <c r="M30" s="7">
        <v>24.972506484985352</v>
      </c>
      <c r="N30" s="7">
        <v>25.972506484985352</v>
      </c>
      <c r="O30" s="11"/>
      <c r="P30" s="7">
        <v>22.702504119873048</v>
      </c>
      <c r="Q30" s="7">
        <v>23.702504119873048</v>
      </c>
      <c r="R30" s="7">
        <v>24.702504119873048</v>
      </c>
      <c r="S30" s="11"/>
      <c r="T30" s="7">
        <v>1.1255087852478027</v>
      </c>
      <c r="U30" s="7">
        <v>1.1255087852478027</v>
      </c>
      <c r="V30" s="7">
        <v>1.1255087852478027</v>
      </c>
      <c r="W30" s="11"/>
      <c r="X30" s="7">
        <v>0.22500000000000001</v>
      </c>
      <c r="Y30" s="7">
        <v>0.33</v>
      </c>
      <c r="Z30" s="7">
        <v>0.42900000000000005</v>
      </c>
      <c r="AA30" s="11"/>
      <c r="AB30" s="7">
        <v>0.112</v>
      </c>
      <c r="AC30" s="7">
        <v>0.16500000000000001</v>
      </c>
      <c r="AD30" s="7">
        <v>0.23100000000000001</v>
      </c>
      <c r="AE30" s="11"/>
      <c r="AF30" s="7">
        <v>0.291010561</v>
      </c>
      <c r="AG30" s="7">
        <v>0.45</v>
      </c>
      <c r="AH30" s="7">
        <v>0.76853040500000003</v>
      </c>
      <c r="AI30" s="11"/>
      <c r="AJ30" s="7">
        <v>0.174606336</v>
      </c>
      <c r="AK30" s="7">
        <v>0.398497247</v>
      </c>
      <c r="AL30" s="7">
        <v>0.59774587000000001</v>
      </c>
      <c r="AM30" s="11"/>
      <c r="AN30" s="218">
        <v>8</v>
      </c>
      <c r="AO30" s="232">
        <v>0.2</v>
      </c>
      <c r="AP30" s="11"/>
      <c r="AQ30" s="218">
        <v>2000</v>
      </c>
      <c r="AR30" s="235">
        <v>1.3</v>
      </c>
      <c r="AS30" s="235">
        <v>1.3</v>
      </c>
      <c r="AT30" s="235">
        <v>1.3</v>
      </c>
      <c r="AU30" s="235">
        <v>1.05</v>
      </c>
      <c r="AV30" s="235">
        <v>1.35</v>
      </c>
      <c r="AW30" s="235">
        <v>1.35</v>
      </c>
      <c r="AX30" s="235">
        <v>1.45</v>
      </c>
      <c r="AY30" s="235">
        <v>1.45</v>
      </c>
      <c r="AZ30" s="235">
        <v>1.35</v>
      </c>
      <c r="BA30" s="235">
        <v>1.05</v>
      </c>
      <c r="BB30" s="235">
        <v>1.3</v>
      </c>
      <c r="BC30" s="235">
        <v>1.3</v>
      </c>
      <c r="BD30" s="218" t="s">
        <v>210</v>
      </c>
      <c r="BE30" s="11"/>
      <c r="BF30" s="219">
        <v>37742</v>
      </c>
      <c r="BG30" s="234">
        <v>0.89</v>
      </c>
      <c r="BH30" s="11"/>
      <c r="BI30" s="11"/>
      <c r="BJ30" s="180"/>
      <c r="BK30" s="180"/>
      <c r="BL30" s="180"/>
      <c r="BM30"/>
      <c r="BN30"/>
      <c r="BO30"/>
      <c r="BP30"/>
      <c r="BQ30"/>
      <c r="BR30" s="180"/>
      <c r="BS30" s="180"/>
      <c r="BT30" s="180"/>
      <c r="BU30" s="180"/>
      <c r="BV30" s="180"/>
      <c r="BW30" s="180"/>
      <c r="BX30" s="180"/>
      <c r="BY30" s="180"/>
      <c r="BZ30" s="180"/>
      <c r="CA30" s="180"/>
      <c r="CB30" s="180"/>
      <c r="CC30" s="180"/>
      <c r="CD30" s="180"/>
      <c r="CE30" s="180"/>
    </row>
    <row r="31" spans="2:83" ht="12.75" x14ac:dyDescent="0.2">
      <c r="B31" s="230">
        <v>37183</v>
      </c>
      <c r="C31" s="231">
        <v>17.999988555908203</v>
      </c>
      <c r="D31" s="231">
        <v>18.999988555908203</v>
      </c>
      <c r="E31" s="231">
        <v>19.999988555908203</v>
      </c>
      <c r="F31" s="226"/>
      <c r="G31" s="231">
        <v>9.005000114440918</v>
      </c>
      <c r="H31" s="231">
        <v>11.005000114440918</v>
      </c>
      <c r="I31" s="231">
        <v>13.005000114440918</v>
      </c>
      <c r="J31" s="218"/>
      <c r="K31" s="219">
        <v>37773</v>
      </c>
      <c r="L31" s="7">
        <v>26.740002593994141</v>
      </c>
      <c r="M31" s="7">
        <v>27.740002593994141</v>
      </c>
      <c r="N31" s="7">
        <v>28.740002593994141</v>
      </c>
      <c r="O31" s="11"/>
      <c r="P31" s="7">
        <v>26.17250343322754</v>
      </c>
      <c r="Q31" s="7">
        <v>27.17250343322754</v>
      </c>
      <c r="R31" s="7">
        <v>28.17250343322754</v>
      </c>
      <c r="S31" s="11"/>
      <c r="T31" s="7">
        <v>1.1255087852478027</v>
      </c>
      <c r="U31" s="7">
        <v>1.1255087852478027</v>
      </c>
      <c r="V31" s="7">
        <v>1.1255087852478027</v>
      </c>
      <c r="W31" s="11"/>
      <c r="X31" s="7">
        <v>0.2175</v>
      </c>
      <c r="Y31" s="7">
        <v>0.34</v>
      </c>
      <c r="Z31" s="7">
        <v>0.442</v>
      </c>
      <c r="AA31" s="11"/>
      <c r="AB31" s="7">
        <v>0.1085</v>
      </c>
      <c r="AC31" s="7">
        <v>0.17</v>
      </c>
      <c r="AD31" s="7">
        <v>0.23800000000000002</v>
      </c>
      <c r="AE31" s="11"/>
      <c r="AF31" s="7">
        <v>0.398497247</v>
      </c>
      <c r="AG31" s="7">
        <v>0.5</v>
      </c>
      <c r="AH31" s="7">
        <v>0.86220956300000007</v>
      </c>
      <c r="AI31" s="11"/>
      <c r="AJ31" s="7">
        <v>0.23909834800000002</v>
      </c>
      <c r="AK31" s="7">
        <v>0.44707162500000003</v>
      </c>
      <c r="AL31" s="7">
        <v>0.670607438</v>
      </c>
      <c r="AM31" s="11"/>
      <c r="AN31" s="218">
        <v>8</v>
      </c>
      <c r="AO31" s="232">
        <v>0.2</v>
      </c>
      <c r="AP31" s="11"/>
      <c r="AQ31" s="218">
        <v>2100</v>
      </c>
      <c r="AR31" s="235">
        <v>1.1000000000000001</v>
      </c>
      <c r="AS31" s="235">
        <v>1.1000000000000001</v>
      </c>
      <c r="AT31" s="235">
        <v>1.1000000000000001</v>
      </c>
      <c r="AU31" s="235">
        <v>1</v>
      </c>
      <c r="AV31" s="235">
        <v>1.1000000000000001</v>
      </c>
      <c r="AW31" s="235">
        <v>1.1000000000000001</v>
      </c>
      <c r="AX31" s="235">
        <v>1.0249999999999999</v>
      </c>
      <c r="AY31" s="235">
        <v>1.0249999999999999</v>
      </c>
      <c r="AZ31" s="235">
        <v>1.1000000000000001</v>
      </c>
      <c r="BA31" s="235">
        <v>1</v>
      </c>
      <c r="BB31" s="235">
        <v>1.1000000000000001</v>
      </c>
      <c r="BC31" s="235">
        <v>1.1000000000000001</v>
      </c>
      <c r="BD31" s="218" t="s">
        <v>210</v>
      </c>
      <c r="BE31" s="11"/>
      <c r="BF31" s="219">
        <v>37773</v>
      </c>
      <c r="BG31" s="234">
        <v>0.89</v>
      </c>
      <c r="BH31" s="11"/>
      <c r="BI31" s="11"/>
      <c r="BJ31" s="180"/>
      <c r="BK31" s="180"/>
      <c r="BL31" s="180"/>
      <c r="BM31"/>
      <c r="BN31"/>
      <c r="BO31"/>
      <c r="BP31"/>
      <c r="BQ31"/>
      <c r="BR31" s="180"/>
      <c r="BS31" s="180"/>
      <c r="BT31" s="180"/>
      <c r="BU31" s="180"/>
      <c r="BV31" s="180"/>
      <c r="BW31" s="180"/>
      <c r="BX31" s="180"/>
      <c r="BY31" s="180"/>
      <c r="BZ31" s="180"/>
      <c r="CA31" s="180"/>
      <c r="CB31" s="180"/>
      <c r="CC31" s="180"/>
      <c r="CD31" s="180"/>
      <c r="CE31" s="180"/>
    </row>
    <row r="32" spans="2:83" ht="12.75" x14ac:dyDescent="0.2">
      <c r="B32" s="230">
        <v>37184</v>
      </c>
      <c r="C32" s="231">
        <v>16.499988555908203</v>
      </c>
      <c r="D32" s="231">
        <v>17.499988555908203</v>
      </c>
      <c r="E32" s="231">
        <v>18.499988555908203</v>
      </c>
      <c r="F32" s="226"/>
      <c r="G32" s="231">
        <v>8.994999885559082</v>
      </c>
      <c r="H32" s="231">
        <v>10.994999885559082</v>
      </c>
      <c r="I32" s="231">
        <v>12.994999885559082</v>
      </c>
      <c r="J32" s="218"/>
      <c r="K32" s="219">
        <v>37803</v>
      </c>
      <c r="L32" s="7">
        <v>33.410012207031251</v>
      </c>
      <c r="M32" s="7">
        <v>34.410012207031251</v>
      </c>
      <c r="N32" s="7">
        <v>35.410012207031251</v>
      </c>
      <c r="O32" s="11"/>
      <c r="P32" s="7">
        <v>33.590012512207032</v>
      </c>
      <c r="Q32" s="7">
        <v>34.590012512207032</v>
      </c>
      <c r="R32" s="7">
        <v>35.590012512207032</v>
      </c>
      <c r="S32" s="11"/>
      <c r="T32" s="7">
        <v>1.1255087852478027</v>
      </c>
      <c r="U32" s="7">
        <v>1.1255087852478027</v>
      </c>
      <c r="V32" s="7">
        <v>1.1255087852478027</v>
      </c>
      <c r="W32" s="11"/>
      <c r="X32" s="7">
        <v>0.20250000000000001</v>
      </c>
      <c r="Y32" s="7">
        <v>0.36</v>
      </c>
      <c r="Z32" s="7">
        <v>0.46800000000000003</v>
      </c>
      <c r="AA32" s="11"/>
      <c r="AB32" s="7">
        <v>0.10150000000000001</v>
      </c>
      <c r="AC32" s="7">
        <v>0.18</v>
      </c>
      <c r="AD32" s="7">
        <v>0.252</v>
      </c>
      <c r="AE32" s="11"/>
      <c r="AF32" s="7">
        <v>0.44707162500000003</v>
      </c>
      <c r="AG32" s="7">
        <v>0.6</v>
      </c>
      <c r="AH32" s="7">
        <v>0.89100000000000001</v>
      </c>
      <c r="AI32" s="11"/>
      <c r="AJ32" s="7">
        <v>0.26824297499999999</v>
      </c>
      <c r="AK32" s="7">
        <v>0.46200000000000002</v>
      </c>
      <c r="AL32" s="7">
        <v>0.69300000000000006</v>
      </c>
      <c r="AM32" s="11"/>
      <c r="AN32" s="218">
        <v>8</v>
      </c>
      <c r="AO32" s="232">
        <v>0.2</v>
      </c>
      <c r="AP32" s="11"/>
      <c r="AQ32" s="218">
        <v>2200</v>
      </c>
      <c r="AR32" s="235">
        <v>1</v>
      </c>
      <c r="AS32" s="235">
        <v>1</v>
      </c>
      <c r="AT32" s="235">
        <v>1</v>
      </c>
      <c r="AU32" s="235">
        <v>0.9</v>
      </c>
      <c r="AV32" s="235">
        <v>0.85</v>
      </c>
      <c r="AW32" s="235">
        <v>0.85</v>
      </c>
      <c r="AX32" s="235">
        <v>0.95</v>
      </c>
      <c r="AY32" s="235">
        <v>0.95</v>
      </c>
      <c r="AZ32" s="235">
        <v>0.85</v>
      </c>
      <c r="BA32" s="235">
        <v>0.9</v>
      </c>
      <c r="BB32" s="235">
        <v>1</v>
      </c>
      <c r="BC32" s="235">
        <v>1</v>
      </c>
      <c r="BD32" s="218" t="s">
        <v>210</v>
      </c>
      <c r="BE32" s="11"/>
      <c r="BF32" s="219">
        <v>37803</v>
      </c>
      <c r="BG32" s="234">
        <v>0.89</v>
      </c>
      <c r="BH32" s="11"/>
      <c r="BI32" s="11"/>
      <c r="BJ32" s="180"/>
      <c r="BK32" s="180"/>
      <c r="BL32" s="180"/>
      <c r="BM32"/>
      <c r="BN32"/>
      <c r="BO32"/>
      <c r="BP32"/>
      <c r="BQ32"/>
      <c r="BR32" s="180"/>
      <c r="BS32" s="180"/>
      <c r="BT32" s="180"/>
      <c r="BU32" s="180"/>
      <c r="BV32" s="180"/>
      <c r="BW32" s="180"/>
      <c r="BX32" s="180"/>
      <c r="BY32" s="180"/>
      <c r="BZ32" s="180"/>
      <c r="CA32" s="180"/>
      <c r="CB32" s="180"/>
      <c r="CC32" s="180"/>
      <c r="CD32" s="180"/>
      <c r="CE32" s="180"/>
    </row>
    <row r="33" spans="2:83" ht="12.75" x14ac:dyDescent="0.2">
      <c r="B33" s="230">
        <v>37185</v>
      </c>
      <c r="C33" s="231">
        <v>16.499988555908203</v>
      </c>
      <c r="D33" s="231">
        <v>17.499988555908203</v>
      </c>
      <c r="E33" s="231">
        <v>18.499988555908203</v>
      </c>
      <c r="F33" s="226"/>
      <c r="G33" s="231">
        <v>9.005000114440918</v>
      </c>
      <c r="H33" s="231">
        <v>11.005000114440918</v>
      </c>
      <c r="I33" s="231">
        <v>13.005000114440918</v>
      </c>
      <c r="J33" s="218"/>
      <c r="K33" s="219">
        <v>37834</v>
      </c>
      <c r="L33" s="7">
        <v>31.060009918212891</v>
      </c>
      <c r="M33" s="7">
        <v>32.060009918212891</v>
      </c>
      <c r="N33" s="7">
        <v>33.060009918212891</v>
      </c>
      <c r="O33" s="11"/>
      <c r="P33" s="7">
        <v>31.740010223388673</v>
      </c>
      <c r="Q33" s="7">
        <v>32.740010223388673</v>
      </c>
      <c r="R33" s="7">
        <v>33.740010223388673</v>
      </c>
      <c r="S33" s="11"/>
      <c r="T33" s="7">
        <v>1.1255087852478027</v>
      </c>
      <c r="U33" s="7">
        <v>1.1255087852478027</v>
      </c>
      <c r="V33" s="7">
        <v>1.1255087852478027</v>
      </c>
      <c r="W33" s="11"/>
      <c r="X33" s="7">
        <v>0.20250000000000001</v>
      </c>
      <c r="Y33" s="7">
        <v>0.36</v>
      </c>
      <c r="Z33" s="7">
        <v>0.46800000000000003</v>
      </c>
      <c r="AA33" s="11"/>
      <c r="AB33" s="7">
        <v>0.10150000000000001</v>
      </c>
      <c r="AC33" s="7">
        <v>0.18</v>
      </c>
      <c r="AD33" s="7">
        <v>0.252</v>
      </c>
      <c r="AE33" s="11"/>
      <c r="AF33" s="7">
        <v>0.46200000000000002</v>
      </c>
      <c r="AG33" s="7">
        <v>0.6</v>
      </c>
      <c r="AH33" s="7">
        <v>0.89672859100000002</v>
      </c>
      <c r="AI33" s="11"/>
      <c r="AJ33" s="7">
        <v>0.2772</v>
      </c>
      <c r="AK33" s="7">
        <v>0.46497038000000002</v>
      </c>
      <c r="AL33" s="7">
        <v>0.697455571</v>
      </c>
      <c r="AM33" s="11"/>
      <c r="AN33" s="218">
        <v>9</v>
      </c>
      <c r="AO33" s="232">
        <v>0.2</v>
      </c>
      <c r="AP33" s="11"/>
      <c r="AQ33" s="218">
        <v>2300</v>
      </c>
      <c r="AR33" s="235">
        <v>1.25</v>
      </c>
      <c r="AS33" s="235">
        <v>1.25</v>
      </c>
      <c r="AT33" s="235">
        <v>1.4060667732537631</v>
      </c>
      <c r="AU33" s="235">
        <v>1.4060667732537631</v>
      </c>
      <c r="AV33" s="235">
        <v>1.595</v>
      </c>
      <c r="AW33" s="235">
        <v>1.58</v>
      </c>
      <c r="AX33" s="235">
        <v>1.58</v>
      </c>
      <c r="AY33" s="235">
        <v>1.58</v>
      </c>
      <c r="AZ33" s="235">
        <v>1.58</v>
      </c>
      <c r="BA33" s="235">
        <v>1.4060667732537631</v>
      </c>
      <c r="BB33" s="235">
        <v>1.4060667732537631</v>
      </c>
      <c r="BC33" s="235">
        <v>1.25</v>
      </c>
      <c r="BD33" s="218" t="s">
        <v>211</v>
      </c>
      <c r="BE33" s="11"/>
      <c r="BF33" s="219">
        <v>37834</v>
      </c>
      <c r="BG33" s="234">
        <v>0.89</v>
      </c>
      <c r="BH33" s="11"/>
      <c r="BI33" s="11"/>
      <c r="BJ33" s="180"/>
      <c r="BK33" s="180"/>
      <c r="BL33" s="180"/>
      <c r="BM33"/>
      <c r="BN33"/>
      <c r="BO33"/>
      <c r="BP33"/>
      <c r="BQ33"/>
      <c r="BR33" s="180"/>
      <c r="BS33" s="180"/>
      <c r="BT33" s="180"/>
      <c r="BU33" s="180"/>
      <c r="BV33" s="180"/>
      <c r="BW33" s="180"/>
      <c r="BX33" s="180"/>
      <c r="BY33" s="180"/>
      <c r="BZ33" s="180"/>
      <c r="CA33" s="180"/>
      <c r="CB33" s="180"/>
      <c r="CC33" s="180"/>
      <c r="CD33" s="180"/>
      <c r="CE33" s="180"/>
    </row>
    <row r="34" spans="2:83" ht="12.75" x14ac:dyDescent="0.2">
      <c r="B34" s="230">
        <v>37186</v>
      </c>
      <c r="C34" s="231">
        <v>17.999988555908203</v>
      </c>
      <c r="D34" s="231">
        <v>18.999988555908203</v>
      </c>
      <c r="E34" s="231">
        <v>19.999988555908203</v>
      </c>
      <c r="F34" s="226"/>
      <c r="G34" s="231">
        <v>8.994999885559082</v>
      </c>
      <c r="H34" s="231">
        <v>10.994999885559082</v>
      </c>
      <c r="I34" s="231">
        <v>12.994999885559082</v>
      </c>
      <c r="J34" s="218"/>
      <c r="K34" s="219">
        <v>37865</v>
      </c>
      <c r="L34" s="7">
        <v>22.859004364013671</v>
      </c>
      <c r="M34" s="7">
        <v>23.859004364013671</v>
      </c>
      <c r="N34" s="7">
        <v>24.859004364013671</v>
      </c>
      <c r="O34" s="11"/>
      <c r="P34" s="7">
        <v>22.786004028320313</v>
      </c>
      <c r="Q34" s="7">
        <v>23.786004028320313</v>
      </c>
      <c r="R34" s="7">
        <v>24.786004028320313</v>
      </c>
      <c r="S34" s="11"/>
      <c r="T34" s="7">
        <v>1.1255087852478027</v>
      </c>
      <c r="U34" s="7">
        <v>1.1255087852478027</v>
      </c>
      <c r="V34" s="7">
        <v>1.1255087852478027</v>
      </c>
      <c r="W34" s="11"/>
      <c r="X34" s="7">
        <v>0.17249999999999999</v>
      </c>
      <c r="Y34" s="7">
        <v>0.33</v>
      </c>
      <c r="Z34" s="7">
        <v>0.42900000000000005</v>
      </c>
      <c r="AA34" s="11"/>
      <c r="AB34" s="7">
        <v>8.7499999999999994E-2</v>
      </c>
      <c r="AC34" s="7">
        <v>0.16500000000000001</v>
      </c>
      <c r="AD34" s="7">
        <v>0.23100000000000001</v>
      </c>
      <c r="AE34" s="11"/>
      <c r="AF34" s="7">
        <v>0.46497038000000002</v>
      </c>
      <c r="AG34" s="7">
        <v>0.45</v>
      </c>
      <c r="AH34" s="7">
        <v>0.71746859200000002</v>
      </c>
      <c r="AI34" s="11"/>
      <c r="AJ34" s="7">
        <v>0.278982228</v>
      </c>
      <c r="AK34" s="7">
        <v>0.37202075099999998</v>
      </c>
      <c r="AL34" s="7">
        <v>0.55803112700000002</v>
      </c>
      <c r="AM34" s="11"/>
      <c r="AN34" s="218">
        <v>9</v>
      </c>
      <c r="AO34" s="232">
        <v>0.2</v>
      </c>
      <c r="AP34" s="11"/>
      <c r="AQ34" s="218">
        <v>2400</v>
      </c>
      <c r="AR34" s="235">
        <v>1.07</v>
      </c>
      <c r="AS34" s="235">
        <v>1.07</v>
      </c>
      <c r="AT34" s="235">
        <v>1.3601913922196933</v>
      </c>
      <c r="AU34" s="235">
        <v>1.3601913922196933</v>
      </c>
      <c r="AV34" s="235">
        <v>1.365</v>
      </c>
      <c r="AW34" s="235">
        <v>1.2150000000000001</v>
      </c>
      <c r="AX34" s="235">
        <v>1.2150000000000001</v>
      </c>
      <c r="AY34" s="235">
        <v>1.2150000000000001</v>
      </c>
      <c r="AZ34" s="235">
        <v>1.2150000000000001</v>
      </c>
      <c r="BA34" s="235">
        <v>1.3601913922196933</v>
      </c>
      <c r="BB34" s="235">
        <v>1.3601913922196933</v>
      </c>
      <c r="BC34" s="235">
        <v>1.07</v>
      </c>
      <c r="BD34" s="218" t="s">
        <v>211</v>
      </c>
      <c r="BE34" s="11"/>
      <c r="BF34" s="219">
        <v>37865</v>
      </c>
      <c r="BG34" s="234">
        <v>0.89</v>
      </c>
      <c r="BH34" s="11"/>
      <c r="BI34" s="11"/>
      <c r="BJ34" s="180"/>
      <c r="BK34" s="180"/>
      <c r="BL34" s="180"/>
      <c r="BM34"/>
      <c r="BN34"/>
      <c r="BO34"/>
      <c r="BP34"/>
      <c r="BQ34"/>
      <c r="BR34" s="180"/>
      <c r="BS34" s="180"/>
      <c r="BT34" s="180"/>
      <c r="BU34" s="180"/>
      <c r="BV34" s="180"/>
      <c r="BW34" s="180"/>
      <c r="BX34" s="180"/>
      <c r="BY34" s="180"/>
      <c r="BZ34" s="180"/>
      <c r="CA34" s="180"/>
      <c r="CB34" s="180"/>
      <c r="CC34" s="180"/>
      <c r="CD34" s="180"/>
      <c r="CE34" s="180"/>
    </row>
    <row r="35" spans="2:83" ht="12.75" x14ac:dyDescent="0.2">
      <c r="B35" s="230">
        <v>37187</v>
      </c>
      <c r="C35" s="231">
        <v>17.999988555908203</v>
      </c>
      <c r="D35" s="231">
        <v>18.999988555908203</v>
      </c>
      <c r="E35" s="231">
        <v>19.999988555908203</v>
      </c>
      <c r="F35" s="226"/>
      <c r="G35" s="231">
        <v>9.0049991607666016</v>
      </c>
      <c r="H35" s="231">
        <v>11.004999160766602</v>
      </c>
      <c r="I35" s="231">
        <v>13.004999160766602</v>
      </c>
      <c r="J35" s="218"/>
      <c r="K35" s="219">
        <v>37895</v>
      </c>
      <c r="L35" s="7">
        <v>21.651007614135743</v>
      </c>
      <c r="M35" s="7">
        <v>22.651007614135743</v>
      </c>
      <c r="N35" s="7">
        <v>23.651007614135743</v>
      </c>
      <c r="O35" s="11"/>
      <c r="P35" s="7">
        <v>20.404005966186524</v>
      </c>
      <c r="Q35" s="7">
        <v>21.404005966186524</v>
      </c>
      <c r="R35" s="7">
        <v>22.404005966186524</v>
      </c>
      <c r="S35" s="11"/>
      <c r="T35" s="7">
        <v>1.1255087852478027</v>
      </c>
      <c r="U35" s="7">
        <v>1.1255087852478027</v>
      </c>
      <c r="V35" s="7">
        <v>1.1255087852478027</v>
      </c>
      <c r="W35" s="11"/>
      <c r="X35" s="7">
        <v>0.17249999999999999</v>
      </c>
      <c r="Y35" s="7">
        <v>0.32</v>
      </c>
      <c r="Z35" s="7">
        <v>0.41600000000000004</v>
      </c>
      <c r="AA35" s="11"/>
      <c r="AB35" s="7">
        <v>8.7499999999999994E-2</v>
      </c>
      <c r="AC35" s="7">
        <v>0.16</v>
      </c>
      <c r="AD35" s="7">
        <v>0.224</v>
      </c>
      <c r="AE35" s="11"/>
      <c r="AF35" s="7">
        <v>0.37202075099999998</v>
      </c>
      <c r="AG35" s="7">
        <v>0.4</v>
      </c>
      <c r="AH35" s="7">
        <v>0.57568718600000002</v>
      </c>
      <c r="AI35" s="11"/>
      <c r="AJ35" s="7">
        <v>0.22321245100000001</v>
      </c>
      <c r="AK35" s="7">
        <v>0.298504467</v>
      </c>
      <c r="AL35" s="7">
        <v>0.44775670000000001</v>
      </c>
      <c r="AM35" s="11"/>
      <c r="AN35" s="218">
        <v>9</v>
      </c>
      <c r="AO35" s="232">
        <v>0.2</v>
      </c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219">
        <v>37895</v>
      </c>
      <c r="BG35" s="234">
        <v>0.89</v>
      </c>
      <c r="BH35" s="11"/>
      <c r="BI35" s="11"/>
      <c r="BJ35" s="180"/>
      <c r="BK35" s="180"/>
      <c r="BL35" s="180"/>
      <c r="BM35"/>
      <c r="BN35"/>
      <c r="BO35"/>
      <c r="BP35"/>
      <c r="BQ35"/>
      <c r="BR35" s="180"/>
      <c r="BS35" s="180"/>
      <c r="BT35" s="180"/>
      <c r="BU35" s="180"/>
      <c r="BV35" s="180"/>
      <c r="BW35" s="180"/>
      <c r="BX35" s="180"/>
      <c r="BY35" s="180"/>
      <c r="BZ35" s="180"/>
      <c r="CA35" s="180"/>
      <c r="CB35" s="180"/>
      <c r="CC35" s="180"/>
      <c r="CD35" s="180"/>
      <c r="CE35" s="180"/>
    </row>
    <row r="36" spans="2:83" ht="12.75" x14ac:dyDescent="0.2">
      <c r="B36" s="230">
        <v>37188</v>
      </c>
      <c r="C36" s="231">
        <v>17.999988555908203</v>
      </c>
      <c r="D36" s="231">
        <v>18.999988555908203</v>
      </c>
      <c r="E36" s="231">
        <v>19.999988555908203</v>
      </c>
      <c r="F36" s="226"/>
      <c r="G36" s="231">
        <v>9.0049991607666016</v>
      </c>
      <c r="H36" s="231">
        <v>11.004999160766602</v>
      </c>
      <c r="I36" s="231">
        <v>13.004999160766602</v>
      </c>
      <c r="J36" s="218"/>
      <c r="K36" s="219">
        <v>37926</v>
      </c>
      <c r="L36" s="7">
        <v>21.901007614135743</v>
      </c>
      <c r="M36" s="7">
        <v>22.901007614135743</v>
      </c>
      <c r="N36" s="7">
        <v>23.901007614135743</v>
      </c>
      <c r="O36" s="11"/>
      <c r="P36" s="7">
        <v>19.904005966186524</v>
      </c>
      <c r="Q36" s="7">
        <v>20.904005966186524</v>
      </c>
      <c r="R36" s="7">
        <v>21.904005966186524</v>
      </c>
      <c r="S36" s="11"/>
      <c r="T36" s="7">
        <v>1.1255087852478027</v>
      </c>
      <c r="U36" s="7">
        <v>1.1255087852478027</v>
      </c>
      <c r="V36" s="7">
        <v>1.1255087852478027</v>
      </c>
      <c r="W36" s="11"/>
      <c r="X36" s="7">
        <v>0.17249999999999999</v>
      </c>
      <c r="Y36" s="7">
        <v>0.32</v>
      </c>
      <c r="Z36" s="7">
        <v>0.41600000000000004</v>
      </c>
      <c r="AA36" s="11"/>
      <c r="AB36" s="7">
        <v>8.7499999999999994E-2</v>
      </c>
      <c r="AC36" s="7">
        <v>0.16</v>
      </c>
      <c r="AD36" s="7">
        <v>0.224</v>
      </c>
      <c r="AE36" s="11"/>
      <c r="AF36" s="7">
        <v>0.298504467</v>
      </c>
      <c r="AG36" s="7">
        <v>0.4</v>
      </c>
      <c r="AH36" s="7">
        <v>0.53199178499999999</v>
      </c>
      <c r="AI36" s="11"/>
      <c r="AJ36" s="7">
        <v>0.17910268000000001</v>
      </c>
      <c r="AK36" s="7">
        <v>0.27584759200000003</v>
      </c>
      <c r="AL36" s="7">
        <v>0.41377138899999999</v>
      </c>
      <c r="AM36" s="11"/>
      <c r="AN36" s="218">
        <v>10</v>
      </c>
      <c r="AO36" s="232">
        <v>0.2</v>
      </c>
      <c r="AP36" s="11"/>
      <c r="AQ36" s="218" t="s">
        <v>212</v>
      </c>
      <c r="AR36" s="11"/>
      <c r="AS36" s="11"/>
      <c r="AT36" s="218" t="s">
        <v>213</v>
      </c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219">
        <v>37926</v>
      </c>
      <c r="BG36" s="234">
        <v>0.89</v>
      </c>
      <c r="BH36" s="11"/>
      <c r="BI36" s="11"/>
      <c r="BJ36" s="180"/>
      <c r="BK36" s="180"/>
      <c r="BL36" s="180"/>
      <c r="BM36"/>
      <c r="BN36"/>
      <c r="BO36"/>
      <c r="BP36"/>
      <c r="BQ36"/>
      <c r="BR36" s="180"/>
      <c r="BS36" s="180"/>
      <c r="BT36" s="180"/>
      <c r="BU36" s="180"/>
      <c r="BV36" s="180"/>
      <c r="BW36" s="180"/>
      <c r="BX36" s="180"/>
      <c r="BY36" s="180"/>
      <c r="BZ36" s="180"/>
      <c r="CA36" s="180"/>
      <c r="CB36" s="180"/>
      <c r="CC36" s="180"/>
      <c r="CD36" s="180"/>
      <c r="CE36" s="180"/>
    </row>
    <row r="37" spans="2:83" ht="12.75" x14ac:dyDescent="0.2">
      <c r="B37" s="230">
        <v>37189</v>
      </c>
      <c r="C37" s="231">
        <v>17.999988555908203</v>
      </c>
      <c r="D37" s="231">
        <v>18.999988555908203</v>
      </c>
      <c r="E37" s="231">
        <v>19.999988555908203</v>
      </c>
      <c r="F37" s="226"/>
      <c r="G37" s="231">
        <v>9.0049991607666016</v>
      </c>
      <c r="H37" s="231">
        <v>11.004999160766602</v>
      </c>
      <c r="I37" s="231">
        <v>13.004999160766602</v>
      </c>
      <c r="J37" s="218"/>
      <c r="K37" s="219">
        <v>37956</v>
      </c>
      <c r="L37" s="7">
        <v>21.966006240844727</v>
      </c>
      <c r="M37" s="7">
        <v>22.966006240844727</v>
      </c>
      <c r="N37" s="7">
        <v>23.966006240844727</v>
      </c>
      <c r="O37" s="11"/>
      <c r="P37" s="7">
        <v>20.614007339477538</v>
      </c>
      <c r="Q37" s="7">
        <v>21.614007339477538</v>
      </c>
      <c r="R37" s="7">
        <v>22.614007339477538</v>
      </c>
      <c r="S37" s="11"/>
      <c r="T37" s="7">
        <v>1.1255087852478027</v>
      </c>
      <c r="U37" s="7">
        <v>1.1255087852478027</v>
      </c>
      <c r="V37" s="7">
        <v>1.1255087852478027</v>
      </c>
      <c r="W37" s="11"/>
      <c r="X37" s="7">
        <v>0.17249999999999999</v>
      </c>
      <c r="Y37" s="7">
        <v>0.32</v>
      </c>
      <c r="Z37" s="7">
        <v>0.41600000000000004</v>
      </c>
      <c r="AA37" s="11"/>
      <c r="AB37" s="7">
        <v>8.7499999999999994E-2</v>
      </c>
      <c r="AC37" s="7">
        <v>0.16</v>
      </c>
      <c r="AD37" s="7">
        <v>0.224</v>
      </c>
      <c r="AE37" s="11"/>
      <c r="AF37" s="7">
        <v>0.27584759200000003</v>
      </c>
      <c r="AG37" s="7">
        <v>0.4</v>
      </c>
      <c r="AH37" s="7">
        <v>0.54816744900000003</v>
      </c>
      <c r="AI37" s="11"/>
      <c r="AJ37" s="7">
        <v>0.165508555</v>
      </c>
      <c r="AK37" s="7">
        <v>0.28423497400000003</v>
      </c>
      <c r="AL37" s="7">
        <v>0.42635246100000002</v>
      </c>
      <c r="AM37" s="11"/>
      <c r="AN37" s="218">
        <v>10</v>
      </c>
      <c r="AO37" s="232">
        <v>0.2</v>
      </c>
      <c r="AP37" s="11"/>
      <c r="AQ37" s="232">
        <v>-50</v>
      </c>
      <c r="AR37" s="236">
        <v>-0.2</v>
      </c>
      <c r="AS37" s="11"/>
      <c r="AT37" s="232">
        <v>1</v>
      </c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219">
        <v>37956</v>
      </c>
      <c r="BG37" s="234">
        <v>0.89</v>
      </c>
      <c r="BH37" s="11"/>
      <c r="BI37" s="11"/>
      <c r="BJ37" s="180"/>
      <c r="BK37" s="180"/>
      <c r="BL37" s="180"/>
      <c r="BM37"/>
      <c r="BN37"/>
      <c r="BO37"/>
      <c r="BP37"/>
      <c r="BQ37"/>
      <c r="BR37" s="180"/>
      <c r="BS37" s="180"/>
      <c r="BT37" s="180"/>
      <c r="BU37" s="180"/>
      <c r="BV37" s="180"/>
      <c r="BW37" s="180"/>
      <c r="BX37" s="180"/>
      <c r="BY37" s="180"/>
      <c r="BZ37" s="180"/>
      <c r="CA37" s="180"/>
      <c r="CB37" s="180"/>
      <c r="CC37" s="180"/>
      <c r="CD37" s="180"/>
      <c r="CE37" s="180"/>
    </row>
    <row r="38" spans="2:83" ht="12.75" x14ac:dyDescent="0.2">
      <c r="B38" s="230">
        <v>37190</v>
      </c>
      <c r="C38" s="231">
        <v>17.999988555908203</v>
      </c>
      <c r="D38" s="231">
        <v>18.999988555908203</v>
      </c>
      <c r="E38" s="231">
        <v>19.999988555908203</v>
      </c>
      <c r="F38" s="226"/>
      <c r="G38" s="231">
        <v>12.524999618530273</v>
      </c>
      <c r="H38" s="231">
        <v>14.524999618530273</v>
      </c>
      <c r="I38" s="231">
        <v>16.524999618530273</v>
      </c>
      <c r="J38" s="218"/>
      <c r="K38" s="219">
        <v>37987</v>
      </c>
      <c r="L38" s="7">
        <v>26.553005752563479</v>
      </c>
      <c r="M38" s="7">
        <v>27.553005752563479</v>
      </c>
      <c r="N38" s="7">
        <v>28.553005752563479</v>
      </c>
      <c r="O38" s="11"/>
      <c r="P38" s="7">
        <v>23.762005767822266</v>
      </c>
      <c r="Q38" s="7">
        <v>24.762005767822266</v>
      </c>
      <c r="R38" s="7">
        <v>25.762005767822266</v>
      </c>
      <c r="S38" s="11"/>
      <c r="T38" s="7">
        <v>1.1592741012573242</v>
      </c>
      <c r="U38" s="7">
        <v>1.1592741012573242</v>
      </c>
      <c r="V38" s="7">
        <v>1.1592741012573242</v>
      </c>
      <c r="W38" s="11"/>
      <c r="X38" s="7">
        <v>0.17249999999999999</v>
      </c>
      <c r="Y38" s="7">
        <v>0.35260230200000003</v>
      </c>
      <c r="Z38" s="7">
        <v>0.45800000000000002</v>
      </c>
      <c r="AA38" s="11"/>
      <c r="AB38" s="7">
        <v>8.7499999999999994E-2</v>
      </c>
      <c r="AC38" s="7">
        <v>0.17630115100000002</v>
      </c>
      <c r="AD38" s="7">
        <v>0.24700000000000003</v>
      </c>
      <c r="AE38" s="11"/>
      <c r="AF38" s="7">
        <v>0.28423497400000003</v>
      </c>
      <c r="AG38" s="7">
        <v>0.43243074100000001</v>
      </c>
      <c r="AH38" s="7">
        <v>0.58378150000000006</v>
      </c>
      <c r="AI38" s="11"/>
      <c r="AJ38" s="7">
        <v>0.17054098400000001</v>
      </c>
      <c r="AK38" s="7">
        <v>0.30270151900000003</v>
      </c>
      <c r="AL38" s="7">
        <v>0.45405227800000003</v>
      </c>
      <c r="AM38" s="11"/>
      <c r="AN38" s="218">
        <v>10</v>
      </c>
      <c r="AO38" s="232">
        <v>0.2</v>
      </c>
      <c r="AP38" s="11"/>
      <c r="AQ38" s="232">
        <v>-40</v>
      </c>
      <c r="AR38" s="234">
        <v>-0.2</v>
      </c>
      <c r="AS38" s="11"/>
      <c r="AT38" s="232">
        <v>2</v>
      </c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219">
        <v>37987</v>
      </c>
      <c r="BG38" s="234">
        <v>0.89</v>
      </c>
      <c r="BH38" s="11"/>
      <c r="BI38" s="11"/>
      <c r="BJ38" s="180"/>
      <c r="BK38" s="180"/>
      <c r="BL38" s="180"/>
      <c r="BM38"/>
      <c r="BN38"/>
      <c r="BO38"/>
      <c r="BP38"/>
      <c r="BQ38"/>
      <c r="BR38" s="180"/>
      <c r="BS38" s="180"/>
      <c r="BT38" s="180"/>
      <c r="BU38" s="180"/>
      <c r="BV38" s="180"/>
      <c r="BW38" s="180"/>
      <c r="BX38" s="180"/>
      <c r="BY38" s="180"/>
      <c r="BZ38" s="180"/>
      <c r="CA38" s="180"/>
      <c r="CB38" s="180"/>
      <c r="CC38" s="180"/>
      <c r="CD38" s="180"/>
      <c r="CE38" s="180"/>
    </row>
    <row r="39" spans="2:83" ht="12.75" x14ac:dyDescent="0.2">
      <c r="B39" s="230">
        <v>37191</v>
      </c>
      <c r="C39" s="231">
        <v>16.499988555908203</v>
      </c>
      <c r="D39" s="231">
        <v>17.499988555908203</v>
      </c>
      <c r="E39" s="231">
        <v>18.499988555908203</v>
      </c>
      <c r="F39" s="226"/>
      <c r="G39" s="231">
        <v>12.524999618530273</v>
      </c>
      <c r="H39" s="231">
        <v>14.524999618530273</v>
      </c>
      <c r="I39" s="231">
        <v>16.524999618530273</v>
      </c>
      <c r="J39" s="218"/>
      <c r="K39" s="219">
        <v>38018</v>
      </c>
      <c r="L39" s="7">
        <v>25.303005752563479</v>
      </c>
      <c r="M39" s="7">
        <v>26.303005752563479</v>
      </c>
      <c r="N39" s="7">
        <v>27.303005752563479</v>
      </c>
      <c r="O39" s="11"/>
      <c r="P39" s="7">
        <v>23.012005767822266</v>
      </c>
      <c r="Q39" s="7">
        <v>24.012005767822266</v>
      </c>
      <c r="R39" s="7">
        <v>25.012005767822266</v>
      </c>
      <c r="S39" s="11"/>
      <c r="T39" s="7">
        <v>1.1592741012573242</v>
      </c>
      <c r="U39" s="7">
        <v>1.1592741012573242</v>
      </c>
      <c r="V39" s="7">
        <v>1.1592741012573242</v>
      </c>
      <c r="W39" s="11"/>
      <c r="X39" s="7">
        <v>0.17249999999999999</v>
      </c>
      <c r="Y39" s="7">
        <v>0.35177725500000001</v>
      </c>
      <c r="Z39" s="7">
        <v>0.45700000000000002</v>
      </c>
      <c r="AA39" s="11"/>
      <c r="AB39" s="7">
        <v>8.7499999999999994E-2</v>
      </c>
      <c r="AC39" s="7">
        <v>0.17588862699999999</v>
      </c>
      <c r="AD39" s="7">
        <v>0.24600000000000002</v>
      </c>
      <c r="AE39" s="11"/>
      <c r="AF39" s="7">
        <v>0.30270151900000003</v>
      </c>
      <c r="AG39" s="7">
        <v>0.43163636599999999</v>
      </c>
      <c r="AH39" s="7">
        <v>0.58270909400000004</v>
      </c>
      <c r="AI39" s="11"/>
      <c r="AJ39" s="7">
        <v>0.181620911</v>
      </c>
      <c r="AK39" s="7">
        <v>0.30214545599999998</v>
      </c>
      <c r="AL39" s="7">
        <v>0.453218185</v>
      </c>
      <c r="AM39" s="11"/>
      <c r="AN39" s="218">
        <v>11</v>
      </c>
      <c r="AO39" s="232">
        <v>0.3</v>
      </c>
      <c r="AP39" s="11"/>
      <c r="AQ39" s="237">
        <v>-30</v>
      </c>
      <c r="AR39" s="236">
        <v>-0.2</v>
      </c>
      <c r="AS39" s="11"/>
      <c r="AT39" s="232">
        <v>3</v>
      </c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219">
        <v>38018</v>
      </c>
      <c r="BG39" s="234">
        <v>0.89</v>
      </c>
      <c r="BH39" s="11"/>
      <c r="BI39" s="11"/>
      <c r="BJ39" s="180"/>
      <c r="BK39" s="180"/>
      <c r="BL39" s="180"/>
      <c r="BM39"/>
      <c r="BN39"/>
      <c r="BO39"/>
      <c r="BP39"/>
      <c r="BQ39"/>
      <c r="BR39" s="180"/>
      <c r="BS39" s="180"/>
      <c r="BT39" s="180"/>
      <c r="BU39" s="180"/>
      <c r="BV39" s="180"/>
      <c r="BW39" s="180"/>
      <c r="BX39" s="180"/>
      <c r="BY39" s="180"/>
      <c r="BZ39" s="180"/>
      <c r="CA39" s="180"/>
      <c r="CB39" s="180"/>
      <c r="CC39" s="180"/>
      <c r="CD39" s="180"/>
      <c r="CE39" s="180"/>
    </row>
    <row r="40" spans="2:83" ht="12.75" x14ac:dyDescent="0.2">
      <c r="B40" s="230">
        <v>37195</v>
      </c>
      <c r="C40" s="231">
        <v>17.999988555908203</v>
      </c>
      <c r="D40" s="231">
        <v>18.999988555908203</v>
      </c>
      <c r="E40" s="231">
        <v>19.999988555908203</v>
      </c>
      <c r="F40" s="226"/>
      <c r="G40" s="231">
        <v>12.524999618530273</v>
      </c>
      <c r="H40" s="231">
        <v>14.524999618530273</v>
      </c>
      <c r="I40" s="231">
        <v>16.524999618530273</v>
      </c>
      <c r="J40" s="218"/>
      <c r="K40" s="219">
        <v>38047</v>
      </c>
      <c r="L40" s="7">
        <v>23.880003509521487</v>
      </c>
      <c r="M40" s="7">
        <v>24.880003509521487</v>
      </c>
      <c r="N40" s="7">
        <v>25.880003509521487</v>
      </c>
      <c r="O40" s="11"/>
      <c r="P40" s="7">
        <v>22.170002899169923</v>
      </c>
      <c r="Q40" s="7">
        <v>23.170002899169923</v>
      </c>
      <c r="R40" s="7">
        <v>24.170002899169923</v>
      </c>
      <c r="S40" s="11"/>
      <c r="T40" s="7">
        <v>1.1592741012573242</v>
      </c>
      <c r="U40" s="7">
        <v>1.1592741012573242</v>
      </c>
      <c r="V40" s="7">
        <v>1.1592741012573242</v>
      </c>
      <c r="W40" s="11"/>
      <c r="X40" s="7">
        <v>0.17249999999999999</v>
      </c>
      <c r="Y40" s="7">
        <v>0.290459252</v>
      </c>
      <c r="Z40" s="7">
        <v>0.378</v>
      </c>
      <c r="AA40" s="11"/>
      <c r="AB40" s="7">
        <v>8.7499999999999994E-2</v>
      </c>
      <c r="AC40" s="7">
        <v>0.145229626</v>
      </c>
      <c r="AD40" s="7">
        <v>0.20300000000000001</v>
      </c>
      <c r="AE40" s="11"/>
      <c r="AF40" s="7">
        <v>0.30214545599999998</v>
      </c>
      <c r="AG40" s="7">
        <v>0.367410713</v>
      </c>
      <c r="AH40" s="7">
        <v>0.49600446200000003</v>
      </c>
      <c r="AI40" s="11"/>
      <c r="AJ40" s="7">
        <v>0.181287274</v>
      </c>
      <c r="AK40" s="7">
        <v>0.25718749899999999</v>
      </c>
      <c r="AL40" s="7">
        <v>0.38578124899999999</v>
      </c>
      <c r="AM40" s="11"/>
      <c r="AN40" s="218">
        <v>11</v>
      </c>
      <c r="AO40" s="232">
        <v>0.3</v>
      </c>
      <c r="AP40" s="11"/>
      <c r="AQ40" s="232">
        <v>-20</v>
      </c>
      <c r="AR40" s="236">
        <v>-0.15</v>
      </c>
      <c r="AS40" s="11"/>
      <c r="AT40" s="232">
        <v>4</v>
      </c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219">
        <v>38047</v>
      </c>
      <c r="BG40" s="234">
        <v>0.89</v>
      </c>
      <c r="BH40" s="11"/>
      <c r="BI40" s="11"/>
      <c r="BJ40" s="180"/>
      <c r="BK40" s="180"/>
      <c r="BL40" s="180"/>
      <c r="BM40"/>
      <c r="BN40"/>
      <c r="BO40"/>
      <c r="BP40"/>
      <c r="BQ40"/>
      <c r="BR40" s="180"/>
      <c r="BS40" s="180"/>
      <c r="BT40" s="180"/>
      <c r="BU40" s="180"/>
      <c r="BV40" s="180"/>
      <c r="BW40" s="180"/>
      <c r="BX40" s="180"/>
      <c r="BY40" s="180"/>
      <c r="BZ40" s="180"/>
      <c r="CA40" s="180"/>
      <c r="CB40" s="180"/>
      <c r="CC40" s="180"/>
      <c r="CD40" s="180"/>
      <c r="CE40" s="180"/>
    </row>
    <row r="41" spans="2:83" ht="12.75" x14ac:dyDescent="0.2">
      <c r="B41" s="230">
        <v>37196</v>
      </c>
      <c r="C41" s="231">
        <v>18.699980926513671</v>
      </c>
      <c r="D41" s="231">
        <v>19.699980926513671</v>
      </c>
      <c r="E41" s="231">
        <v>20.699980926513671</v>
      </c>
      <c r="F41" s="226"/>
      <c r="G41" s="231">
        <v>12.674999237060547</v>
      </c>
      <c r="H41" s="231">
        <v>14.674999237060547</v>
      </c>
      <c r="I41" s="231">
        <v>16.674999237060547</v>
      </c>
      <c r="J41" s="218"/>
      <c r="K41" s="219">
        <v>38078</v>
      </c>
      <c r="L41" s="7">
        <v>23.148508605957034</v>
      </c>
      <c r="M41" s="7">
        <v>24.148508605957034</v>
      </c>
      <c r="N41" s="7">
        <v>25.148508605957034</v>
      </c>
      <c r="O41" s="11"/>
      <c r="P41" s="7">
        <v>21.156510314941407</v>
      </c>
      <c r="Q41" s="7">
        <v>22.156510314941407</v>
      </c>
      <c r="R41" s="7">
        <v>23.156510314941407</v>
      </c>
      <c r="S41" s="11"/>
      <c r="T41" s="7">
        <v>1.1592741012573242</v>
      </c>
      <c r="U41" s="7">
        <v>1.1592741012573242</v>
      </c>
      <c r="V41" s="7">
        <v>1.1592741012573242</v>
      </c>
      <c r="W41" s="11"/>
      <c r="X41" s="7">
        <v>0.17249999999999999</v>
      </c>
      <c r="Y41" s="7">
        <v>0.28929421999999999</v>
      </c>
      <c r="Z41" s="7">
        <v>0.376</v>
      </c>
      <c r="AA41" s="11"/>
      <c r="AB41" s="7">
        <v>8.7499999999999994E-2</v>
      </c>
      <c r="AC41" s="7">
        <v>0.14464711</v>
      </c>
      <c r="AD41" s="7">
        <v>0.20300000000000001</v>
      </c>
      <c r="AE41" s="11"/>
      <c r="AF41" s="7">
        <v>0.25718749899999999</v>
      </c>
      <c r="AG41" s="7">
        <v>0.36599802800000003</v>
      </c>
      <c r="AH41" s="7">
        <v>0.494097338</v>
      </c>
      <c r="AI41" s="11"/>
      <c r="AJ41" s="7">
        <v>0.15431249899999999</v>
      </c>
      <c r="AK41" s="7">
        <v>0.25619861999999999</v>
      </c>
      <c r="AL41" s="7">
        <v>0.38429793000000001</v>
      </c>
      <c r="AM41" s="11"/>
      <c r="AN41" s="218">
        <v>11</v>
      </c>
      <c r="AO41" s="232">
        <v>0.3</v>
      </c>
      <c r="AP41" s="11"/>
      <c r="AQ41" s="232">
        <v>-15</v>
      </c>
      <c r="AR41" s="236">
        <v>-7.0000000000000007E-2</v>
      </c>
      <c r="AS41" s="11"/>
      <c r="AT41" s="232">
        <v>10</v>
      </c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219">
        <v>38078</v>
      </c>
      <c r="BG41" s="234">
        <v>0.89</v>
      </c>
      <c r="BH41" s="11"/>
      <c r="BI41" s="11"/>
      <c r="BJ41" s="180"/>
      <c r="BK41" s="180"/>
      <c r="BL41" s="180"/>
      <c r="BM41"/>
      <c r="BN41"/>
      <c r="BO41"/>
      <c r="BP41"/>
      <c r="BQ41"/>
      <c r="BR41" s="180"/>
      <c r="BS41" s="180"/>
      <c r="BT41" s="180"/>
      <c r="BU41" s="180"/>
      <c r="BV41" s="180"/>
      <c r="BW41" s="180"/>
      <c r="BX41" s="180"/>
      <c r="BY41" s="180"/>
      <c r="BZ41" s="180"/>
      <c r="CA41" s="180"/>
      <c r="CB41" s="180"/>
      <c r="CC41" s="180"/>
      <c r="CD41" s="180"/>
      <c r="CE41" s="180"/>
    </row>
    <row r="42" spans="2:83" ht="12.75" x14ac:dyDescent="0.2">
      <c r="B42" s="230">
        <v>37226</v>
      </c>
      <c r="C42" s="231">
        <v>21.69999008178711</v>
      </c>
      <c r="D42" s="231">
        <v>22.69999008178711</v>
      </c>
      <c r="E42" s="231">
        <v>23.69999008178711</v>
      </c>
      <c r="F42" s="226"/>
      <c r="G42" s="231">
        <v>13.924999237060547</v>
      </c>
      <c r="H42" s="231">
        <v>15.924999237060547</v>
      </c>
      <c r="I42" s="231">
        <v>17.924999237060547</v>
      </c>
      <c r="J42" s="218"/>
      <c r="K42" s="219">
        <v>38108</v>
      </c>
      <c r="L42" s="7">
        <v>24.322506484985354</v>
      </c>
      <c r="M42" s="7">
        <v>25.322506484985354</v>
      </c>
      <c r="N42" s="7">
        <v>26.322506484985354</v>
      </c>
      <c r="O42" s="11"/>
      <c r="P42" s="7">
        <v>23.452504119873048</v>
      </c>
      <c r="Q42" s="7">
        <v>24.452504119873048</v>
      </c>
      <c r="R42" s="7">
        <v>25.452504119873048</v>
      </c>
      <c r="S42" s="11"/>
      <c r="T42" s="7">
        <v>1.1592741012573242</v>
      </c>
      <c r="U42" s="7">
        <v>1.1592741012573242</v>
      </c>
      <c r="V42" s="7">
        <v>1.1592741012573242</v>
      </c>
      <c r="W42" s="11"/>
      <c r="X42" s="7">
        <v>0.17249999999999999</v>
      </c>
      <c r="Y42" s="7">
        <v>0.33921873000000002</v>
      </c>
      <c r="Z42" s="7">
        <v>0.441</v>
      </c>
      <c r="AA42" s="11"/>
      <c r="AB42" s="7">
        <v>8.7499999999999994E-2</v>
      </c>
      <c r="AC42" s="7">
        <v>0.16960936500000001</v>
      </c>
      <c r="AD42" s="7">
        <v>0.23700000000000002</v>
      </c>
      <c r="AE42" s="11"/>
      <c r="AF42" s="7">
        <v>0.25619861999999999</v>
      </c>
      <c r="AG42" s="7">
        <v>0.454010566</v>
      </c>
      <c r="AH42" s="7">
        <v>0.61291426400000004</v>
      </c>
      <c r="AI42" s="11"/>
      <c r="AJ42" s="7">
        <v>0.15371917200000002</v>
      </c>
      <c r="AK42" s="7">
        <v>0.31780739600000002</v>
      </c>
      <c r="AL42" s="7">
        <v>0.476711094</v>
      </c>
      <c r="AM42" s="11"/>
      <c r="AN42" s="218">
        <v>12</v>
      </c>
      <c r="AO42" s="232">
        <v>0.3</v>
      </c>
      <c r="AP42" s="11"/>
      <c r="AQ42" s="232">
        <v>-10</v>
      </c>
      <c r="AR42" s="234">
        <v>-0.04</v>
      </c>
      <c r="AS42" s="11"/>
      <c r="AT42" s="232">
        <v>0</v>
      </c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219">
        <v>38108</v>
      </c>
      <c r="BG42" s="234">
        <v>0.89</v>
      </c>
      <c r="BH42" s="11"/>
      <c r="BI42" s="11"/>
      <c r="BJ42" s="180"/>
      <c r="BK42" s="180"/>
      <c r="BL42" s="180"/>
      <c r="BM42"/>
      <c r="BN42"/>
      <c r="BO42"/>
      <c r="BP42"/>
      <c r="BQ42"/>
      <c r="BR42" s="180"/>
      <c r="BS42" s="180"/>
      <c r="BT42" s="180"/>
      <c r="BU42" s="180"/>
      <c r="BV42" s="180"/>
      <c r="BW42" s="180"/>
      <c r="BX42" s="180"/>
      <c r="BY42" s="180"/>
      <c r="BZ42" s="180"/>
      <c r="CA42" s="180"/>
      <c r="CB42" s="180"/>
      <c r="CC42" s="180"/>
      <c r="CD42" s="180"/>
      <c r="CE42" s="180"/>
    </row>
    <row r="43" spans="2:83" ht="12.75" x14ac:dyDescent="0.2">
      <c r="B43" s="230">
        <v>37257</v>
      </c>
      <c r="C43" s="231">
        <v>23.369988632202148</v>
      </c>
      <c r="D43" s="231">
        <v>24.369988632202148</v>
      </c>
      <c r="E43" s="231">
        <v>25.369988632202148</v>
      </c>
      <c r="F43" s="226"/>
      <c r="G43" s="231">
        <v>14.042496643066407</v>
      </c>
      <c r="H43" s="231">
        <v>16.042496643066407</v>
      </c>
      <c r="I43" s="231">
        <v>18.042496643066407</v>
      </c>
      <c r="J43" s="218"/>
      <c r="K43" s="219">
        <v>38139</v>
      </c>
      <c r="L43" s="7">
        <v>27.090002593994143</v>
      </c>
      <c r="M43" s="7">
        <v>28.090002593994143</v>
      </c>
      <c r="N43" s="7">
        <v>29.090002593994143</v>
      </c>
      <c r="O43" s="11"/>
      <c r="P43" s="7">
        <v>26.92250343322754</v>
      </c>
      <c r="Q43" s="7">
        <v>27.92250343322754</v>
      </c>
      <c r="R43" s="7">
        <v>28.92250343322754</v>
      </c>
      <c r="S43" s="11"/>
      <c r="T43" s="7">
        <v>1.1592741012573242</v>
      </c>
      <c r="U43" s="7">
        <v>1.1592741012573242</v>
      </c>
      <c r="V43" s="7">
        <v>1.1592741012573242</v>
      </c>
      <c r="W43" s="11"/>
      <c r="X43" s="7">
        <v>0.20250000000000001</v>
      </c>
      <c r="Y43" s="7">
        <v>0.34870022300000003</v>
      </c>
      <c r="Z43" s="7">
        <v>0.45300000000000001</v>
      </c>
      <c r="AA43" s="11"/>
      <c r="AB43" s="7">
        <v>0.10150000000000001</v>
      </c>
      <c r="AC43" s="7">
        <v>0.174350111</v>
      </c>
      <c r="AD43" s="7">
        <v>0.24400000000000002</v>
      </c>
      <c r="AE43" s="11"/>
      <c r="AF43" s="7">
        <v>0.31780739600000002</v>
      </c>
      <c r="AG43" s="7">
        <v>0.49491848300000002</v>
      </c>
      <c r="AH43" s="7">
        <v>0.66813995100000001</v>
      </c>
      <c r="AI43" s="11"/>
      <c r="AJ43" s="7">
        <v>0.19068443800000001</v>
      </c>
      <c r="AK43" s="7">
        <v>0.34644293800000003</v>
      </c>
      <c r="AL43" s="7">
        <v>0.51966440700000005</v>
      </c>
      <c r="AM43" s="11"/>
      <c r="AN43" s="218">
        <v>12</v>
      </c>
      <c r="AO43" s="232">
        <v>0.3</v>
      </c>
      <c r="AP43" s="11"/>
      <c r="AQ43" s="232">
        <v>-5</v>
      </c>
      <c r="AR43" s="234">
        <v>0</v>
      </c>
      <c r="AS43" s="11"/>
      <c r="AT43" s="232">
        <v>0</v>
      </c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219">
        <v>38139</v>
      </c>
      <c r="BG43" s="234">
        <v>0.89</v>
      </c>
      <c r="BH43" s="11"/>
      <c r="BI43" s="11"/>
      <c r="BJ43" s="180"/>
      <c r="BK43" s="180"/>
      <c r="BL43" s="180"/>
      <c r="BM43"/>
      <c r="BN43"/>
      <c r="BO43"/>
      <c r="BP43"/>
      <c r="BQ43"/>
      <c r="BR43" s="180"/>
      <c r="BS43" s="180"/>
      <c r="BT43" s="180"/>
      <c r="BU43" s="180"/>
      <c r="BV43" s="180"/>
      <c r="BW43" s="180"/>
      <c r="BX43" s="180"/>
      <c r="BY43" s="180"/>
      <c r="BZ43" s="180"/>
      <c r="CA43" s="180"/>
      <c r="CB43" s="180"/>
      <c r="CC43" s="180"/>
      <c r="CD43" s="180"/>
      <c r="CE43" s="180"/>
    </row>
    <row r="44" spans="2:83" ht="12.75" x14ac:dyDescent="0.2">
      <c r="B44" s="230">
        <v>37288</v>
      </c>
      <c r="C44" s="231">
        <v>21.619986724853515</v>
      </c>
      <c r="D44" s="231">
        <v>22.619986724853515</v>
      </c>
      <c r="E44" s="231">
        <v>23.619986724853515</v>
      </c>
      <c r="F44" s="226"/>
      <c r="G44" s="231">
        <v>13.392497024536134</v>
      </c>
      <c r="H44" s="231">
        <v>15.392497024536134</v>
      </c>
      <c r="I44" s="231">
        <v>17.392497024536134</v>
      </c>
      <c r="J44" s="218"/>
      <c r="K44" s="219">
        <v>38169</v>
      </c>
      <c r="L44" s="7">
        <v>33.760012207031252</v>
      </c>
      <c r="M44" s="7">
        <v>34.760012207031252</v>
      </c>
      <c r="N44" s="7">
        <v>35.760012207031252</v>
      </c>
      <c r="O44" s="11"/>
      <c r="P44" s="7">
        <v>34.340012512207032</v>
      </c>
      <c r="Q44" s="7">
        <v>35.340012512207032</v>
      </c>
      <c r="R44" s="7">
        <v>36.340012512207032</v>
      </c>
      <c r="S44" s="11"/>
      <c r="T44" s="7">
        <v>1.1592741012573242</v>
      </c>
      <c r="U44" s="7">
        <v>1.1592741012573242</v>
      </c>
      <c r="V44" s="7">
        <v>1.1592741012573242</v>
      </c>
      <c r="W44" s="11"/>
      <c r="X44" s="7">
        <v>0.20250000000000001</v>
      </c>
      <c r="Y44" s="7">
        <v>0.36869664600000002</v>
      </c>
      <c r="Z44" s="7">
        <v>0.47900000000000004</v>
      </c>
      <c r="AA44" s="11"/>
      <c r="AB44" s="7">
        <v>0.10150000000000001</v>
      </c>
      <c r="AC44" s="7">
        <v>0.18434832300000001</v>
      </c>
      <c r="AD44" s="7">
        <v>0.25800000000000001</v>
      </c>
      <c r="AE44" s="11"/>
      <c r="AF44" s="7">
        <v>0.34644293800000003</v>
      </c>
      <c r="AG44" s="7">
        <v>0.53696665600000004</v>
      </c>
      <c r="AH44" s="7">
        <v>0.72490498599999997</v>
      </c>
      <c r="AI44" s="11"/>
      <c r="AJ44" s="7">
        <v>0.20786576300000001</v>
      </c>
      <c r="AK44" s="7">
        <v>0.375876659</v>
      </c>
      <c r="AL44" s="7">
        <v>0.56381498900000004</v>
      </c>
      <c r="AM44" s="11"/>
      <c r="AN44" s="218">
        <v>12</v>
      </c>
      <c r="AO44" s="232">
        <v>0.3</v>
      </c>
      <c r="AP44" s="11"/>
      <c r="AQ44" s="232">
        <v>-1.5</v>
      </c>
      <c r="AR44" s="234">
        <v>0</v>
      </c>
      <c r="AS44" s="11"/>
      <c r="AT44" s="232">
        <v>0</v>
      </c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219">
        <v>38169</v>
      </c>
      <c r="BG44" s="234">
        <v>0.89</v>
      </c>
      <c r="BH44" s="11"/>
      <c r="BI44" s="11"/>
      <c r="BJ44" s="180"/>
      <c r="BK44" s="180"/>
      <c r="BL44" s="180"/>
      <c r="BM44"/>
      <c r="BN44"/>
      <c r="BO44"/>
      <c r="BP44"/>
      <c r="BQ44"/>
      <c r="BR44" s="180"/>
      <c r="BS44" s="180"/>
      <c r="BT44" s="180"/>
      <c r="BU44" s="180"/>
      <c r="BV44" s="180"/>
      <c r="BW44" s="180"/>
      <c r="BX44" s="180"/>
      <c r="BY44" s="180"/>
      <c r="BZ44" s="180"/>
      <c r="CA44" s="180"/>
      <c r="CB44" s="180"/>
      <c r="CC44" s="180"/>
      <c r="CD44" s="180"/>
      <c r="CE44" s="180"/>
    </row>
    <row r="45" spans="2:83" ht="12.75" x14ac:dyDescent="0.2">
      <c r="B45" s="230">
        <v>37316</v>
      </c>
      <c r="C45" s="231">
        <v>22.849990844726563</v>
      </c>
      <c r="D45" s="231">
        <v>23.849990844726563</v>
      </c>
      <c r="E45" s="231">
        <v>24.849990844726563</v>
      </c>
      <c r="F45" s="226"/>
      <c r="G45" s="231">
        <v>12.792497596740724</v>
      </c>
      <c r="H45" s="231">
        <v>14.792497596740724</v>
      </c>
      <c r="I45" s="231">
        <v>16.792497596740724</v>
      </c>
      <c r="J45" s="218"/>
      <c r="K45" s="219">
        <v>38200</v>
      </c>
      <c r="L45" s="7">
        <v>31.410009918212893</v>
      </c>
      <c r="M45" s="7">
        <v>32.410009918212893</v>
      </c>
      <c r="N45" s="7">
        <v>33.410009918212893</v>
      </c>
      <c r="O45" s="11"/>
      <c r="P45" s="7">
        <v>32.490010223388673</v>
      </c>
      <c r="Q45" s="7">
        <v>33.490010223388673</v>
      </c>
      <c r="R45" s="7">
        <v>34.490010223388673</v>
      </c>
      <c r="S45" s="11"/>
      <c r="T45" s="7">
        <v>1.1592741012573242</v>
      </c>
      <c r="U45" s="7">
        <v>1.1592741012573242</v>
      </c>
      <c r="V45" s="7">
        <v>1.1592741012573242</v>
      </c>
      <c r="W45" s="11"/>
      <c r="X45" s="7">
        <v>0.20250000000000001</v>
      </c>
      <c r="Y45" s="7">
        <v>0.36815747999999998</v>
      </c>
      <c r="Z45" s="7">
        <v>0.47900000000000004</v>
      </c>
      <c r="AA45" s="11"/>
      <c r="AB45" s="7">
        <v>0.10150000000000001</v>
      </c>
      <c r="AC45" s="7">
        <v>0.18407873999999999</v>
      </c>
      <c r="AD45" s="7">
        <v>0.25800000000000001</v>
      </c>
      <c r="AE45" s="11"/>
      <c r="AF45" s="7">
        <v>0.375876659</v>
      </c>
      <c r="AG45" s="7">
        <v>0.51269770300000006</v>
      </c>
      <c r="AH45" s="7">
        <v>0.692141899</v>
      </c>
      <c r="AI45" s="11"/>
      <c r="AJ45" s="7">
        <v>0.22552599600000001</v>
      </c>
      <c r="AK45" s="7">
        <v>0.358888392</v>
      </c>
      <c r="AL45" s="7">
        <v>0.53833258800000006</v>
      </c>
      <c r="AM45" s="11"/>
      <c r="AN45" s="218">
        <v>13</v>
      </c>
      <c r="AO45" s="232">
        <v>0.3</v>
      </c>
      <c r="AP45" s="11"/>
      <c r="AQ45" s="232">
        <v>-1</v>
      </c>
      <c r="AR45" s="234">
        <v>0</v>
      </c>
      <c r="AS45" s="11"/>
      <c r="AT45" s="232">
        <v>0</v>
      </c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219">
        <v>38200</v>
      </c>
      <c r="BG45" s="234">
        <v>0.89</v>
      </c>
      <c r="BH45" s="11"/>
      <c r="BI45" s="11"/>
      <c r="BJ45" s="180"/>
      <c r="BK45" s="180"/>
      <c r="BL45" s="180"/>
      <c r="BM45"/>
      <c r="BN45"/>
      <c r="BO45"/>
      <c r="BP45"/>
      <c r="BQ45"/>
      <c r="BR45" s="180"/>
      <c r="BS45" s="180"/>
      <c r="BT45" s="180"/>
      <c r="BU45" s="180"/>
      <c r="BV45" s="180"/>
      <c r="BW45" s="180"/>
      <c r="BX45" s="180"/>
      <c r="BY45" s="180"/>
      <c r="BZ45" s="180"/>
      <c r="CA45" s="180"/>
      <c r="CB45" s="180"/>
      <c r="CC45" s="180"/>
      <c r="CD45" s="180"/>
      <c r="CE45" s="180"/>
    </row>
    <row r="46" spans="2:83" ht="12.75" x14ac:dyDescent="0.2">
      <c r="B46" s="230">
        <v>37347</v>
      </c>
      <c r="C46" s="231">
        <v>22.54998779296875</v>
      </c>
      <c r="D46" s="231">
        <v>23.54998779296875</v>
      </c>
      <c r="E46" s="231">
        <v>24.54998779296875</v>
      </c>
      <c r="F46" s="226"/>
      <c r="G46" s="231">
        <v>12.14249797821045</v>
      </c>
      <c r="H46" s="231">
        <v>14.14249797821045</v>
      </c>
      <c r="I46" s="231">
        <v>16.14249797821045</v>
      </c>
      <c r="J46" s="218"/>
      <c r="K46" s="219">
        <v>38231</v>
      </c>
      <c r="L46" s="7">
        <v>23.209004364013673</v>
      </c>
      <c r="M46" s="7">
        <v>24.209004364013673</v>
      </c>
      <c r="N46" s="7">
        <v>25.209004364013673</v>
      </c>
      <c r="O46" s="11"/>
      <c r="P46" s="7">
        <v>23.536004028320313</v>
      </c>
      <c r="Q46" s="7">
        <v>24.536004028320313</v>
      </c>
      <c r="R46" s="7">
        <v>25.536004028320313</v>
      </c>
      <c r="S46" s="11"/>
      <c r="T46" s="7">
        <v>1.1592741012573242</v>
      </c>
      <c r="U46" s="7">
        <v>1.1592741012573242</v>
      </c>
      <c r="V46" s="7">
        <v>1.1592741012573242</v>
      </c>
      <c r="W46" s="11"/>
      <c r="X46" s="7">
        <v>0.15</v>
      </c>
      <c r="Y46" s="7">
        <v>0.33615670600000003</v>
      </c>
      <c r="Z46" s="7">
        <v>0.437</v>
      </c>
      <c r="AA46" s="11"/>
      <c r="AB46" s="7">
        <v>7.6999999999999999E-2</v>
      </c>
      <c r="AC46" s="7">
        <v>0.16807835300000001</v>
      </c>
      <c r="AD46" s="7">
        <v>0.23499999999999999</v>
      </c>
      <c r="AE46" s="11"/>
      <c r="AF46" s="7">
        <v>0.358888392</v>
      </c>
      <c r="AG46" s="7">
        <v>0.43655740100000001</v>
      </c>
      <c r="AH46" s="7">
        <v>0.58935249099999998</v>
      </c>
      <c r="AI46" s="11"/>
      <c r="AJ46" s="7">
        <v>0.21533303500000001</v>
      </c>
      <c r="AK46" s="7">
        <v>0.30559018100000002</v>
      </c>
      <c r="AL46" s="7">
        <v>0.45838527099999998</v>
      </c>
      <c r="AM46" s="11"/>
      <c r="AN46" s="218">
        <v>13</v>
      </c>
      <c r="AO46" s="232">
        <v>0.3</v>
      </c>
      <c r="AP46" s="11"/>
      <c r="AQ46" s="232">
        <v>-0.5</v>
      </c>
      <c r="AR46" s="234">
        <v>0</v>
      </c>
      <c r="AS46" s="11"/>
      <c r="AT46" s="232">
        <v>0</v>
      </c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219">
        <v>38231</v>
      </c>
      <c r="BG46" s="234">
        <v>0.89</v>
      </c>
      <c r="BH46" s="11"/>
      <c r="BI46" s="11"/>
      <c r="BJ46" s="180"/>
      <c r="BK46" s="180"/>
      <c r="BL46" s="180"/>
      <c r="BM46"/>
      <c r="BN46"/>
      <c r="BO46"/>
      <c r="BP46"/>
      <c r="BQ46"/>
      <c r="BR46" s="180"/>
      <c r="BS46" s="180"/>
      <c r="BT46" s="180"/>
      <c r="BU46" s="180"/>
      <c r="BV46" s="180"/>
      <c r="BW46" s="180"/>
      <c r="BX46" s="180"/>
      <c r="BY46" s="180"/>
      <c r="BZ46" s="180"/>
      <c r="CA46" s="180"/>
      <c r="CB46" s="180"/>
      <c r="CC46" s="180"/>
      <c r="CD46" s="180"/>
      <c r="CE46" s="180"/>
    </row>
    <row r="47" spans="2:83" ht="12.75" x14ac:dyDescent="0.2">
      <c r="B47" s="230">
        <v>37377</v>
      </c>
      <c r="C47" s="231">
        <v>25.049999618530276</v>
      </c>
      <c r="D47" s="231">
        <v>26.049999618530276</v>
      </c>
      <c r="E47" s="231">
        <v>27.049999618530276</v>
      </c>
      <c r="F47" s="226"/>
      <c r="G47" s="231">
        <v>12.992498359680177</v>
      </c>
      <c r="H47" s="231">
        <v>14.992498359680177</v>
      </c>
      <c r="I47" s="231">
        <v>16.992498359680177</v>
      </c>
      <c r="J47" s="218"/>
      <c r="K47" s="219">
        <v>38261</v>
      </c>
      <c r="L47" s="7">
        <v>21.651007614135743</v>
      </c>
      <c r="M47" s="7">
        <v>22.651007614135743</v>
      </c>
      <c r="N47" s="7">
        <v>23.651007614135743</v>
      </c>
      <c r="O47" s="11"/>
      <c r="P47" s="7">
        <v>21.154005966186524</v>
      </c>
      <c r="Q47" s="7">
        <v>22.154005966186524</v>
      </c>
      <c r="R47" s="7">
        <v>23.154005966186524</v>
      </c>
      <c r="S47" s="11"/>
      <c r="T47" s="7">
        <v>1.1592741012573242</v>
      </c>
      <c r="U47" s="7">
        <v>1.1592741012573242</v>
      </c>
      <c r="V47" s="7">
        <v>1.1592741012573242</v>
      </c>
      <c r="W47" s="11"/>
      <c r="X47" s="7">
        <v>0.15</v>
      </c>
      <c r="Y47" s="7">
        <v>0.30373374600000003</v>
      </c>
      <c r="Z47" s="7">
        <v>0.39500000000000002</v>
      </c>
      <c r="AA47" s="11"/>
      <c r="AB47" s="7">
        <v>7.6999999999999999E-2</v>
      </c>
      <c r="AC47" s="7">
        <v>0.15186687300000001</v>
      </c>
      <c r="AD47" s="7">
        <v>0.21300000000000002</v>
      </c>
      <c r="AE47" s="11"/>
      <c r="AF47" s="7">
        <v>0.30559018100000002</v>
      </c>
      <c r="AG47" s="7">
        <v>0.375760021</v>
      </c>
      <c r="AH47" s="7">
        <v>0.50727602900000002</v>
      </c>
      <c r="AI47" s="11"/>
      <c r="AJ47" s="7">
        <v>0.18335410800000002</v>
      </c>
      <c r="AK47" s="7">
        <v>0.26303201500000001</v>
      </c>
      <c r="AL47" s="7">
        <v>0.394548022</v>
      </c>
      <c r="AM47" s="11"/>
      <c r="AN47" s="218">
        <v>13</v>
      </c>
      <c r="AO47" s="232">
        <v>0.3</v>
      </c>
      <c r="AP47" s="11"/>
      <c r="AQ47" s="232">
        <v>0</v>
      </c>
      <c r="AR47" s="234">
        <v>0</v>
      </c>
      <c r="AS47" s="11"/>
      <c r="AT47" s="232">
        <v>0</v>
      </c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219">
        <v>38261</v>
      </c>
      <c r="BG47" s="234">
        <v>0.89</v>
      </c>
      <c r="BH47" s="11"/>
      <c r="BI47" s="11"/>
      <c r="BJ47" s="180"/>
      <c r="BK47" s="180"/>
      <c r="BL47" s="180"/>
      <c r="BM47"/>
      <c r="BN47"/>
      <c r="BO47"/>
      <c r="BP47"/>
      <c r="BQ47"/>
      <c r="BR47" s="180"/>
      <c r="BS47" s="180"/>
      <c r="BT47" s="180"/>
      <c r="BU47" s="180"/>
      <c r="BV47" s="180"/>
      <c r="BW47" s="180"/>
      <c r="BX47" s="180"/>
      <c r="BY47" s="180"/>
      <c r="BZ47" s="180"/>
      <c r="CA47" s="180"/>
      <c r="CB47" s="180"/>
      <c r="CC47" s="180"/>
      <c r="CD47" s="180"/>
      <c r="CE47" s="180"/>
    </row>
    <row r="48" spans="2:83" ht="12.75" x14ac:dyDescent="0.2">
      <c r="B48" s="230">
        <v>37408</v>
      </c>
      <c r="C48" s="231">
        <v>27.899999237060545</v>
      </c>
      <c r="D48" s="231">
        <v>28.899999237060545</v>
      </c>
      <c r="E48" s="231">
        <v>29.899999237060545</v>
      </c>
      <c r="F48" s="226"/>
      <c r="G48" s="231">
        <v>15.09249969482422</v>
      </c>
      <c r="H48" s="231">
        <v>17.09249969482422</v>
      </c>
      <c r="I48" s="231">
        <v>19.09249969482422</v>
      </c>
      <c r="J48" s="218"/>
      <c r="K48" s="219">
        <v>38292</v>
      </c>
      <c r="L48" s="7">
        <v>21.901007614135743</v>
      </c>
      <c r="M48" s="7">
        <v>22.901007614135743</v>
      </c>
      <c r="N48" s="7">
        <v>23.901007614135743</v>
      </c>
      <c r="O48" s="11"/>
      <c r="P48" s="7">
        <v>20.654005966186524</v>
      </c>
      <c r="Q48" s="7">
        <v>21.654005966186524</v>
      </c>
      <c r="R48" s="7">
        <v>22.654005966186524</v>
      </c>
      <c r="S48" s="11"/>
      <c r="T48" s="7">
        <v>1.1592741012573242</v>
      </c>
      <c r="U48" s="7">
        <v>1.1592741012573242</v>
      </c>
      <c r="V48" s="7">
        <v>1.1592741012573242</v>
      </c>
      <c r="W48" s="11"/>
      <c r="X48" s="7">
        <v>0.15</v>
      </c>
      <c r="Y48" s="7">
        <v>0.28152119000000003</v>
      </c>
      <c r="Z48" s="7">
        <v>0.36599999999999999</v>
      </c>
      <c r="AA48" s="11"/>
      <c r="AB48" s="7">
        <v>7.6999999999999999E-2</v>
      </c>
      <c r="AC48" s="7">
        <v>0.14076059500000002</v>
      </c>
      <c r="AD48" s="7">
        <v>0.19700000000000001</v>
      </c>
      <c r="AE48" s="11"/>
      <c r="AF48" s="7">
        <v>0.26303201500000001</v>
      </c>
      <c r="AG48" s="7">
        <v>0.35731929200000001</v>
      </c>
      <c r="AH48" s="7">
        <v>0.48238104400000004</v>
      </c>
      <c r="AI48" s="11"/>
      <c r="AJ48" s="7">
        <v>0.15781920900000002</v>
      </c>
      <c r="AK48" s="7">
        <v>0.250123504</v>
      </c>
      <c r="AL48" s="7">
        <v>0.37518525600000002</v>
      </c>
      <c r="AM48" s="11"/>
      <c r="AN48" s="218">
        <v>14</v>
      </c>
      <c r="AO48" s="232">
        <v>0.3</v>
      </c>
      <c r="AP48" s="11"/>
      <c r="AQ48" s="232">
        <v>1</v>
      </c>
      <c r="AR48" s="234">
        <v>0</v>
      </c>
      <c r="AS48" s="11"/>
      <c r="AT48" s="232">
        <v>0</v>
      </c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219">
        <v>38292</v>
      </c>
      <c r="BG48" s="234">
        <v>0.89</v>
      </c>
      <c r="BH48" s="11"/>
      <c r="BI48" s="11"/>
      <c r="BJ48" s="180"/>
      <c r="BK48" s="180"/>
      <c r="BL48" s="180"/>
      <c r="BM48"/>
      <c r="BN48"/>
      <c r="BO48"/>
      <c r="BP48"/>
      <c r="BQ48"/>
      <c r="BR48" s="180"/>
      <c r="BS48" s="180"/>
      <c r="BT48" s="180"/>
      <c r="BU48" s="180"/>
      <c r="BV48" s="180"/>
      <c r="BW48" s="180"/>
      <c r="BX48" s="180"/>
      <c r="BY48" s="180"/>
      <c r="BZ48" s="180"/>
      <c r="CA48" s="180"/>
      <c r="CB48" s="180"/>
      <c r="CC48" s="180"/>
      <c r="CD48" s="180"/>
      <c r="CE48" s="180"/>
    </row>
    <row r="49" spans="2:83" ht="12.75" x14ac:dyDescent="0.2">
      <c r="B49" s="230">
        <v>37438</v>
      </c>
      <c r="C49" s="231">
        <v>36.125001525878908</v>
      </c>
      <c r="D49" s="231">
        <v>37.125001525878908</v>
      </c>
      <c r="E49" s="231">
        <v>38.125001525878908</v>
      </c>
      <c r="F49" s="226"/>
      <c r="G49" s="231">
        <v>16.192500076293946</v>
      </c>
      <c r="H49" s="231">
        <v>18.192500076293946</v>
      </c>
      <c r="I49" s="231">
        <v>20.192500076293946</v>
      </c>
      <c r="J49" s="218"/>
      <c r="K49" s="219">
        <v>38322</v>
      </c>
      <c r="L49" s="7">
        <v>22.466006240844727</v>
      </c>
      <c r="M49" s="7">
        <v>23.466006240844727</v>
      </c>
      <c r="N49" s="7">
        <v>24.466006240844727</v>
      </c>
      <c r="O49" s="11"/>
      <c r="P49" s="7">
        <v>21.364007339477538</v>
      </c>
      <c r="Q49" s="7">
        <v>22.364007339477538</v>
      </c>
      <c r="R49" s="7">
        <v>23.364007339477538</v>
      </c>
      <c r="S49" s="11"/>
      <c r="T49" s="7">
        <v>1.1592741012573242</v>
      </c>
      <c r="U49" s="7">
        <v>1.1592741012573242</v>
      </c>
      <c r="V49" s="7">
        <v>1.1592741012573242</v>
      </c>
      <c r="W49" s="11"/>
      <c r="X49" s="7">
        <v>0.15</v>
      </c>
      <c r="Y49" s="7">
        <v>0.29120549699999998</v>
      </c>
      <c r="Z49" s="7">
        <v>0.379</v>
      </c>
      <c r="AA49" s="11"/>
      <c r="AB49" s="7">
        <v>7.6999999999999999E-2</v>
      </c>
      <c r="AC49" s="7">
        <v>0.145602748</v>
      </c>
      <c r="AD49" s="7">
        <v>0.20400000000000001</v>
      </c>
      <c r="AE49" s="11"/>
      <c r="AF49" s="7">
        <v>0.250123504</v>
      </c>
      <c r="AG49" s="7">
        <v>0.36522139400000003</v>
      </c>
      <c r="AH49" s="7">
        <v>0.49304888200000002</v>
      </c>
      <c r="AI49" s="11"/>
      <c r="AJ49" s="7">
        <v>0.15007410200000001</v>
      </c>
      <c r="AK49" s="7">
        <v>0.25565497599999998</v>
      </c>
      <c r="AL49" s="7">
        <v>0.38348246400000002</v>
      </c>
      <c r="AM49" s="11"/>
      <c r="AN49" s="218">
        <v>14</v>
      </c>
      <c r="AO49" s="232">
        <v>0.3</v>
      </c>
      <c r="AP49" s="11"/>
      <c r="AQ49" s="232">
        <v>2</v>
      </c>
      <c r="AR49" s="234">
        <v>5.0000000000000001E-3</v>
      </c>
      <c r="AS49" s="11"/>
      <c r="AT49" s="232">
        <v>0</v>
      </c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219">
        <v>38322</v>
      </c>
      <c r="BG49" s="234">
        <v>0.89</v>
      </c>
      <c r="BH49" s="11"/>
      <c r="BI49" s="11"/>
      <c r="BJ49" s="180"/>
      <c r="BK49" s="180"/>
      <c r="BL49" s="180"/>
      <c r="BM49"/>
      <c r="BN49"/>
      <c r="BO49"/>
      <c r="BP49"/>
      <c r="BQ49"/>
      <c r="BR49" s="180"/>
      <c r="BS49" s="180"/>
      <c r="BT49" s="180"/>
      <c r="BU49" s="180"/>
      <c r="BV49" s="180"/>
      <c r="BW49" s="180"/>
      <c r="BX49" s="180"/>
      <c r="BY49" s="180"/>
      <c r="BZ49" s="180"/>
      <c r="CA49" s="180"/>
      <c r="CB49" s="180"/>
      <c r="CC49" s="180"/>
      <c r="CD49" s="180"/>
      <c r="CE49" s="180"/>
    </row>
    <row r="50" spans="2:83" ht="12.75" x14ac:dyDescent="0.2">
      <c r="B50" s="230">
        <v>37469</v>
      </c>
      <c r="C50" s="231">
        <v>36.125001525878908</v>
      </c>
      <c r="D50" s="231">
        <v>37.125001525878908</v>
      </c>
      <c r="E50" s="231">
        <v>38.125001525878908</v>
      </c>
      <c r="F50" s="226"/>
      <c r="G50" s="231">
        <v>16.192500076293946</v>
      </c>
      <c r="H50" s="231">
        <v>18.192500076293946</v>
      </c>
      <c r="I50" s="231">
        <v>20.192500076293946</v>
      </c>
      <c r="J50" s="218"/>
      <c r="K50" s="219">
        <v>38353</v>
      </c>
      <c r="L50" s="7">
        <v>26.053005752563479</v>
      </c>
      <c r="M50" s="7">
        <v>28.053005752563479</v>
      </c>
      <c r="N50" s="7">
        <v>30.053005752563479</v>
      </c>
      <c r="O50" s="11"/>
      <c r="P50" s="7">
        <v>23.512005767822266</v>
      </c>
      <c r="Q50" s="7">
        <v>25.512005767822266</v>
      </c>
      <c r="R50" s="7">
        <v>27.512005767822266</v>
      </c>
      <c r="S50" s="11"/>
      <c r="T50" s="7">
        <v>1.1940523386001587</v>
      </c>
      <c r="U50" s="7">
        <v>1.1940523386001587</v>
      </c>
      <c r="V50" s="7">
        <v>1.1940523386001587</v>
      </c>
      <c r="W50" s="11"/>
      <c r="X50" s="7">
        <v>0.1575</v>
      </c>
      <c r="Y50" s="7">
        <v>0.31603055400000002</v>
      </c>
      <c r="Z50" s="7">
        <v>0.41100000000000003</v>
      </c>
      <c r="AA50" s="11"/>
      <c r="AB50" s="7">
        <v>8.0500000000000002E-2</v>
      </c>
      <c r="AC50" s="7">
        <v>0.15801527700000001</v>
      </c>
      <c r="AD50" s="7">
        <v>0.221</v>
      </c>
      <c r="AE50" s="11"/>
      <c r="AF50" s="7">
        <v>0.25565497599999998</v>
      </c>
      <c r="AG50" s="7">
        <v>0.38958928300000001</v>
      </c>
      <c r="AH50" s="7">
        <v>0.52594553300000002</v>
      </c>
      <c r="AI50" s="11"/>
      <c r="AJ50" s="7">
        <v>0.15339298500000001</v>
      </c>
      <c r="AK50" s="7">
        <v>0.27271249800000003</v>
      </c>
      <c r="AL50" s="7">
        <v>0.40906874799999998</v>
      </c>
      <c r="AM50" s="11"/>
      <c r="AN50" s="218">
        <v>14</v>
      </c>
      <c r="AO50" s="232">
        <v>0.3</v>
      </c>
      <c r="AP50" s="11"/>
      <c r="AQ50" s="232">
        <v>5</v>
      </c>
      <c r="AR50" s="234">
        <v>0.01</v>
      </c>
      <c r="AS50" s="11"/>
      <c r="AT50" s="232">
        <v>0</v>
      </c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219">
        <v>38353</v>
      </c>
      <c r="BG50" s="234">
        <v>0.89</v>
      </c>
      <c r="BH50" s="11"/>
      <c r="BI50" s="11"/>
      <c r="BJ50" s="180"/>
      <c r="BK50" s="180"/>
      <c r="BL50" s="180"/>
      <c r="BM50"/>
      <c r="BN50"/>
      <c r="BO50"/>
      <c r="BP50"/>
      <c r="BQ50"/>
      <c r="BR50" s="180"/>
      <c r="BS50" s="180"/>
      <c r="BT50" s="180"/>
      <c r="BU50" s="180"/>
      <c r="BV50" s="180"/>
      <c r="BW50" s="180"/>
      <c r="BX50" s="180"/>
      <c r="BY50" s="180"/>
      <c r="BZ50" s="180"/>
      <c r="CA50" s="180"/>
      <c r="CB50" s="180"/>
      <c r="CC50" s="180"/>
      <c r="CD50" s="180"/>
      <c r="CE50" s="180"/>
    </row>
    <row r="51" spans="2:83" ht="12.75" x14ac:dyDescent="0.2">
      <c r="B51" s="230">
        <v>37500</v>
      </c>
      <c r="C51" s="231">
        <v>25.649999237060545</v>
      </c>
      <c r="D51" s="231">
        <v>26.649999237060545</v>
      </c>
      <c r="E51" s="231">
        <v>27.649999237060545</v>
      </c>
      <c r="F51" s="226"/>
      <c r="G51" s="231">
        <v>12.942501029968263</v>
      </c>
      <c r="H51" s="231">
        <v>14.942501029968263</v>
      </c>
      <c r="I51" s="231">
        <v>16.942501029968263</v>
      </c>
      <c r="J51" s="218"/>
      <c r="K51" s="219">
        <v>38384</v>
      </c>
      <c r="L51" s="7">
        <v>24.803005752563479</v>
      </c>
      <c r="M51" s="7">
        <v>26.803005752563479</v>
      </c>
      <c r="N51" s="7">
        <v>28.803005752563479</v>
      </c>
      <c r="O51" s="11"/>
      <c r="P51" s="7">
        <v>22.762005767822266</v>
      </c>
      <c r="Q51" s="7">
        <v>24.762005767822266</v>
      </c>
      <c r="R51" s="7">
        <v>26.762005767822266</v>
      </c>
      <c r="S51" s="11"/>
      <c r="T51" s="7">
        <v>1.1940523386001587</v>
      </c>
      <c r="U51" s="7">
        <v>1.1940523386001587</v>
      </c>
      <c r="V51" s="7">
        <v>1.1940523386001587</v>
      </c>
      <c r="W51" s="11"/>
      <c r="X51" s="7">
        <v>0.1575</v>
      </c>
      <c r="Y51" s="7">
        <v>0.31508620800000003</v>
      </c>
      <c r="Z51" s="7">
        <v>0.41</v>
      </c>
      <c r="AA51" s="11"/>
      <c r="AB51" s="7">
        <v>8.0500000000000002E-2</v>
      </c>
      <c r="AC51" s="7">
        <v>0.15754310400000002</v>
      </c>
      <c r="AD51" s="7">
        <v>0.221</v>
      </c>
      <c r="AE51" s="11"/>
      <c r="AF51" s="7">
        <v>0.27271249800000003</v>
      </c>
      <c r="AG51" s="7">
        <v>0.38874396700000002</v>
      </c>
      <c r="AH51" s="7">
        <v>0.524804355</v>
      </c>
      <c r="AI51" s="11"/>
      <c r="AJ51" s="7">
        <v>0.16362749900000001</v>
      </c>
      <c r="AK51" s="7">
        <v>0.27212077699999998</v>
      </c>
      <c r="AL51" s="7">
        <v>0.40818116500000001</v>
      </c>
      <c r="AM51" s="11"/>
      <c r="AN51" s="218">
        <v>15</v>
      </c>
      <c r="AO51" s="232">
        <v>0.4</v>
      </c>
      <c r="AP51" s="11"/>
      <c r="AQ51" s="232">
        <v>10</v>
      </c>
      <c r="AR51" s="234">
        <v>1.4999999999999999E-2</v>
      </c>
      <c r="AS51" s="11"/>
      <c r="AT51" s="232">
        <v>0</v>
      </c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219">
        <v>38384</v>
      </c>
      <c r="BG51" s="234">
        <v>0.89</v>
      </c>
      <c r="BH51" s="11"/>
      <c r="BI51" s="11"/>
      <c r="BJ51" s="180"/>
      <c r="BK51" s="180"/>
      <c r="BL51" s="180"/>
      <c r="BM51"/>
      <c r="BN51"/>
      <c r="BO51"/>
      <c r="BP51"/>
      <c r="BQ51"/>
      <c r="BR51" s="180"/>
      <c r="BS51" s="180"/>
      <c r="BT51" s="180"/>
      <c r="BU51" s="180"/>
      <c r="BV51" s="180"/>
      <c r="BW51" s="180"/>
      <c r="BX51" s="180"/>
      <c r="BY51" s="180"/>
      <c r="BZ51" s="180"/>
      <c r="CA51" s="180"/>
      <c r="CB51" s="180"/>
      <c r="CC51" s="180"/>
      <c r="CD51" s="180"/>
      <c r="CE51" s="180"/>
    </row>
    <row r="52" spans="2:83" ht="12.75" x14ac:dyDescent="0.2">
      <c r="B52" s="230">
        <v>37530</v>
      </c>
      <c r="C52" s="231">
        <v>25.44999885559082</v>
      </c>
      <c r="D52" s="231">
        <v>26.44999885559082</v>
      </c>
      <c r="E52" s="231">
        <v>27.44999885559082</v>
      </c>
      <c r="F52" s="226"/>
      <c r="G52" s="231">
        <v>12.575000724792481</v>
      </c>
      <c r="H52" s="231">
        <v>14.575000724792481</v>
      </c>
      <c r="I52" s="231">
        <v>16.575000724792481</v>
      </c>
      <c r="J52" s="218"/>
      <c r="K52" s="219">
        <v>38412</v>
      </c>
      <c r="L52" s="7">
        <v>23.380003509521487</v>
      </c>
      <c r="M52" s="7">
        <v>25.380003509521487</v>
      </c>
      <c r="N52" s="7">
        <v>27.380003509521487</v>
      </c>
      <c r="O52" s="11"/>
      <c r="P52" s="7">
        <v>21.920002899169923</v>
      </c>
      <c r="Q52" s="7">
        <v>23.920002899169923</v>
      </c>
      <c r="R52" s="7">
        <v>25.920002899169923</v>
      </c>
      <c r="S52" s="11"/>
      <c r="T52" s="7">
        <v>1.1940523386001587</v>
      </c>
      <c r="U52" s="7">
        <v>1.1940523386001587</v>
      </c>
      <c r="V52" s="7">
        <v>1.1940523386001587</v>
      </c>
      <c r="W52" s="11"/>
      <c r="X52" s="7">
        <v>0.1575</v>
      </c>
      <c r="Y52" s="7">
        <v>0.275703802</v>
      </c>
      <c r="Z52" s="7">
        <v>0.35800000000000004</v>
      </c>
      <c r="AA52" s="11"/>
      <c r="AB52" s="7">
        <v>8.0500000000000002E-2</v>
      </c>
      <c r="AC52" s="7">
        <v>0.137851901</v>
      </c>
      <c r="AD52" s="7">
        <v>0.193</v>
      </c>
      <c r="AE52" s="11"/>
      <c r="AF52" s="7">
        <v>0.27212077699999998</v>
      </c>
      <c r="AG52" s="7">
        <v>0.348137164</v>
      </c>
      <c r="AH52" s="7">
        <v>0.46998517100000003</v>
      </c>
      <c r="AI52" s="11"/>
      <c r="AJ52" s="7">
        <v>0.163272466</v>
      </c>
      <c r="AK52" s="7">
        <v>0.24369601500000002</v>
      </c>
      <c r="AL52" s="7">
        <v>0.36554402200000002</v>
      </c>
      <c r="AM52" s="11"/>
      <c r="AN52" s="218">
        <v>15</v>
      </c>
      <c r="AO52" s="232">
        <v>0.4</v>
      </c>
      <c r="AP52" s="11"/>
      <c r="AQ52" s="232">
        <v>20</v>
      </c>
      <c r="AR52" s="234">
        <v>0.03</v>
      </c>
      <c r="AS52" s="11"/>
      <c r="AT52" s="232">
        <v>0</v>
      </c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219">
        <v>38412</v>
      </c>
      <c r="BG52" s="234">
        <v>0.89</v>
      </c>
      <c r="BH52" s="11"/>
      <c r="BI52" s="11"/>
      <c r="BJ52" s="180"/>
      <c r="BK52" s="180"/>
      <c r="BL52" s="180"/>
      <c r="BM52"/>
      <c r="BN52"/>
      <c r="BO52"/>
      <c r="BP52"/>
      <c r="BQ52"/>
      <c r="BR52" s="180"/>
      <c r="BS52" s="180"/>
      <c r="BT52" s="180"/>
      <c r="BU52" s="180"/>
      <c r="BV52" s="180"/>
      <c r="BW52" s="180"/>
      <c r="BX52" s="180"/>
      <c r="BY52" s="180"/>
      <c r="BZ52" s="180"/>
      <c r="CA52" s="180"/>
      <c r="CB52" s="180"/>
      <c r="CC52" s="180"/>
      <c r="CD52" s="180"/>
      <c r="CE52" s="180"/>
    </row>
    <row r="53" spans="2:83" ht="12.75" x14ac:dyDescent="0.2">
      <c r="B53" s="230">
        <v>37561</v>
      </c>
      <c r="C53" s="231">
        <v>23.94999885559082</v>
      </c>
      <c r="D53" s="231">
        <v>24.94999885559082</v>
      </c>
      <c r="E53" s="231">
        <v>25.94999885559082</v>
      </c>
      <c r="F53" s="226"/>
      <c r="G53" s="231">
        <v>12.674999198913575</v>
      </c>
      <c r="H53" s="231">
        <v>14.674999198913575</v>
      </c>
      <c r="I53" s="231">
        <v>16.674999198913575</v>
      </c>
      <c r="J53" s="218"/>
      <c r="K53" s="219">
        <v>38443</v>
      </c>
      <c r="L53" s="7">
        <v>22.648508605957034</v>
      </c>
      <c r="M53" s="7">
        <v>24.648508605957034</v>
      </c>
      <c r="N53" s="7">
        <v>26.648508605957034</v>
      </c>
      <c r="O53" s="11"/>
      <c r="P53" s="7">
        <v>20.906510314941407</v>
      </c>
      <c r="Q53" s="7">
        <v>22.906510314941407</v>
      </c>
      <c r="R53" s="7">
        <v>24.906510314941407</v>
      </c>
      <c r="S53" s="11"/>
      <c r="T53" s="7">
        <v>1.1940523386001587</v>
      </c>
      <c r="U53" s="7">
        <v>1.1940523386001587</v>
      </c>
      <c r="V53" s="7">
        <v>1.1940523386001587</v>
      </c>
      <c r="W53" s="11"/>
      <c r="X53" s="7">
        <v>0.1575</v>
      </c>
      <c r="Y53" s="7">
        <v>0.274515815</v>
      </c>
      <c r="Z53" s="7">
        <v>0.35700000000000004</v>
      </c>
      <c r="AA53" s="11"/>
      <c r="AB53" s="7">
        <v>8.0500000000000002E-2</v>
      </c>
      <c r="AC53" s="7">
        <v>0.13725790800000001</v>
      </c>
      <c r="AD53" s="7">
        <v>0.192</v>
      </c>
      <c r="AE53" s="11"/>
      <c r="AF53" s="7">
        <v>0.24369601500000002</v>
      </c>
      <c r="AG53" s="7">
        <v>0.34685037400000002</v>
      </c>
      <c r="AH53" s="7">
        <v>0.46824800500000002</v>
      </c>
      <c r="AI53" s="11"/>
      <c r="AJ53" s="7">
        <v>0.146217609</v>
      </c>
      <c r="AK53" s="7">
        <v>0.24279526200000001</v>
      </c>
      <c r="AL53" s="7">
        <v>0.36419289300000002</v>
      </c>
      <c r="AM53" s="11"/>
      <c r="AN53" s="218">
        <v>15</v>
      </c>
      <c r="AO53" s="232">
        <v>0.4</v>
      </c>
      <c r="AP53" s="11"/>
      <c r="AQ53" s="232">
        <v>30</v>
      </c>
      <c r="AR53" s="234">
        <v>0.05</v>
      </c>
      <c r="AS53" s="11"/>
      <c r="AT53" s="232">
        <v>0</v>
      </c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219">
        <v>38443</v>
      </c>
      <c r="BG53" s="234">
        <v>0.89</v>
      </c>
      <c r="BH53" s="11"/>
      <c r="BI53" s="11"/>
      <c r="BJ53" s="180"/>
      <c r="BK53" s="180"/>
      <c r="BL53" s="180"/>
      <c r="BM53"/>
      <c r="BN53"/>
      <c r="BO53"/>
      <c r="BP53"/>
      <c r="BQ53"/>
      <c r="BR53" s="180"/>
      <c r="BS53" s="180"/>
      <c r="BT53" s="180"/>
      <c r="BU53" s="180"/>
      <c r="BV53" s="180"/>
      <c r="BW53" s="180"/>
      <c r="BX53" s="180"/>
      <c r="BY53" s="180"/>
      <c r="BZ53" s="180"/>
      <c r="CA53" s="180"/>
      <c r="CB53" s="180"/>
      <c r="CC53" s="180"/>
      <c r="CD53" s="180"/>
      <c r="CE53" s="180"/>
    </row>
    <row r="54" spans="2:83" ht="12.75" x14ac:dyDescent="0.2">
      <c r="B54" s="230">
        <v>37591</v>
      </c>
      <c r="C54" s="231">
        <v>23.850000381469727</v>
      </c>
      <c r="D54" s="231">
        <v>24.850000381469727</v>
      </c>
      <c r="E54" s="231">
        <v>25.850000381469727</v>
      </c>
      <c r="F54" s="226"/>
      <c r="G54" s="231">
        <v>14.524998626708985</v>
      </c>
      <c r="H54" s="231">
        <v>16.524998626708985</v>
      </c>
      <c r="I54" s="231">
        <v>18.524998626708985</v>
      </c>
      <c r="J54" s="218"/>
      <c r="K54" s="219">
        <v>38473</v>
      </c>
      <c r="L54" s="7">
        <v>23.822506484985354</v>
      </c>
      <c r="M54" s="7">
        <v>25.822506484985354</v>
      </c>
      <c r="N54" s="7">
        <v>27.822506484985354</v>
      </c>
      <c r="O54" s="11"/>
      <c r="P54" s="7">
        <v>23.202504119873048</v>
      </c>
      <c r="Q54" s="7">
        <v>25.202504119873048</v>
      </c>
      <c r="R54" s="7">
        <v>27.202504119873048</v>
      </c>
      <c r="S54" s="11"/>
      <c r="T54" s="7">
        <v>1.1940523386001587</v>
      </c>
      <c r="U54" s="7">
        <v>1.1940523386001587</v>
      </c>
      <c r="V54" s="7">
        <v>1.1940523386001587</v>
      </c>
      <c r="W54" s="11"/>
      <c r="X54" s="7">
        <v>0.1575</v>
      </c>
      <c r="Y54" s="7">
        <v>0.30584595000000003</v>
      </c>
      <c r="Z54" s="7">
        <v>0.39800000000000002</v>
      </c>
      <c r="AA54" s="11"/>
      <c r="AB54" s="7">
        <v>8.0500000000000002E-2</v>
      </c>
      <c r="AC54" s="7">
        <v>0.15292297500000002</v>
      </c>
      <c r="AD54" s="7">
        <v>0.21400000000000002</v>
      </c>
      <c r="AE54" s="11"/>
      <c r="AF54" s="7">
        <v>0.24279526200000001</v>
      </c>
      <c r="AG54" s="7">
        <v>0.40181157900000003</v>
      </c>
      <c r="AH54" s="7">
        <v>0.54244563099999998</v>
      </c>
      <c r="AI54" s="11"/>
      <c r="AJ54" s="7">
        <v>0.145677157</v>
      </c>
      <c r="AK54" s="7">
        <v>0.28126810499999999</v>
      </c>
      <c r="AL54" s="7">
        <v>0.42190215800000003</v>
      </c>
      <c r="AM54" s="11"/>
      <c r="AN54" s="218">
        <v>16</v>
      </c>
      <c r="AO54" s="232">
        <v>0.4</v>
      </c>
      <c r="AP54" s="11"/>
      <c r="AQ54" s="232">
        <v>50</v>
      </c>
      <c r="AR54" s="234">
        <v>0.1</v>
      </c>
      <c r="AS54" s="11"/>
      <c r="AT54" s="232">
        <v>0</v>
      </c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219">
        <v>38473</v>
      </c>
      <c r="BG54" s="234">
        <v>0.89</v>
      </c>
      <c r="BH54" s="11"/>
      <c r="BI54" s="11"/>
      <c r="BJ54" s="180"/>
      <c r="BK54" s="180"/>
      <c r="BL54" s="180"/>
      <c r="BM54"/>
      <c r="BN54"/>
      <c r="BO54"/>
      <c r="BP54"/>
      <c r="BQ54"/>
      <c r="BR54" s="180"/>
      <c r="BS54" s="180"/>
      <c r="BT54" s="180"/>
      <c r="BU54" s="180"/>
      <c r="BV54" s="180"/>
      <c r="BW54" s="180"/>
      <c r="BX54" s="180"/>
      <c r="BY54" s="180"/>
      <c r="BZ54" s="180"/>
      <c r="CA54" s="180"/>
      <c r="CB54" s="180"/>
      <c r="CC54" s="180"/>
      <c r="CD54" s="180"/>
      <c r="CE54" s="180"/>
    </row>
    <row r="55" spans="2:83" ht="12.75" x14ac:dyDescent="0.2">
      <c r="B55" s="230">
        <v>37622</v>
      </c>
      <c r="C55" s="231">
        <v>27.800010681152344</v>
      </c>
      <c r="D55" s="231">
        <v>28.800010681152344</v>
      </c>
      <c r="E55" s="231">
        <v>29.800010681152344</v>
      </c>
      <c r="F55" s="226"/>
      <c r="G55" s="231">
        <v>16.092495880126954</v>
      </c>
      <c r="H55" s="231">
        <v>18.092495880126954</v>
      </c>
      <c r="I55" s="231">
        <v>20.092495880126954</v>
      </c>
      <c r="J55" s="218"/>
      <c r="K55" s="219">
        <v>38504</v>
      </c>
      <c r="L55" s="7">
        <v>26.590002593994143</v>
      </c>
      <c r="M55" s="7">
        <v>28.590002593994143</v>
      </c>
      <c r="N55" s="7">
        <v>30.590002593994143</v>
      </c>
      <c r="O55" s="11"/>
      <c r="P55" s="7">
        <v>26.67250343322754</v>
      </c>
      <c r="Q55" s="7">
        <v>28.67250343322754</v>
      </c>
      <c r="R55" s="7">
        <v>30.67250343322754</v>
      </c>
      <c r="S55" s="11"/>
      <c r="T55" s="7">
        <v>1.1940523386001587</v>
      </c>
      <c r="U55" s="7">
        <v>1.1940523386001587</v>
      </c>
      <c r="V55" s="7">
        <v>1.1940523386001587</v>
      </c>
      <c r="W55" s="11"/>
      <c r="X55" s="7">
        <v>0.1575</v>
      </c>
      <c r="Y55" s="7">
        <v>0.31146874499999999</v>
      </c>
      <c r="Z55" s="7">
        <v>0.40500000000000003</v>
      </c>
      <c r="AA55" s="11"/>
      <c r="AB55" s="7">
        <v>8.0500000000000002E-2</v>
      </c>
      <c r="AC55" s="7">
        <v>0.15573437200000001</v>
      </c>
      <c r="AD55" s="7">
        <v>0.218</v>
      </c>
      <c r="AE55" s="11"/>
      <c r="AF55" s="7">
        <v>0.28126810499999999</v>
      </c>
      <c r="AG55" s="7">
        <v>0.42728641900000003</v>
      </c>
      <c r="AH55" s="7">
        <v>0.57683666600000005</v>
      </c>
      <c r="AI55" s="11"/>
      <c r="AJ55" s="7">
        <v>0.16876086300000001</v>
      </c>
      <c r="AK55" s="7">
        <v>0.29910049300000002</v>
      </c>
      <c r="AL55" s="7">
        <v>0.44865073999999999</v>
      </c>
      <c r="AM55" s="11"/>
      <c r="AN55" s="218">
        <v>16</v>
      </c>
      <c r="AO55" s="232">
        <v>0.4</v>
      </c>
      <c r="AP55" s="11"/>
      <c r="AQ55" s="232">
        <v>75</v>
      </c>
      <c r="AR55" s="234">
        <v>0.15</v>
      </c>
      <c r="AS55" s="11"/>
      <c r="AT55" s="232">
        <v>0</v>
      </c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219">
        <v>38504</v>
      </c>
      <c r="BG55" s="234">
        <v>0.89</v>
      </c>
      <c r="BH55" s="11"/>
      <c r="BI55" s="11"/>
      <c r="BJ55" s="180"/>
      <c r="BK55" s="180"/>
      <c r="BL55" s="180"/>
      <c r="BM55"/>
      <c r="BN55"/>
      <c r="BO55"/>
      <c r="BP55"/>
      <c r="BQ55"/>
      <c r="BR55" s="180"/>
      <c r="BS55" s="180"/>
      <c r="BT55" s="180"/>
      <c r="BU55" s="180"/>
      <c r="BV55" s="180"/>
      <c r="BW55" s="180"/>
      <c r="BX55" s="180"/>
      <c r="BY55" s="180"/>
      <c r="BZ55" s="180"/>
      <c r="CA55" s="180"/>
      <c r="CB55" s="180"/>
      <c r="CC55" s="180"/>
      <c r="CD55" s="180"/>
      <c r="CE55" s="180"/>
    </row>
    <row r="56" spans="2:83" ht="12.75" x14ac:dyDescent="0.2">
      <c r="B56" s="230">
        <v>37653</v>
      </c>
      <c r="C56" s="231">
        <v>26.650001525878906</v>
      </c>
      <c r="D56" s="231">
        <v>27.650001525878906</v>
      </c>
      <c r="E56" s="231">
        <v>28.650001525878906</v>
      </c>
      <c r="F56" s="226"/>
      <c r="G56" s="231">
        <v>16.592497787475587</v>
      </c>
      <c r="H56" s="231">
        <v>18.592497787475587</v>
      </c>
      <c r="I56" s="231">
        <v>20.592497787475587</v>
      </c>
      <c r="J56" s="218"/>
      <c r="K56" s="219">
        <v>38534</v>
      </c>
      <c r="L56" s="7">
        <v>33.260012207031252</v>
      </c>
      <c r="M56" s="7">
        <v>35.260012207031252</v>
      </c>
      <c r="N56" s="7">
        <v>37.260012207031252</v>
      </c>
      <c r="O56" s="11"/>
      <c r="P56" s="7">
        <v>34.090012512207032</v>
      </c>
      <c r="Q56" s="7">
        <v>36.090012512207032</v>
      </c>
      <c r="R56" s="7">
        <v>38.090012512207032</v>
      </c>
      <c r="S56" s="11"/>
      <c r="T56" s="7">
        <v>1.1940523386001587</v>
      </c>
      <c r="U56" s="7">
        <v>1.1940523386001587</v>
      </c>
      <c r="V56" s="7">
        <v>1.1940523386001587</v>
      </c>
      <c r="W56" s="11"/>
      <c r="X56" s="7">
        <v>0.1875</v>
      </c>
      <c r="Y56" s="7">
        <v>0.323808017</v>
      </c>
      <c r="Z56" s="7">
        <v>0.42100000000000004</v>
      </c>
      <c r="AA56" s="11"/>
      <c r="AB56" s="7">
        <v>9.4500000000000001E-2</v>
      </c>
      <c r="AC56" s="7">
        <v>0.16190400900000002</v>
      </c>
      <c r="AD56" s="7">
        <v>0.22700000000000001</v>
      </c>
      <c r="AE56" s="11"/>
      <c r="AF56" s="7">
        <v>0.29910049300000002</v>
      </c>
      <c r="AG56" s="7">
        <v>0.45357540299999999</v>
      </c>
      <c r="AH56" s="7">
        <v>0.61232679400000001</v>
      </c>
      <c r="AI56" s="11"/>
      <c r="AJ56" s="7">
        <v>0.17946029599999999</v>
      </c>
      <c r="AK56" s="7">
        <v>0.31750278199999998</v>
      </c>
      <c r="AL56" s="7">
        <v>0.476254173</v>
      </c>
      <c r="AM56" s="11"/>
      <c r="AN56" s="218">
        <v>16</v>
      </c>
      <c r="AO56" s="232">
        <v>0.4</v>
      </c>
      <c r="AP56" s="11"/>
      <c r="AQ56" s="232">
        <v>100</v>
      </c>
      <c r="AR56" s="234">
        <v>0.2</v>
      </c>
      <c r="AS56" s="11"/>
      <c r="AT56" s="232">
        <v>0</v>
      </c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219">
        <v>38534</v>
      </c>
      <c r="BG56" s="234">
        <v>0.89</v>
      </c>
      <c r="BH56" s="11"/>
      <c r="BI56" s="11"/>
      <c r="BJ56" s="180"/>
      <c r="BK56" s="180"/>
      <c r="BL56" s="180"/>
      <c r="BM56"/>
      <c r="BN56"/>
      <c r="BO56"/>
      <c r="BP56"/>
      <c r="BQ56"/>
      <c r="BR56" s="180"/>
      <c r="BS56" s="180"/>
      <c r="BT56" s="180"/>
      <c r="BU56" s="180"/>
      <c r="BV56" s="180"/>
      <c r="BW56" s="180"/>
      <c r="BX56" s="180"/>
      <c r="BY56" s="180"/>
      <c r="BZ56" s="180"/>
      <c r="CA56" s="180"/>
      <c r="CB56" s="180"/>
      <c r="CC56" s="180"/>
      <c r="CD56" s="180"/>
      <c r="CE56" s="180"/>
    </row>
    <row r="57" spans="2:83" ht="12.75" x14ac:dyDescent="0.2">
      <c r="B57" s="230">
        <v>37681</v>
      </c>
      <c r="C57" s="231">
        <v>25.12999153137207</v>
      </c>
      <c r="D57" s="231">
        <v>26.12999153137207</v>
      </c>
      <c r="E57" s="231">
        <v>27.12999153137207</v>
      </c>
      <c r="F57" s="226"/>
      <c r="G57" s="231">
        <v>15.542496643066407</v>
      </c>
      <c r="H57" s="231">
        <v>17.542496643066407</v>
      </c>
      <c r="I57" s="231">
        <v>19.542496643066407</v>
      </c>
      <c r="J57" s="218"/>
      <c r="K57" s="219">
        <v>38565</v>
      </c>
      <c r="L57" s="7">
        <v>30.910009918212893</v>
      </c>
      <c r="M57" s="7">
        <v>32.910009918212893</v>
      </c>
      <c r="N57" s="7">
        <v>34.910009918212893</v>
      </c>
      <c r="O57" s="11"/>
      <c r="P57" s="7">
        <v>32.240010223388673</v>
      </c>
      <c r="Q57" s="7">
        <v>34.240010223388673</v>
      </c>
      <c r="R57" s="7">
        <v>36.240010223388673</v>
      </c>
      <c r="S57" s="11"/>
      <c r="T57" s="7">
        <v>1.1940523386001587</v>
      </c>
      <c r="U57" s="7">
        <v>1.1940523386001587</v>
      </c>
      <c r="V57" s="7">
        <v>1.1940523386001587</v>
      </c>
      <c r="W57" s="11"/>
      <c r="X57" s="7">
        <v>0.19500000000000001</v>
      </c>
      <c r="Y57" s="7">
        <v>0.32306854099999999</v>
      </c>
      <c r="Z57" s="7">
        <v>0.42</v>
      </c>
      <c r="AA57" s="11"/>
      <c r="AB57" s="7">
        <v>9.8000000000000004E-2</v>
      </c>
      <c r="AC57" s="7">
        <v>0.16153427100000001</v>
      </c>
      <c r="AD57" s="7">
        <v>0.22600000000000001</v>
      </c>
      <c r="AE57" s="11"/>
      <c r="AF57" s="7">
        <v>0.31750278199999998</v>
      </c>
      <c r="AG57" s="7">
        <v>0.438042404</v>
      </c>
      <c r="AH57" s="7">
        <v>0.59135724600000006</v>
      </c>
      <c r="AI57" s="11"/>
      <c r="AJ57" s="7">
        <v>0.19050166900000001</v>
      </c>
      <c r="AK57" s="7">
        <v>0.30662968299999999</v>
      </c>
      <c r="AL57" s="7">
        <v>0.45994452499999999</v>
      </c>
      <c r="AM57" s="11"/>
      <c r="AN57" s="218">
        <v>17</v>
      </c>
      <c r="AO57" s="232">
        <v>0.4</v>
      </c>
      <c r="AP57" s="11"/>
      <c r="AQ57" s="232">
        <v>150</v>
      </c>
      <c r="AR57" s="234">
        <v>0.25</v>
      </c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219">
        <v>38565</v>
      </c>
      <c r="BG57" s="234">
        <v>0.89</v>
      </c>
      <c r="BH57" s="11"/>
      <c r="BI57" s="11"/>
      <c r="BJ57" s="180"/>
      <c r="BK57" s="180"/>
      <c r="BL57" s="180"/>
      <c r="BM57"/>
      <c r="BN57"/>
      <c r="BO57"/>
      <c r="BP57"/>
      <c r="BQ57"/>
      <c r="BR57" s="180"/>
      <c r="BS57" s="180"/>
      <c r="BT57" s="180"/>
      <c r="BU57" s="180"/>
      <c r="BV57" s="180"/>
      <c r="BW57" s="180"/>
      <c r="BX57" s="180"/>
      <c r="BY57" s="180"/>
      <c r="BZ57" s="180"/>
      <c r="CA57" s="180"/>
      <c r="CB57" s="180"/>
      <c r="CC57" s="180"/>
      <c r="CD57" s="180"/>
      <c r="CE57" s="180"/>
    </row>
    <row r="58" spans="2:83" ht="12.75" x14ac:dyDescent="0.2">
      <c r="B58" s="230">
        <v>37712</v>
      </c>
      <c r="C58" s="231">
        <v>26.329998016357422</v>
      </c>
      <c r="D58" s="231">
        <v>27.329998016357422</v>
      </c>
      <c r="E58" s="231">
        <v>28.329998016357422</v>
      </c>
      <c r="F58" s="226"/>
      <c r="G58" s="231">
        <v>15.24249740600586</v>
      </c>
      <c r="H58" s="231">
        <v>17.24249740600586</v>
      </c>
      <c r="I58" s="231">
        <v>19.24249740600586</v>
      </c>
      <c r="J58" s="218"/>
      <c r="K58" s="219">
        <v>38596</v>
      </c>
      <c r="L58" s="7">
        <v>22.709004364013673</v>
      </c>
      <c r="M58" s="7">
        <v>24.709004364013673</v>
      </c>
      <c r="N58" s="7">
        <v>26.709004364013673</v>
      </c>
      <c r="O58" s="11"/>
      <c r="P58" s="7">
        <v>23.286004028320313</v>
      </c>
      <c r="Q58" s="7">
        <v>25.286004028320313</v>
      </c>
      <c r="R58" s="7">
        <v>27.286004028320313</v>
      </c>
      <c r="S58" s="11"/>
      <c r="T58" s="7">
        <v>1.1940523386001587</v>
      </c>
      <c r="U58" s="7">
        <v>1.1940523386001587</v>
      </c>
      <c r="V58" s="7">
        <v>1.1940523386001587</v>
      </c>
      <c r="W58" s="11"/>
      <c r="X58" s="7">
        <v>0.1575</v>
      </c>
      <c r="Y58" s="7">
        <v>0.30223924200000002</v>
      </c>
      <c r="Z58" s="7">
        <v>0.39300000000000002</v>
      </c>
      <c r="AA58" s="11"/>
      <c r="AB58" s="7">
        <v>8.0500000000000002E-2</v>
      </c>
      <c r="AC58" s="7">
        <v>0.15111962100000001</v>
      </c>
      <c r="AD58" s="7">
        <v>0.21200000000000002</v>
      </c>
      <c r="AE58" s="11"/>
      <c r="AF58" s="7">
        <v>0.30662968299999999</v>
      </c>
      <c r="AG58" s="7">
        <v>0.38961959800000001</v>
      </c>
      <c r="AH58" s="7">
        <v>0.52598645799999999</v>
      </c>
      <c r="AI58" s="11"/>
      <c r="AJ58" s="7">
        <v>0.18397780999999999</v>
      </c>
      <c r="AK58" s="7">
        <v>0.27273371899999999</v>
      </c>
      <c r="AL58" s="7">
        <v>0.40910057799999999</v>
      </c>
      <c r="AM58" s="11"/>
      <c r="AN58" s="218">
        <v>17</v>
      </c>
      <c r="AO58" s="232">
        <v>0.4</v>
      </c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219">
        <v>38596</v>
      </c>
      <c r="BG58" s="234">
        <v>0.89</v>
      </c>
      <c r="BH58" s="11"/>
      <c r="BI58" s="11"/>
      <c r="BJ58" s="180"/>
      <c r="BK58" s="180"/>
      <c r="BL58" s="180"/>
      <c r="BM58"/>
      <c r="BN58"/>
      <c r="BO58"/>
      <c r="BP58"/>
      <c r="BQ58"/>
      <c r="BR58" s="180"/>
      <c r="BS58" s="180"/>
      <c r="BT58" s="180"/>
      <c r="BU58" s="180"/>
      <c r="BV58" s="180"/>
      <c r="BW58" s="180"/>
      <c r="BX58" s="180"/>
      <c r="BY58" s="180"/>
      <c r="BZ58" s="180"/>
      <c r="CA58" s="180"/>
      <c r="CB58" s="180"/>
      <c r="CC58" s="180"/>
      <c r="CD58" s="180"/>
      <c r="CE58" s="180"/>
    </row>
    <row r="59" spans="2:83" ht="12.75" x14ac:dyDescent="0.2">
      <c r="B59" s="230">
        <v>37742</v>
      </c>
      <c r="C59" s="231">
        <v>27.630016326904297</v>
      </c>
      <c r="D59" s="231">
        <v>28.630016326904297</v>
      </c>
      <c r="E59" s="231">
        <v>29.630016326904297</v>
      </c>
      <c r="F59" s="226"/>
      <c r="G59" s="231">
        <v>14.842497787475587</v>
      </c>
      <c r="H59" s="231">
        <v>16.842497787475587</v>
      </c>
      <c r="I59" s="231">
        <v>18.842497787475587</v>
      </c>
      <c r="J59" s="218"/>
      <c r="K59" s="219">
        <v>38626</v>
      </c>
      <c r="L59" s="7">
        <v>21.151007614135743</v>
      </c>
      <c r="M59" s="7">
        <v>23.151007614135743</v>
      </c>
      <c r="N59" s="7">
        <v>25.151007614135743</v>
      </c>
      <c r="O59" s="11"/>
      <c r="P59" s="7">
        <v>20.904005966186524</v>
      </c>
      <c r="Q59" s="7">
        <v>22.904005966186524</v>
      </c>
      <c r="R59" s="7">
        <v>24.904005966186524</v>
      </c>
      <c r="S59" s="11"/>
      <c r="T59" s="7">
        <v>1.1940523386001587</v>
      </c>
      <c r="U59" s="7">
        <v>1.1940523386001587</v>
      </c>
      <c r="V59" s="7">
        <v>1.1940523386001587</v>
      </c>
      <c r="W59" s="11"/>
      <c r="X59" s="7">
        <v>0.1575</v>
      </c>
      <c r="Y59" s="7">
        <v>0.28110739499999998</v>
      </c>
      <c r="Z59" s="7">
        <v>0.36499999999999999</v>
      </c>
      <c r="AA59" s="11"/>
      <c r="AB59" s="7">
        <v>8.0500000000000002E-2</v>
      </c>
      <c r="AC59" s="7">
        <v>0.14055369700000001</v>
      </c>
      <c r="AD59" s="7">
        <v>0.19700000000000001</v>
      </c>
      <c r="AE59" s="11"/>
      <c r="AF59" s="7">
        <v>0.27273371899999999</v>
      </c>
      <c r="AG59" s="7">
        <v>0.35076952700000003</v>
      </c>
      <c r="AH59" s="7">
        <v>0.47353886100000003</v>
      </c>
      <c r="AI59" s="11"/>
      <c r="AJ59" s="7">
        <v>0.163640231</v>
      </c>
      <c r="AK59" s="7">
        <v>0.24553866900000001</v>
      </c>
      <c r="AL59" s="7">
        <v>0.36830800299999999</v>
      </c>
      <c r="AM59" s="11"/>
      <c r="AN59" s="218">
        <v>17</v>
      </c>
      <c r="AO59" s="232">
        <v>0.4</v>
      </c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219">
        <v>38626</v>
      </c>
      <c r="BG59" s="234">
        <v>0.89</v>
      </c>
      <c r="BH59" s="11"/>
      <c r="BI59" s="11"/>
      <c r="BJ59" s="180"/>
      <c r="BK59" s="180"/>
      <c r="BL59" s="180"/>
      <c r="BM59"/>
      <c r="BN59"/>
      <c r="BO59"/>
      <c r="BP59"/>
      <c r="BQ59"/>
      <c r="BR59" s="180"/>
      <c r="BS59" s="180"/>
      <c r="BT59" s="180"/>
      <c r="BU59" s="180"/>
      <c r="BV59" s="180"/>
      <c r="BW59" s="180"/>
      <c r="BX59" s="180"/>
      <c r="BY59" s="180"/>
      <c r="BZ59" s="180"/>
      <c r="CA59" s="180"/>
      <c r="CB59" s="180"/>
      <c r="CC59" s="180"/>
      <c r="CD59" s="180"/>
      <c r="CE59" s="180"/>
    </row>
    <row r="60" spans="2:83" ht="12.75" x14ac:dyDescent="0.2">
      <c r="B60" s="230">
        <v>37773</v>
      </c>
      <c r="C60" s="231">
        <v>33.080001831054688</v>
      </c>
      <c r="D60" s="231">
        <v>34.080001831054688</v>
      </c>
      <c r="E60" s="231">
        <v>35.080001831054688</v>
      </c>
      <c r="F60" s="226"/>
      <c r="G60" s="231">
        <v>15.442500076293946</v>
      </c>
      <c r="H60" s="231">
        <v>17.442500076293946</v>
      </c>
      <c r="I60" s="231">
        <v>19.442500076293946</v>
      </c>
      <c r="J60" s="218"/>
      <c r="K60" s="219">
        <v>38657</v>
      </c>
      <c r="L60" s="7">
        <v>21.401007614135743</v>
      </c>
      <c r="M60" s="7">
        <v>23.401007614135743</v>
      </c>
      <c r="N60" s="7">
        <v>25.401007614135743</v>
      </c>
      <c r="O60" s="11"/>
      <c r="P60" s="7">
        <v>20.404005966186524</v>
      </c>
      <c r="Q60" s="7">
        <v>22.404005966186524</v>
      </c>
      <c r="R60" s="7">
        <v>24.404005966186524</v>
      </c>
      <c r="S60" s="11"/>
      <c r="T60" s="7">
        <v>1.1940523386001587</v>
      </c>
      <c r="U60" s="7">
        <v>1.1940523386001587</v>
      </c>
      <c r="V60" s="7">
        <v>1.1940523386001587</v>
      </c>
      <c r="W60" s="11"/>
      <c r="X60" s="7">
        <v>0.1575</v>
      </c>
      <c r="Y60" s="7">
        <v>0.26647379300000001</v>
      </c>
      <c r="Z60" s="7">
        <v>0.34600000000000003</v>
      </c>
      <c r="AA60" s="11"/>
      <c r="AB60" s="7">
        <v>8.0500000000000002E-2</v>
      </c>
      <c r="AC60" s="7">
        <v>0.13323689699999999</v>
      </c>
      <c r="AD60" s="7">
        <v>0.187</v>
      </c>
      <c r="AE60" s="11"/>
      <c r="AF60" s="7">
        <v>0.24553866900000001</v>
      </c>
      <c r="AG60" s="7">
        <v>0.33870682400000002</v>
      </c>
      <c r="AH60" s="7">
        <v>0.45725421300000002</v>
      </c>
      <c r="AI60" s="11"/>
      <c r="AJ60" s="7">
        <v>0.14732320100000001</v>
      </c>
      <c r="AK60" s="7">
        <v>0.23709477700000001</v>
      </c>
      <c r="AL60" s="7">
        <v>0.35564216599999998</v>
      </c>
      <c r="AM60" s="11"/>
      <c r="AN60" s="218">
        <v>18</v>
      </c>
      <c r="AO60" s="232">
        <v>0.4</v>
      </c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219">
        <v>38657</v>
      </c>
      <c r="BG60" s="234">
        <v>0.89</v>
      </c>
      <c r="BH60" s="11"/>
      <c r="BI60" s="11"/>
      <c r="BJ60" s="180"/>
      <c r="BK60" s="180"/>
      <c r="BL60" s="180"/>
      <c r="BM60"/>
      <c r="BN60"/>
      <c r="BO60"/>
      <c r="BP60"/>
      <c r="BQ60"/>
      <c r="BR60" s="180"/>
      <c r="BS60" s="180"/>
      <c r="BT60" s="180"/>
      <c r="BU60" s="180"/>
      <c r="BV60" s="180"/>
      <c r="BW60" s="180"/>
      <c r="BX60" s="180"/>
      <c r="BY60" s="180"/>
      <c r="BZ60" s="180"/>
      <c r="CA60" s="180"/>
      <c r="CB60" s="180"/>
      <c r="CC60" s="180"/>
      <c r="CD60" s="180"/>
      <c r="CE60" s="180"/>
    </row>
    <row r="61" spans="2:83" ht="12.75" x14ac:dyDescent="0.2">
      <c r="B61" s="230">
        <v>37803</v>
      </c>
      <c r="C61" s="231">
        <v>39.980003356933594</v>
      </c>
      <c r="D61" s="231">
        <v>40.980003356933594</v>
      </c>
      <c r="E61" s="231">
        <v>41.980003356933594</v>
      </c>
      <c r="F61" s="226"/>
      <c r="G61" s="231">
        <v>16.942500076293946</v>
      </c>
      <c r="H61" s="231">
        <v>18.942500076293946</v>
      </c>
      <c r="I61" s="231">
        <v>20.942500076293946</v>
      </c>
      <c r="J61" s="218"/>
      <c r="K61" s="219">
        <v>38687</v>
      </c>
      <c r="L61" s="7">
        <v>21.966006240844727</v>
      </c>
      <c r="M61" s="7">
        <v>23.966006240844727</v>
      </c>
      <c r="N61" s="7">
        <v>25.966006240844727</v>
      </c>
      <c r="O61" s="11"/>
      <c r="P61" s="7">
        <v>21.114007339477538</v>
      </c>
      <c r="Q61" s="7">
        <v>23.114007339477538</v>
      </c>
      <c r="R61" s="7">
        <v>25.114007339477538</v>
      </c>
      <c r="S61" s="11"/>
      <c r="T61" s="7">
        <v>1.1940523386001587</v>
      </c>
      <c r="U61" s="7">
        <v>1.1940523386001587</v>
      </c>
      <c r="V61" s="7">
        <v>1.1940523386001587</v>
      </c>
      <c r="W61" s="11"/>
      <c r="X61" s="7">
        <v>0.1575</v>
      </c>
      <c r="Y61" s="7">
        <v>0.27224192899999999</v>
      </c>
      <c r="Z61" s="7">
        <v>0.35400000000000004</v>
      </c>
      <c r="AA61" s="11"/>
      <c r="AB61" s="7">
        <v>8.0500000000000002E-2</v>
      </c>
      <c r="AC61" s="7">
        <v>0.13612096500000001</v>
      </c>
      <c r="AD61" s="7">
        <v>0.191</v>
      </c>
      <c r="AE61" s="11"/>
      <c r="AF61" s="7">
        <v>0.23709477700000001</v>
      </c>
      <c r="AG61" s="7">
        <v>0.34337973700000002</v>
      </c>
      <c r="AH61" s="7">
        <v>0.46356264400000002</v>
      </c>
      <c r="AI61" s="11"/>
      <c r="AJ61" s="7">
        <v>0.14225686600000001</v>
      </c>
      <c r="AK61" s="7">
        <v>0.24036581600000001</v>
      </c>
      <c r="AL61" s="7">
        <v>0.36054872300000002</v>
      </c>
      <c r="AM61" s="11"/>
      <c r="AN61" s="218">
        <v>18</v>
      </c>
      <c r="AO61" s="232">
        <v>0.4</v>
      </c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219">
        <v>38687</v>
      </c>
      <c r="BG61" s="234">
        <v>0.89</v>
      </c>
      <c r="BH61" s="11"/>
      <c r="BI61" s="11"/>
      <c r="BJ61" s="180"/>
      <c r="BK61" s="180"/>
      <c r="BL61" s="180"/>
      <c r="BM61"/>
      <c r="BN61"/>
      <c r="BO61"/>
      <c r="BP61"/>
      <c r="BQ61"/>
      <c r="BR61" s="180"/>
      <c r="BS61" s="180"/>
      <c r="BT61" s="180"/>
      <c r="BU61" s="180"/>
      <c r="BV61" s="180"/>
      <c r="BW61" s="180"/>
      <c r="BX61" s="180"/>
      <c r="BY61" s="180"/>
      <c r="BZ61" s="180"/>
      <c r="CA61" s="180"/>
      <c r="CB61" s="180"/>
      <c r="CC61" s="180"/>
      <c r="CD61" s="180"/>
      <c r="CE61" s="180"/>
    </row>
    <row r="62" spans="2:83" ht="12.75" x14ac:dyDescent="0.2">
      <c r="B62" s="230">
        <v>37834</v>
      </c>
      <c r="C62" s="231">
        <v>39.225001525878909</v>
      </c>
      <c r="D62" s="231">
        <v>40.225001525878909</v>
      </c>
      <c r="E62" s="231">
        <v>41.225001525878909</v>
      </c>
      <c r="F62" s="226"/>
      <c r="G62" s="231">
        <v>16.842500076293945</v>
      </c>
      <c r="H62" s="231">
        <v>18.842500076293945</v>
      </c>
      <c r="I62" s="231">
        <v>20.842500076293945</v>
      </c>
      <c r="J62" s="218"/>
      <c r="K62" s="219">
        <v>38718</v>
      </c>
      <c r="L62" s="7">
        <v>25.303005752563479</v>
      </c>
      <c r="M62" s="7">
        <v>28.303005752563479</v>
      </c>
      <c r="N62" s="7">
        <v>31.303005752563479</v>
      </c>
      <c r="O62" s="11"/>
      <c r="P62" s="7">
        <v>23.012005767822266</v>
      </c>
      <c r="Q62" s="7">
        <v>26.012005767822266</v>
      </c>
      <c r="R62" s="7">
        <v>29.012005767822266</v>
      </c>
      <c r="S62" s="11"/>
      <c r="T62" s="7">
        <v>1.2298738956451416</v>
      </c>
      <c r="U62" s="7">
        <v>1.2298738956451416</v>
      </c>
      <c r="V62" s="7">
        <v>1.2298738956451416</v>
      </c>
      <c r="W62" s="11"/>
      <c r="X62" s="7">
        <v>0.1575</v>
      </c>
      <c r="Y62" s="7">
        <v>0.28846260899999998</v>
      </c>
      <c r="Z62" s="7">
        <v>0.375</v>
      </c>
      <c r="AA62" s="11"/>
      <c r="AB62" s="7">
        <v>8.0500000000000002E-2</v>
      </c>
      <c r="AC62" s="7">
        <v>0.144231304</v>
      </c>
      <c r="AD62" s="7">
        <v>0.20200000000000001</v>
      </c>
      <c r="AE62" s="11"/>
      <c r="AF62" s="7">
        <v>0.24036581600000001</v>
      </c>
      <c r="AG62" s="7">
        <v>0.35777712</v>
      </c>
      <c r="AH62" s="7">
        <v>0.48299911100000004</v>
      </c>
      <c r="AI62" s="11"/>
      <c r="AJ62" s="7">
        <v>0.14421948900000001</v>
      </c>
      <c r="AK62" s="7">
        <v>0.25044398400000001</v>
      </c>
      <c r="AL62" s="7">
        <v>0.37566597600000001</v>
      </c>
      <c r="AM62" s="11"/>
      <c r="AN62" s="218">
        <v>18</v>
      </c>
      <c r="AO62" s="232">
        <v>0.4</v>
      </c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219">
        <v>38718</v>
      </c>
      <c r="BG62" s="234">
        <v>0.89</v>
      </c>
      <c r="BH62" s="11"/>
      <c r="BI62" s="11"/>
      <c r="BJ62" s="180"/>
      <c r="BK62" s="180"/>
      <c r="BL62" s="180"/>
      <c r="BM62"/>
      <c r="BN62"/>
      <c r="BO62"/>
      <c r="BP62"/>
      <c r="BQ62"/>
      <c r="BR62" s="180"/>
      <c r="BS62" s="180"/>
      <c r="BT62" s="180"/>
      <c r="BU62" s="180"/>
      <c r="BV62" s="180"/>
      <c r="BW62" s="180"/>
      <c r="BX62" s="180"/>
      <c r="BY62" s="180"/>
      <c r="BZ62" s="180"/>
      <c r="CA62" s="180"/>
      <c r="CB62" s="180"/>
      <c r="CC62" s="180"/>
      <c r="CD62" s="180"/>
      <c r="CE62" s="180"/>
    </row>
    <row r="63" spans="2:83" ht="12.75" x14ac:dyDescent="0.2">
      <c r="B63" s="230">
        <v>37865</v>
      </c>
      <c r="C63" s="231">
        <v>27.149999237060545</v>
      </c>
      <c r="D63" s="231">
        <v>28.149999237060545</v>
      </c>
      <c r="E63" s="231">
        <v>29.149999237060545</v>
      </c>
      <c r="F63" s="226"/>
      <c r="G63" s="231">
        <v>13.592501029968263</v>
      </c>
      <c r="H63" s="231">
        <v>15.592501029968263</v>
      </c>
      <c r="I63" s="231">
        <v>17.592501029968261</v>
      </c>
      <c r="J63" s="218"/>
      <c r="K63" s="219">
        <v>38749</v>
      </c>
      <c r="L63" s="7">
        <v>24.053005752563479</v>
      </c>
      <c r="M63" s="7">
        <v>27.053005752563479</v>
      </c>
      <c r="N63" s="7">
        <v>30.053005752563479</v>
      </c>
      <c r="O63" s="11"/>
      <c r="P63" s="7">
        <v>22.262005767822266</v>
      </c>
      <c r="Q63" s="7">
        <v>25.262005767822266</v>
      </c>
      <c r="R63" s="7">
        <v>28.262005767822266</v>
      </c>
      <c r="S63" s="11"/>
      <c r="T63" s="7">
        <v>1.2298738956451416</v>
      </c>
      <c r="U63" s="7">
        <v>1.2298738956451416</v>
      </c>
      <c r="V63" s="7">
        <v>1.2298738956451416</v>
      </c>
      <c r="W63" s="11"/>
      <c r="X63" s="7">
        <v>0.18</v>
      </c>
      <c r="Y63" s="7">
        <v>0.28730645700000002</v>
      </c>
      <c r="Z63" s="7">
        <v>0.373</v>
      </c>
      <c r="AA63" s="11"/>
      <c r="AB63" s="7">
        <v>8.0500000000000002E-2</v>
      </c>
      <c r="AC63" s="7">
        <v>0.14365322899999999</v>
      </c>
      <c r="AD63" s="7">
        <v>0.20100000000000001</v>
      </c>
      <c r="AE63" s="11"/>
      <c r="AF63" s="7">
        <v>0.25044398400000001</v>
      </c>
      <c r="AG63" s="7">
        <v>0.35709918600000001</v>
      </c>
      <c r="AH63" s="7">
        <v>0.48208390100000004</v>
      </c>
      <c r="AI63" s="11"/>
      <c r="AJ63" s="7">
        <v>0.15026639</v>
      </c>
      <c r="AK63" s="7">
        <v>0.24996942999999999</v>
      </c>
      <c r="AL63" s="7">
        <v>0.37495414500000002</v>
      </c>
      <c r="AM63" s="11"/>
      <c r="AN63" s="218">
        <v>19</v>
      </c>
      <c r="AO63" s="232">
        <v>0.4</v>
      </c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219">
        <v>38749</v>
      </c>
      <c r="BG63" s="234">
        <v>0.89</v>
      </c>
      <c r="BH63" s="11"/>
      <c r="BI63" s="11"/>
      <c r="BJ63" s="180"/>
      <c r="BK63" s="180"/>
      <c r="BL63" s="180"/>
      <c r="BM63"/>
      <c r="BN63"/>
      <c r="BO63"/>
      <c r="BP63"/>
      <c r="BQ63"/>
      <c r="BR63" s="180"/>
      <c r="BS63" s="180"/>
      <c r="BT63" s="180"/>
      <c r="BU63" s="180"/>
      <c r="BV63" s="180"/>
      <c r="BW63" s="180"/>
      <c r="BX63" s="180"/>
      <c r="BY63" s="180"/>
      <c r="BZ63" s="180"/>
      <c r="CA63" s="180"/>
      <c r="CB63" s="180"/>
      <c r="CC63" s="180"/>
      <c r="CD63" s="180"/>
      <c r="CE63" s="180"/>
    </row>
    <row r="64" spans="2:83" ht="12.75" x14ac:dyDescent="0.2">
      <c r="B64" s="230">
        <v>37895</v>
      </c>
      <c r="C64" s="231">
        <v>26.94999885559082</v>
      </c>
      <c r="D64" s="231">
        <v>27.94999885559082</v>
      </c>
      <c r="E64" s="231">
        <v>28.94999885559082</v>
      </c>
      <c r="F64" s="226"/>
      <c r="G64" s="231">
        <v>13.225000724792482</v>
      </c>
      <c r="H64" s="231">
        <v>15.225000724792482</v>
      </c>
      <c r="I64" s="231">
        <v>17.22500072479248</v>
      </c>
      <c r="J64" s="218"/>
      <c r="K64" s="219">
        <v>38777</v>
      </c>
      <c r="L64" s="7">
        <v>22.630003509521487</v>
      </c>
      <c r="M64" s="7">
        <v>25.630003509521487</v>
      </c>
      <c r="N64" s="7">
        <v>28.630003509521487</v>
      </c>
      <c r="O64" s="11"/>
      <c r="P64" s="7">
        <v>21.420002899169923</v>
      </c>
      <c r="Q64" s="7">
        <v>24.420002899169923</v>
      </c>
      <c r="R64" s="7">
        <v>27.420002899169923</v>
      </c>
      <c r="S64" s="11"/>
      <c r="T64" s="7">
        <v>1.2298738956451416</v>
      </c>
      <c r="U64" s="7">
        <v>1.2298738956451416</v>
      </c>
      <c r="V64" s="7">
        <v>1.2298738956451416</v>
      </c>
      <c r="W64" s="11"/>
      <c r="X64" s="7">
        <v>0.18</v>
      </c>
      <c r="Y64" s="7">
        <v>0.261396195</v>
      </c>
      <c r="Z64" s="7">
        <v>0.34</v>
      </c>
      <c r="AA64" s="11"/>
      <c r="AB64" s="7">
        <v>8.0500000000000002E-2</v>
      </c>
      <c r="AC64" s="7">
        <v>0.13069809700000001</v>
      </c>
      <c r="AD64" s="7">
        <v>0.183</v>
      </c>
      <c r="AE64" s="11"/>
      <c r="AF64" s="7">
        <v>0.24996942999999999</v>
      </c>
      <c r="AG64" s="7">
        <v>0.33094379699999998</v>
      </c>
      <c r="AH64" s="7">
        <v>0.44677412500000002</v>
      </c>
      <c r="AI64" s="11"/>
      <c r="AJ64" s="7">
        <v>0.14998165799999999</v>
      </c>
      <c r="AK64" s="7">
        <v>0.23166065799999999</v>
      </c>
      <c r="AL64" s="7">
        <v>0.347490986</v>
      </c>
      <c r="AM64" s="11"/>
      <c r="AN64" s="218">
        <v>19</v>
      </c>
      <c r="AO64" s="232">
        <v>0.4</v>
      </c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219">
        <v>38777</v>
      </c>
      <c r="BG64" s="234">
        <v>0.89</v>
      </c>
      <c r="BH64" s="11"/>
      <c r="BI64" s="11"/>
      <c r="BJ64" s="180"/>
      <c r="BK64" s="180"/>
      <c r="BL64" s="180"/>
      <c r="BM64"/>
      <c r="BN64"/>
      <c r="BO64"/>
      <c r="BP64"/>
      <c r="BQ64"/>
      <c r="BR64" s="180"/>
      <c r="BS64" s="180"/>
      <c r="BT64" s="180"/>
      <c r="BU64" s="180"/>
      <c r="BV64" s="180"/>
      <c r="BW64" s="180"/>
      <c r="BX64" s="180"/>
      <c r="BY64" s="180"/>
      <c r="BZ64" s="180"/>
      <c r="CA64" s="180"/>
      <c r="CB64" s="180"/>
      <c r="CC64" s="180"/>
      <c r="CD64" s="180"/>
      <c r="CE64" s="180"/>
    </row>
    <row r="65" spans="2:83" ht="12.75" x14ac:dyDescent="0.2">
      <c r="B65" s="230">
        <v>37926</v>
      </c>
      <c r="C65" s="231">
        <v>25.44999885559082</v>
      </c>
      <c r="D65" s="231">
        <v>26.44999885559082</v>
      </c>
      <c r="E65" s="231">
        <v>27.44999885559082</v>
      </c>
      <c r="F65" s="226"/>
      <c r="G65" s="231">
        <v>13.324999198913575</v>
      </c>
      <c r="H65" s="231">
        <v>15.324999198913575</v>
      </c>
      <c r="I65" s="231">
        <v>17.324999198913574</v>
      </c>
      <c r="J65" s="218"/>
      <c r="K65" s="219">
        <v>38808</v>
      </c>
      <c r="L65" s="7">
        <v>21.898508605957034</v>
      </c>
      <c r="M65" s="7">
        <v>24.898508605957034</v>
      </c>
      <c r="N65" s="7">
        <v>27.898508605957034</v>
      </c>
      <c r="O65" s="11"/>
      <c r="P65" s="7">
        <v>20.406510314941407</v>
      </c>
      <c r="Q65" s="7">
        <v>23.406510314941407</v>
      </c>
      <c r="R65" s="7">
        <v>26.406510314941407</v>
      </c>
      <c r="S65" s="11"/>
      <c r="T65" s="7">
        <v>1.2298738956451416</v>
      </c>
      <c r="U65" s="7">
        <v>1.2298738956451416</v>
      </c>
      <c r="V65" s="7">
        <v>1.2298738956451416</v>
      </c>
      <c r="W65" s="11"/>
      <c r="X65" s="7">
        <v>0.18</v>
      </c>
      <c r="Y65" s="7">
        <v>0.26008313799999999</v>
      </c>
      <c r="Z65" s="7">
        <v>0.33800000000000002</v>
      </c>
      <c r="AA65" s="11"/>
      <c r="AB65" s="7">
        <v>8.0500000000000002E-2</v>
      </c>
      <c r="AC65" s="7">
        <v>0.130041569</v>
      </c>
      <c r="AD65" s="7">
        <v>0.182</v>
      </c>
      <c r="AE65" s="11"/>
      <c r="AF65" s="7">
        <v>0.23166065799999999</v>
      </c>
      <c r="AG65" s="7">
        <v>0.32994810600000002</v>
      </c>
      <c r="AH65" s="7">
        <v>0.44542994299999999</v>
      </c>
      <c r="AI65" s="11"/>
      <c r="AJ65" s="7">
        <v>0.13899639499999999</v>
      </c>
      <c r="AK65" s="7">
        <v>0.23096367400000001</v>
      </c>
      <c r="AL65" s="7">
        <v>0.34644551099999998</v>
      </c>
      <c r="AM65" s="11"/>
      <c r="AN65" s="218">
        <v>19</v>
      </c>
      <c r="AO65" s="232">
        <v>0.4</v>
      </c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219">
        <v>38808</v>
      </c>
      <c r="BG65" s="234">
        <v>0.89</v>
      </c>
      <c r="BH65" s="11"/>
      <c r="BI65" s="11"/>
      <c r="BJ65" s="180"/>
      <c r="BK65" s="180"/>
      <c r="BL65" s="180"/>
      <c r="BM65"/>
      <c r="BN65"/>
      <c r="BO65"/>
      <c r="BP65"/>
      <c r="BQ65"/>
      <c r="BR65" s="180"/>
      <c r="BS65" s="180"/>
      <c r="BT65" s="180"/>
      <c r="BU65" s="180"/>
      <c r="BV65" s="180"/>
      <c r="BW65" s="180"/>
      <c r="BX65" s="180"/>
      <c r="BY65" s="180"/>
      <c r="BZ65" s="180"/>
      <c r="CA65" s="180"/>
      <c r="CB65" s="180"/>
      <c r="CC65" s="180"/>
      <c r="CD65" s="180"/>
      <c r="CE65" s="180"/>
    </row>
    <row r="66" spans="2:83" ht="12.75" x14ac:dyDescent="0.2">
      <c r="B66" s="230">
        <v>37956</v>
      </c>
      <c r="C66" s="231">
        <v>24.850000381469727</v>
      </c>
      <c r="D66" s="231">
        <v>25.850000381469727</v>
      </c>
      <c r="E66" s="231">
        <v>26.850000381469727</v>
      </c>
      <c r="F66" s="226"/>
      <c r="G66" s="231">
        <v>15.174998626708984</v>
      </c>
      <c r="H66" s="231">
        <v>17.174998626708984</v>
      </c>
      <c r="I66" s="231">
        <v>19.174998626708984</v>
      </c>
      <c r="J66" s="218"/>
      <c r="K66" s="219">
        <v>38838</v>
      </c>
      <c r="L66" s="7">
        <v>23.072506484985354</v>
      </c>
      <c r="M66" s="7">
        <v>26.072506484985354</v>
      </c>
      <c r="N66" s="7">
        <v>29.072506484985354</v>
      </c>
      <c r="O66" s="11"/>
      <c r="P66" s="7">
        <v>22.702504119873048</v>
      </c>
      <c r="Q66" s="7">
        <v>25.702504119873048</v>
      </c>
      <c r="R66" s="7">
        <v>28.702504119873048</v>
      </c>
      <c r="S66" s="11"/>
      <c r="T66" s="7">
        <v>1.2298738956451416</v>
      </c>
      <c r="U66" s="7">
        <v>1.2298738956451416</v>
      </c>
      <c r="V66" s="7">
        <v>1.2298738956451416</v>
      </c>
      <c r="W66" s="11"/>
      <c r="X66" s="7">
        <v>0.18</v>
      </c>
      <c r="Y66" s="7">
        <v>0.27971175199999998</v>
      </c>
      <c r="Z66" s="7">
        <v>0.36399999999999999</v>
      </c>
      <c r="AA66" s="11"/>
      <c r="AB66" s="7">
        <v>8.0500000000000002E-2</v>
      </c>
      <c r="AC66" s="7">
        <v>0.13985587599999999</v>
      </c>
      <c r="AD66" s="7">
        <v>0.19600000000000001</v>
      </c>
      <c r="AE66" s="11"/>
      <c r="AF66" s="7">
        <v>0.23096367400000001</v>
      </c>
      <c r="AG66" s="7">
        <v>0.36511823199999999</v>
      </c>
      <c r="AH66" s="7">
        <v>0.49290961300000002</v>
      </c>
      <c r="AI66" s="11"/>
      <c r="AJ66" s="7">
        <v>0.13857820500000001</v>
      </c>
      <c r="AK66" s="7">
        <v>0.25558276200000002</v>
      </c>
      <c r="AL66" s="7">
        <v>0.383374143</v>
      </c>
      <c r="AM66" s="11"/>
      <c r="AN66" s="218">
        <v>20</v>
      </c>
      <c r="AO66" s="232">
        <v>0.4</v>
      </c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219">
        <v>38838</v>
      </c>
      <c r="BG66" s="234">
        <v>0.89</v>
      </c>
      <c r="BH66" s="11"/>
      <c r="BI66" s="11"/>
      <c r="BJ66" s="180"/>
      <c r="BK66" s="180"/>
      <c r="BL66" s="180"/>
      <c r="BM66"/>
      <c r="BN66"/>
      <c r="BO66"/>
      <c r="BP66"/>
      <c r="BQ66"/>
      <c r="BR66" s="180"/>
      <c r="BS66" s="180"/>
      <c r="BT66" s="180"/>
      <c r="BU66" s="180"/>
      <c r="BV66" s="180"/>
      <c r="BW66" s="180"/>
      <c r="BX66" s="180"/>
      <c r="BY66" s="180"/>
      <c r="BZ66" s="180"/>
      <c r="CA66" s="180"/>
      <c r="CB66" s="180"/>
      <c r="CC66" s="180"/>
      <c r="CD66" s="180"/>
      <c r="CE66" s="180"/>
    </row>
    <row r="67" spans="2:83" ht="12.75" x14ac:dyDescent="0.2">
      <c r="B67" s="230">
        <v>37987</v>
      </c>
      <c r="C67" s="231">
        <v>28.750010681152343</v>
      </c>
      <c r="D67" s="231">
        <v>29.750010681152343</v>
      </c>
      <c r="E67" s="231">
        <v>30.750010681152343</v>
      </c>
      <c r="F67" s="226"/>
      <c r="G67" s="231">
        <v>16.592495880126954</v>
      </c>
      <c r="H67" s="231">
        <v>18.592495880126954</v>
      </c>
      <c r="I67" s="231">
        <v>20.592495880126954</v>
      </c>
      <c r="J67" s="218"/>
      <c r="K67" s="219">
        <v>38869</v>
      </c>
      <c r="L67" s="7">
        <v>26.090002593994143</v>
      </c>
      <c r="M67" s="7">
        <v>29.090002593994143</v>
      </c>
      <c r="N67" s="7">
        <v>32.090002593994143</v>
      </c>
      <c r="O67" s="11"/>
      <c r="P67" s="7">
        <v>26.17250343322754</v>
      </c>
      <c r="Q67" s="7">
        <v>29.17250343322754</v>
      </c>
      <c r="R67" s="7">
        <v>32.17250343322754</v>
      </c>
      <c r="S67" s="11"/>
      <c r="T67" s="7">
        <v>1.2298738956451416</v>
      </c>
      <c r="U67" s="7">
        <v>1.2298738956451416</v>
      </c>
      <c r="V67" s="7">
        <v>1.2298738956451416</v>
      </c>
      <c r="W67" s="11"/>
      <c r="X67" s="7">
        <v>0.18</v>
      </c>
      <c r="Y67" s="7">
        <v>0.28278483799999998</v>
      </c>
      <c r="Z67" s="7">
        <v>0.36799999999999999</v>
      </c>
      <c r="AA67" s="11"/>
      <c r="AB67" s="7">
        <v>8.0500000000000002E-2</v>
      </c>
      <c r="AC67" s="7">
        <v>0.14139241899999999</v>
      </c>
      <c r="AD67" s="7">
        <v>0.19800000000000001</v>
      </c>
      <c r="AE67" s="11"/>
      <c r="AF67" s="7">
        <v>0.25558276200000002</v>
      </c>
      <c r="AG67" s="7">
        <v>0.38142120699999998</v>
      </c>
      <c r="AH67" s="7">
        <v>0.51491862899999996</v>
      </c>
      <c r="AI67" s="11"/>
      <c r="AJ67" s="7">
        <v>0.153349657</v>
      </c>
      <c r="AK67" s="7">
        <v>0.26699484499999998</v>
      </c>
      <c r="AL67" s="7">
        <v>0.40049226700000001</v>
      </c>
      <c r="AM67" s="11"/>
      <c r="AN67" s="218">
        <v>20</v>
      </c>
      <c r="AO67" s="232">
        <v>0.4</v>
      </c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219">
        <v>38869</v>
      </c>
      <c r="BG67" s="234">
        <v>0.89</v>
      </c>
      <c r="BH67" s="11"/>
      <c r="BI67" s="11"/>
      <c r="BJ67" s="180"/>
      <c r="BK67" s="180"/>
      <c r="BL67" s="180"/>
      <c r="BM67"/>
      <c r="BN67"/>
      <c r="BO67"/>
      <c r="BP67"/>
      <c r="BQ67"/>
      <c r="BR67" s="180"/>
      <c r="BS67" s="180"/>
      <c r="BT67" s="180"/>
      <c r="BU67" s="180"/>
      <c r="BV67" s="180"/>
      <c r="BW67" s="180"/>
      <c r="BX67" s="180"/>
      <c r="BY67" s="180"/>
      <c r="BZ67" s="180"/>
      <c r="CA67" s="180"/>
      <c r="CB67" s="180"/>
      <c r="CC67" s="180"/>
      <c r="CD67" s="180"/>
      <c r="CE67" s="180"/>
    </row>
    <row r="68" spans="2:83" ht="12.75" x14ac:dyDescent="0.2">
      <c r="B68" s="230">
        <v>38018</v>
      </c>
      <c r="C68" s="231">
        <v>27.600001525878906</v>
      </c>
      <c r="D68" s="231">
        <v>28.600001525878906</v>
      </c>
      <c r="E68" s="231">
        <v>29.600001525878906</v>
      </c>
      <c r="F68" s="226"/>
      <c r="G68" s="231">
        <v>17.092497787475587</v>
      </c>
      <c r="H68" s="231">
        <v>19.092497787475587</v>
      </c>
      <c r="I68" s="231">
        <v>21.092497787475587</v>
      </c>
      <c r="J68" s="218"/>
      <c r="K68" s="219">
        <v>38899</v>
      </c>
      <c r="L68" s="7">
        <v>32.760012207031252</v>
      </c>
      <c r="M68" s="7">
        <v>35.760012207031252</v>
      </c>
      <c r="N68" s="7">
        <v>38.760012207031252</v>
      </c>
      <c r="O68" s="11"/>
      <c r="P68" s="7">
        <v>33.590012512207032</v>
      </c>
      <c r="Q68" s="7">
        <v>36.590012512207032</v>
      </c>
      <c r="R68" s="7">
        <v>39.590012512207032</v>
      </c>
      <c r="S68" s="11"/>
      <c r="T68" s="7">
        <v>1.2298738956451416</v>
      </c>
      <c r="U68" s="7">
        <v>1.2298738956451416</v>
      </c>
      <c r="V68" s="7">
        <v>1.2298738956451416</v>
      </c>
      <c r="W68" s="11"/>
      <c r="X68" s="7">
        <v>0.2175</v>
      </c>
      <c r="Y68" s="7">
        <v>0.29018333699999999</v>
      </c>
      <c r="Z68" s="7">
        <v>0.377</v>
      </c>
      <c r="AA68" s="11"/>
      <c r="AB68" s="7">
        <v>9.8000000000000004E-2</v>
      </c>
      <c r="AC68" s="7">
        <v>0.14509166800000001</v>
      </c>
      <c r="AD68" s="7">
        <v>0.20300000000000001</v>
      </c>
      <c r="AE68" s="11"/>
      <c r="AF68" s="7">
        <v>0.26699484499999998</v>
      </c>
      <c r="AG68" s="7">
        <v>0.39831017400000002</v>
      </c>
      <c r="AH68" s="7">
        <v>0.53771873400000003</v>
      </c>
      <c r="AI68" s="11"/>
      <c r="AJ68" s="7">
        <v>0.160196907</v>
      </c>
      <c r="AK68" s="7">
        <v>0.27881712200000003</v>
      </c>
      <c r="AL68" s="7">
        <v>0.41822568199999999</v>
      </c>
      <c r="AM68" s="11"/>
      <c r="AN68" s="218">
        <v>20</v>
      </c>
      <c r="AO68" s="232">
        <v>0.4</v>
      </c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219">
        <v>38899</v>
      </c>
      <c r="BG68" s="234">
        <v>0.89</v>
      </c>
      <c r="BH68" s="11"/>
      <c r="BI68" s="11"/>
      <c r="BJ68" s="180"/>
      <c r="BK68" s="180"/>
      <c r="BL68" s="180"/>
      <c r="BM68"/>
      <c r="BN68"/>
      <c r="BO68"/>
      <c r="BP68"/>
      <c r="BQ68"/>
      <c r="BR68" s="180"/>
      <c r="BS68" s="180"/>
      <c r="BT68" s="180"/>
      <c r="BU68" s="180"/>
      <c r="BV68" s="180"/>
      <c r="BW68" s="180"/>
      <c r="BX68" s="180"/>
      <c r="BY68" s="180"/>
      <c r="BZ68" s="180"/>
      <c r="CA68" s="180"/>
      <c r="CB68" s="180"/>
      <c r="CC68" s="180"/>
      <c r="CD68" s="180"/>
      <c r="CE68" s="180"/>
    </row>
    <row r="69" spans="2:83" ht="12.75" x14ac:dyDescent="0.2">
      <c r="B69" s="230">
        <v>38047</v>
      </c>
      <c r="C69" s="231">
        <v>26.07999153137207</v>
      </c>
      <c r="D69" s="231">
        <v>27.07999153137207</v>
      </c>
      <c r="E69" s="231">
        <v>28.07999153137207</v>
      </c>
      <c r="F69" s="226"/>
      <c r="G69" s="231">
        <v>16.042496643066407</v>
      </c>
      <c r="H69" s="231">
        <v>18.042496643066407</v>
      </c>
      <c r="I69" s="231">
        <v>20.042496643066407</v>
      </c>
      <c r="J69" s="218"/>
      <c r="K69" s="219">
        <v>38930</v>
      </c>
      <c r="L69" s="7">
        <v>30.410009918212893</v>
      </c>
      <c r="M69" s="7">
        <v>33.410009918212893</v>
      </c>
      <c r="N69" s="7">
        <v>36.410009918212893</v>
      </c>
      <c r="O69" s="11"/>
      <c r="P69" s="7">
        <v>31.740010223388673</v>
      </c>
      <c r="Q69" s="7">
        <v>34.740010223388673</v>
      </c>
      <c r="R69" s="7">
        <v>37.740010223388673</v>
      </c>
      <c r="S69" s="11"/>
      <c r="T69" s="7">
        <v>1.2298738956451416</v>
      </c>
      <c r="U69" s="7">
        <v>1.2298738956451416</v>
      </c>
      <c r="V69" s="7">
        <v>1.2298738956451416</v>
      </c>
      <c r="W69" s="11"/>
      <c r="X69" s="7">
        <v>0.2175</v>
      </c>
      <c r="Y69" s="7">
        <v>0.28915912100000002</v>
      </c>
      <c r="Z69" s="7">
        <v>0.376</v>
      </c>
      <c r="AA69" s="11"/>
      <c r="AB69" s="7">
        <v>9.8000000000000004E-2</v>
      </c>
      <c r="AC69" s="7">
        <v>0.14457956</v>
      </c>
      <c r="AD69" s="7">
        <v>0.20200000000000001</v>
      </c>
      <c r="AE69" s="11"/>
      <c r="AF69" s="7">
        <v>0.27881712200000003</v>
      </c>
      <c r="AG69" s="7">
        <v>0.38823861199999998</v>
      </c>
      <c r="AH69" s="7">
        <v>0.52412212599999997</v>
      </c>
      <c r="AI69" s="11"/>
      <c r="AJ69" s="7">
        <v>0.16729027300000002</v>
      </c>
      <c r="AK69" s="7">
        <v>0.27176702800000002</v>
      </c>
      <c r="AL69" s="7">
        <v>0.40765054300000003</v>
      </c>
      <c r="AM69" s="11"/>
      <c r="AN69" s="218">
        <v>21</v>
      </c>
      <c r="AO69" s="232">
        <v>0.4</v>
      </c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219">
        <v>38930</v>
      </c>
      <c r="BG69" s="234">
        <v>0.89</v>
      </c>
      <c r="BH69" s="11"/>
      <c r="BI69" s="11"/>
      <c r="BJ69" s="180"/>
      <c r="BK69" s="180"/>
      <c r="BL69" s="180"/>
      <c r="BM69"/>
      <c r="BN69"/>
      <c r="BO69"/>
      <c r="BP69"/>
      <c r="BQ69"/>
      <c r="BR69" s="180"/>
      <c r="BS69" s="180"/>
      <c r="BT69" s="180"/>
      <c r="BU69" s="180"/>
      <c r="BV69" s="180"/>
      <c r="BW69" s="180"/>
      <c r="BX69" s="180"/>
      <c r="BY69" s="180"/>
      <c r="BZ69" s="180"/>
      <c r="CA69" s="180"/>
      <c r="CB69" s="180"/>
      <c r="CC69" s="180"/>
      <c r="CD69" s="180"/>
      <c r="CE69" s="180"/>
    </row>
    <row r="70" spans="2:83" ht="12.75" x14ac:dyDescent="0.2">
      <c r="B70" s="230">
        <v>38078</v>
      </c>
      <c r="C70" s="231">
        <v>27.279998016357421</v>
      </c>
      <c r="D70" s="231">
        <v>28.279998016357421</v>
      </c>
      <c r="E70" s="231">
        <v>29.279998016357421</v>
      </c>
      <c r="F70" s="226"/>
      <c r="G70" s="231">
        <v>15.74249740600586</v>
      </c>
      <c r="H70" s="231">
        <v>17.74249740600586</v>
      </c>
      <c r="I70" s="231">
        <v>19.74249740600586</v>
      </c>
      <c r="J70" s="218"/>
      <c r="K70" s="219">
        <v>38961</v>
      </c>
      <c r="L70" s="7">
        <v>21.709004364013673</v>
      </c>
      <c r="M70" s="7">
        <v>24.709004364013673</v>
      </c>
      <c r="N70" s="7">
        <v>27.709004364013673</v>
      </c>
      <c r="O70" s="11"/>
      <c r="P70" s="7">
        <v>22.786004028320313</v>
      </c>
      <c r="Q70" s="7">
        <v>25.786004028320313</v>
      </c>
      <c r="R70" s="7">
        <v>28.786004028320313</v>
      </c>
      <c r="S70" s="11"/>
      <c r="T70" s="7">
        <v>1.2298738956451416</v>
      </c>
      <c r="U70" s="7">
        <v>1.2298738956451416</v>
      </c>
      <c r="V70" s="7">
        <v>1.2298738956451416</v>
      </c>
      <c r="W70" s="11"/>
      <c r="X70" s="7">
        <v>0.18</v>
      </c>
      <c r="Y70" s="7">
        <v>0.27519705900000002</v>
      </c>
      <c r="Z70" s="7">
        <v>0.35800000000000004</v>
      </c>
      <c r="AA70" s="11"/>
      <c r="AB70" s="7">
        <v>8.0500000000000002E-2</v>
      </c>
      <c r="AC70" s="7">
        <v>0.13759853</v>
      </c>
      <c r="AD70" s="7">
        <v>0.193</v>
      </c>
      <c r="AE70" s="11"/>
      <c r="AF70" s="7">
        <v>0.27176702800000002</v>
      </c>
      <c r="AG70" s="7">
        <v>0.35685022199999999</v>
      </c>
      <c r="AH70" s="7">
        <v>0.48174779900000003</v>
      </c>
      <c r="AI70" s="11"/>
      <c r="AJ70" s="7">
        <v>0.16306021700000001</v>
      </c>
      <c r="AK70" s="7">
        <v>0.24979515500000002</v>
      </c>
      <c r="AL70" s="7">
        <v>0.374692733</v>
      </c>
      <c r="AM70" s="11"/>
      <c r="AN70" s="218">
        <v>21</v>
      </c>
      <c r="AO70" s="232">
        <v>0.4</v>
      </c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219">
        <v>38961</v>
      </c>
      <c r="BG70" s="234">
        <v>0.89</v>
      </c>
      <c r="BH70" s="11"/>
      <c r="BI70" s="11"/>
      <c r="BJ70" s="180"/>
      <c r="BK70" s="180"/>
      <c r="BL70" s="180"/>
      <c r="BM70"/>
      <c r="BN70"/>
      <c r="BO70"/>
      <c r="BP70"/>
      <c r="BQ70"/>
      <c r="BR70" s="180"/>
      <c r="BS70" s="180"/>
      <c r="BT70" s="180"/>
      <c r="BU70" s="180"/>
      <c r="BV70" s="180"/>
      <c r="BW70" s="180"/>
      <c r="BX70" s="180"/>
      <c r="BY70" s="180"/>
      <c r="BZ70" s="180"/>
      <c r="CA70" s="180"/>
      <c r="CB70" s="180"/>
      <c r="CC70" s="180"/>
      <c r="CD70" s="180"/>
      <c r="CE70" s="180"/>
    </row>
    <row r="71" spans="2:83" ht="12.75" x14ac:dyDescent="0.2">
      <c r="B71" s="230">
        <v>38108</v>
      </c>
      <c r="C71" s="231">
        <v>28.580016326904296</v>
      </c>
      <c r="D71" s="231">
        <v>29.580016326904296</v>
      </c>
      <c r="E71" s="231">
        <v>30.580016326904296</v>
      </c>
      <c r="F71" s="226"/>
      <c r="G71" s="231">
        <v>15.342497787475587</v>
      </c>
      <c r="H71" s="231">
        <v>17.342497787475587</v>
      </c>
      <c r="I71" s="231">
        <v>19.342497787475587</v>
      </c>
      <c r="J71" s="218"/>
      <c r="K71" s="219">
        <v>38991</v>
      </c>
      <c r="L71" s="7">
        <v>20.151007614135743</v>
      </c>
      <c r="M71" s="7">
        <v>23.151007614135743</v>
      </c>
      <c r="N71" s="7">
        <v>26.151007614135743</v>
      </c>
      <c r="O71" s="11"/>
      <c r="P71" s="7">
        <v>20.404005966186524</v>
      </c>
      <c r="Q71" s="7">
        <v>23.404005966186524</v>
      </c>
      <c r="R71" s="7">
        <v>26.404005966186524</v>
      </c>
      <c r="S71" s="11"/>
      <c r="T71" s="7">
        <v>1.2298738956451416</v>
      </c>
      <c r="U71" s="7">
        <v>1.2298738956451416</v>
      </c>
      <c r="V71" s="7">
        <v>1.2298738956451416</v>
      </c>
      <c r="W71" s="11"/>
      <c r="X71" s="7">
        <v>0.18</v>
      </c>
      <c r="Y71" s="7">
        <v>0.26104015600000002</v>
      </c>
      <c r="Z71" s="7">
        <v>0.33900000000000002</v>
      </c>
      <c r="AA71" s="11"/>
      <c r="AB71" s="7">
        <v>8.0500000000000002E-2</v>
      </c>
      <c r="AC71" s="7">
        <v>0.13052007800000001</v>
      </c>
      <c r="AD71" s="7">
        <v>0.183</v>
      </c>
      <c r="AE71" s="11"/>
      <c r="AF71" s="7">
        <v>0.24979515500000002</v>
      </c>
      <c r="AG71" s="7">
        <v>0.33156658300000003</v>
      </c>
      <c r="AH71" s="7">
        <v>0.44761488700000002</v>
      </c>
      <c r="AI71" s="11"/>
      <c r="AJ71" s="7">
        <v>0.14987709300000002</v>
      </c>
      <c r="AK71" s="7">
        <v>0.23209660800000001</v>
      </c>
      <c r="AL71" s="7">
        <v>0.34814491200000003</v>
      </c>
      <c r="AM71" s="11"/>
      <c r="AN71" s="218">
        <v>21</v>
      </c>
      <c r="AO71" s="232">
        <v>0.4</v>
      </c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219">
        <v>38991</v>
      </c>
      <c r="BG71" s="234">
        <v>0.89</v>
      </c>
      <c r="BH71" s="11"/>
      <c r="BI71" s="11"/>
      <c r="BJ71" s="180"/>
      <c r="BK71" s="180"/>
      <c r="BL71" s="180"/>
      <c r="BM71"/>
      <c r="BN71"/>
      <c r="BO71"/>
      <c r="BP71"/>
      <c r="BQ71"/>
      <c r="BR71" s="180"/>
      <c r="BS71" s="180"/>
      <c r="BT71" s="180"/>
      <c r="BU71" s="180"/>
      <c r="BV71" s="180"/>
      <c r="BW71" s="180"/>
      <c r="BX71" s="180"/>
      <c r="BY71" s="180"/>
      <c r="BZ71" s="180"/>
      <c r="CA71" s="180"/>
      <c r="CB71" s="180"/>
      <c r="CC71" s="180"/>
      <c r="CD71" s="180"/>
      <c r="CE71" s="180"/>
    </row>
    <row r="72" spans="2:83" ht="12.75" x14ac:dyDescent="0.2">
      <c r="B72" s="230">
        <v>38139</v>
      </c>
      <c r="C72" s="231">
        <v>34.03000183105469</v>
      </c>
      <c r="D72" s="231">
        <v>35.03000183105469</v>
      </c>
      <c r="E72" s="231">
        <v>36.03000183105469</v>
      </c>
      <c r="F72" s="226"/>
      <c r="G72" s="231">
        <v>15.942500076293946</v>
      </c>
      <c r="H72" s="231">
        <v>17.942500076293946</v>
      </c>
      <c r="I72" s="231">
        <v>19.942500076293946</v>
      </c>
      <c r="J72" s="218"/>
      <c r="K72" s="219">
        <v>39022</v>
      </c>
      <c r="L72" s="7">
        <v>20.401007614135743</v>
      </c>
      <c r="M72" s="7">
        <v>23.401007614135743</v>
      </c>
      <c r="N72" s="7">
        <v>26.401007614135743</v>
      </c>
      <c r="O72" s="11"/>
      <c r="P72" s="7">
        <v>19.904005966186524</v>
      </c>
      <c r="Q72" s="7">
        <v>22.904005966186524</v>
      </c>
      <c r="R72" s="7">
        <v>25.904005966186524</v>
      </c>
      <c r="S72" s="11"/>
      <c r="T72" s="7">
        <v>1.2298738956451416</v>
      </c>
      <c r="U72" s="7">
        <v>1.2298738956451416</v>
      </c>
      <c r="V72" s="7">
        <v>1.2298738956451416</v>
      </c>
      <c r="W72" s="11"/>
      <c r="X72" s="7">
        <v>0.18</v>
      </c>
      <c r="Y72" s="7">
        <v>0.251068124</v>
      </c>
      <c r="Z72" s="7">
        <v>0.32600000000000001</v>
      </c>
      <c r="AA72" s="11"/>
      <c r="AB72" s="7">
        <v>8.0500000000000002E-2</v>
      </c>
      <c r="AC72" s="7">
        <v>0.125534062</v>
      </c>
      <c r="AD72" s="7">
        <v>0.17600000000000002</v>
      </c>
      <c r="AE72" s="11"/>
      <c r="AF72" s="7">
        <v>0.23209660800000001</v>
      </c>
      <c r="AG72" s="7">
        <v>0.32360013599999998</v>
      </c>
      <c r="AH72" s="7">
        <v>0.43686018399999998</v>
      </c>
      <c r="AI72" s="11"/>
      <c r="AJ72" s="7">
        <v>0.13925796500000001</v>
      </c>
      <c r="AK72" s="7">
        <v>0.226520095</v>
      </c>
      <c r="AL72" s="7">
        <v>0.33978014300000003</v>
      </c>
      <c r="AM72" s="11"/>
      <c r="AN72" s="218">
        <v>22</v>
      </c>
      <c r="AO72" s="232">
        <v>0.4</v>
      </c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219">
        <v>39022</v>
      </c>
      <c r="BG72" s="234">
        <v>0.89</v>
      </c>
      <c r="BH72" s="11"/>
      <c r="BI72" s="11"/>
      <c r="BJ72" s="180"/>
      <c r="BK72" s="180"/>
      <c r="BL72" s="180"/>
      <c r="BM72"/>
      <c r="BN72"/>
      <c r="BO72"/>
      <c r="BP72"/>
      <c r="BQ72"/>
      <c r="BR72" s="180"/>
      <c r="BS72" s="180"/>
      <c r="BT72" s="180"/>
      <c r="BU72" s="180"/>
      <c r="BV72" s="180"/>
      <c r="BW72" s="180"/>
      <c r="BX72" s="180"/>
      <c r="BY72" s="180"/>
      <c r="BZ72" s="180"/>
      <c r="CA72" s="180"/>
      <c r="CB72" s="180"/>
      <c r="CC72" s="180"/>
      <c r="CD72" s="180"/>
      <c r="CE72" s="180"/>
    </row>
    <row r="73" spans="2:83" ht="12.75" x14ac:dyDescent="0.2">
      <c r="B73" s="230">
        <v>38169</v>
      </c>
      <c r="C73" s="231">
        <v>40.930003356933597</v>
      </c>
      <c r="D73" s="231">
        <v>41.930003356933597</v>
      </c>
      <c r="E73" s="231">
        <v>42.930003356933597</v>
      </c>
      <c r="F73" s="226"/>
      <c r="G73" s="231">
        <v>17.442500076293946</v>
      </c>
      <c r="H73" s="231">
        <v>19.442500076293946</v>
      </c>
      <c r="I73" s="231">
        <v>21.442500076293946</v>
      </c>
      <c r="J73" s="218"/>
      <c r="K73" s="219">
        <v>39052</v>
      </c>
      <c r="L73" s="7">
        <v>20.966006240844727</v>
      </c>
      <c r="M73" s="7">
        <v>23.966006240844727</v>
      </c>
      <c r="N73" s="7">
        <v>26.966006240844727</v>
      </c>
      <c r="O73" s="11"/>
      <c r="P73" s="7">
        <v>20.614007339477538</v>
      </c>
      <c r="Q73" s="7">
        <v>23.614007339477538</v>
      </c>
      <c r="R73" s="7">
        <v>26.614007339477538</v>
      </c>
      <c r="S73" s="11"/>
      <c r="T73" s="7">
        <v>1.2298738956451416</v>
      </c>
      <c r="U73" s="7">
        <v>1.2298738956451416</v>
      </c>
      <c r="V73" s="7">
        <v>1.2298738956451416</v>
      </c>
      <c r="W73" s="11"/>
      <c r="X73" s="7">
        <v>0.18</v>
      </c>
      <c r="Y73" s="7">
        <v>0.25423480999999998</v>
      </c>
      <c r="Z73" s="7">
        <v>0.33100000000000002</v>
      </c>
      <c r="AA73" s="11"/>
      <c r="AB73" s="7">
        <v>8.0500000000000002E-2</v>
      </c>
      <c r="AC73" s="7">
        <v>0.12711740500000002</v>
      </c>
      <c r="AD73" s="7">
        <v>0.17800000000000002</v>
      </c>
      <c r="AE73" s="11"/>
      <c r="AF73" s="7">
        <v>0.226520095</v>
      </c>
      <c r="AG73" s="7">
        <v>0.326501347</v>
      </c>
      <c r="AH73" s="7">
        <v>0.44077681800000001</v>
      </c>
      <c r="AI73" s="11"/>
      <c r="AJ73" s="7">
        <v>0.135912057</v>
      </c>
      <c r="AK73" s="7">
        <v>0.22855094300000001</v>
      </c>
      <c r="AL73" s="7">
        <v>0.34282641400000002</v>
      </c>
      <c r="AM73" s="11"/>
      <c r="AN73" s="218">
        <v>22</v>
      </c>
      <c r="AO73" s="232">
        <v>0.4</v>
      </c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219">
        <v>39052</v>
      </c>
      <c r="BG73" s="234">
        <v>0.89</v>
      </c>
      <c r="BH73" s="11"/>
      <c r="BI73" s="11"/>
      <c r="BJ73" s="180"/>
      <c r="BK73" s="180"/>
      <c r="BL73" s="180"/>
      <c r="BM73"/>
      <c r="BN73"/>
      <c r="BO73"/>
      <c r="BP73"/>
      <c r="BQ73"/>
      <c r="BR73" s="180"/>
      <c r="BS73" s="180"/>
      <c r="BT73" s="180"/>
      <c r="BU73" s="180"/>
      <c r="BV73" s="180"/>
      <c r="BW73" s="180"/>
      <c r="BX73" s="180"/>
      <c r="BY73" s="180"/>
      <c r="BZ73" s="180"/>
      <c r="CA73" s="180"/>
      <c r="CB73" s="180"/>
      <c r="CC73" s="180"/>
      <c r="CD73" s="180"/>
      <c r="CE73" s="180"/>
    </row>
    <row r="74" spans="2:83" ht="12.75" x14ac:dyDescent="0.2">
      <c r="B74" s="230">
        <v>38200</v>
      </c>
      <c r="C74" s="231">
        <v>40.175001525878912</v>
      </c>
      <c r="D74" s="231">
        <v>41.175001525878912</v>
      </c>
      <c r="E74" s="231">
        <v>42.175001525878912</v>
      </c>
      <c r="F74" s="226"/>
      <c r="G74" s="231">
        <v>17.342500076293945</v>
      </c>
      <c r="H74" s="231">
        <v>19.342500076293945</v>
      </c>
      <c r="I74" s="231">
        <v>21.342500076293945</v>
      </c>
      <c r="J74" s="218"/>
      <c r="K74" s="219">
        <v>39083</v>
      </c>
      <c r="L74" s="7">
        <v>25.553005752563479</v>
      </c>
      <c r="M74" s="7">
        <v>28.553005752563479</v>
      </c>
      <c r="N74" s="7">
        <v>31.553005752563479</v>
      </c>
      <c r="O74" s="11"/>
      <c r="P74" s="7">
        <v>23.512005767822266</v>
      </c>
      <c r="Q74" s="7">
        <v>26.512005767822266</v>
      </c>
      <c r="R74" s="7">
        <v>29.512005767822266</v>
      </c>
      <c r="S74" s="11"/>
      <c r="T74" s="7">
        <v>1.2667701244354248</v>
      </c>
      <c r="U74" s="7">
        <v>1.2667701244354248</v>
      </c>
      <c r="V74" s="7">
        <v>1.2667701244354248</v>
      </c>
      <c r="W74" s="11"/>
      <c r="X74" s="7">
        <v>0.18</v>
      </c>
      <c r="Y74" s="7">
        <v>0.26391373800000001</v>
      </c>
      <c r="Z74" s="7">
        <v>0.34300000000000003</v>
      </c>
      <c r="AA74" s="11"/>
      <c r="AB74" s="7">
        <v>8.0500000000000002E-2</v>
      </c>
      <c r="AC74" s="7">
        <v>0.131956869</v>
      </c>
      <c r="AD74" s="7">
        <v>0.185</v>
      </c>
      <c r="AE74" s="11"/>
      <c r="AF74" s="7">
        <v>0.22855094300000001</v>
      </c>
      <c r="AG74" s="7">
        <v>0.33641489600000002</v>
      </c>
      <c r="AH74" s="7">
        <v>0.45416011000000001</v>
      </c>
      <c r="AI74" s="11"/>
      <c r="AJ74" s="7">
        <v>0.13713056600000001</v>
      </c>
      <c r="AK74" s="7">
        <v>0.235490427</v>
      </c>
      <c r="AL74" s="7">
        <v>0.35323564099999999</v>
      </c>
      <c r="AM74" s="11"/>
      <c r="AN74" s="218">
        <v>22</v>
      </c>
      <c r="AO74" s="232">
        <v>0.4</v>
      </c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219">
        <v>39083</v>
      </c>
      <c r="BG74" s="234">
        <v>0.89</v>
      </c>
      <c r="BH74" s="11"/>
      <c r="BI74" s="11"/>
      <c r="BJ74" s="180"/>
      <c r="BK74" s="180"/>
      <c r="BL74" s="180"/>
      <c r="BM74"/>
      <c r="BN74"/>
      <c r="BO74"/>
      <c r="BP74"/>
      <c r="BQ74"/>
      <c r="BR74" s="180"/>
      <c r="BS74" s="180"/>
      <c r="BT74" s="180"/>
      <c r="BU74" s="180"/>
      <c r="BV74" s="180"/>
      <c r="BW74" s="180"/>
      <c r="BX74" s="180"/>
      <c r="BY74" s="180"/>
      <c r="BZ74" s="180"/>
      <c r="CA74" s="180"/>
      <c r="CB74" s="180"/>
      <c r="CC74" s="180"/>
      <c r="CD74" s="180"/>
      <c r="CE74" s="180"/>
    </row>
    <row r="75" spans="2:83" ht="12.75" x14ac:dyDescent="0.2">
      <c r="B75" s="230">
        <v>38231</v>
      </c>
      <c r="C75" s="231">
        <v>28.099999237060544</v>
      </c>
      <c r="D75" s="231">
        <v>29.099999237060544</v>
      </c>
      <c r="E75" s="231">
        <v>30.099999237060544</v>
      </c>
      <c r="F75" s="226"/>
      <c r="G75" s="231">
        <v>14.092501029968261</v>
      </c>
      <c r="H75" s="231">
        <v>16.092501029968261</v>
      </c>
      <c r="I75" s="231">
        <v>18.092501029968261</v>
      </c>
      <c r="J75" s="218"/>
      <c r="K75" s="219">
        <v>39114</v>
      </c>
      <c r="L75" s="7">
        <v>24.303005752563479</v>
      </c>
      <c r="M75" s="7">
        <v>27.303005752563479</v>
      </c>
      <c r="N75" s="7">
        <v>30.303005752563479</v>
      </c>
      <c r="O75" s="11"/>
      <c r="P75" s="7">
        <v>22.762005767822266</v>
      </c>
      <c r="Q75" s="7">
        <v>25.762005767822266</v>
      </c>
      <c r="R75" s="7">
        <v>28.762005767822266</v>
      </c>
      <c r="S75" s="11"/>
      <c r="T75" s="7">
        <v>1.2667701244354248</v>
      </c>
      <c r="U75" s="7">
        <v>1.2667701244354248</v>
      </c>
      <c r="V75" s="7">
        <v>1.2667701244354248</v>
      </c>
      <c r="W75" s="11"/>
      <c r="X75" s="7">
        <v>0.18</v>
      </c>
      <c r="Y75" s="7">
        <v>0.26266502200000003</v>
      </c>
      <c r="Z75" s="7">
        <v>0.34100000000000003</v>
      </c>
      <c r="AA75" s="11"/>
      <c r="AB75" s="7">
        <v>8.0500000000000002E-2</v>
      </c>
      <c r="AC75" s="7">
        <v>0.13133251100000001</v>
      </c>
      <c r="AD75" s="7">
        <v>0.184</v>
      </c>
      <c r="AE75" s="11"/>
      <c r="AF75" s="7">
        <v>0.235490427</v>
      </c>
      <c r="AG75" s="7">
        <v>0.33574177599999999</v>
      </c>
      <c r="AH75" s="7">
        <v>0.45325139800000003</v>
      </c>
      <c r="AI75" s="11"/>
      <c r="AJ75" s="7">
        <v>0.14129425600000001</v>
      </c>
      <c r="AK75" s="7">
        <v>0.23501924300000002</v>
      </c>
      <c r="AL75" s="7">
        <v>0.35252886500000002</v>
      </c>
      <c r="AM75" s="11"/>
      <c r="AN75" s="218">
        <v>23</v>
      </c>
      <c r="AO75" s="232">
        <v>0.4</v>
      </c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219">
        <v>39114</v>
      </c>
      <c r="BG75" s="234">
        <v>0.89</v>
      </c>
      <c r="BH75" s="11"/>
      <c r="BI75" s="11"/>
      <c r="BJ75" s="180"/>
      <c r="BK75" s="180"/>
      <c r="BL75" s="180"/>
      <c r="BM75"/>
      <c r="BN75"/>
      <c r="BO75"/>
      <c r="BP75"/>
      <c r="BQ75"/>
      <c r="BR75" s="180"/>
      <c r="BS75" s="180"/>
      <c r="BT75" s="180"/>
      <c r="BU75" s="180"/>
      <c r="BV75" s="180"/>
      <c r="BW75" s="180"/>
      <c r="BX75" s="180"/>
      <c r="BY75" s="180"/>
      <c r="BZ75" s="180"/>
      <c r="CA75" s="180"/>
      <c r="CB75" s="180"/>
      <c r="CC75" s="180"/>
      <c r="CD75" s="180"/>
      <c r="CE75" s="180"/>
    </row>
    <row r="76" spans="2:83" ht="12.75" x14ac:dyDescent="0.2">
      <c r="B76" s="230">
        <v>38261</v>
      </c>
      <c r="C76" s="231">
        <v>27.89999885559082</v>
      </c>
      <c r="D76" s="231">
        <v>28.89999885559082</v>
      </c>
      <c r="E76" s="231">
        <v>29.89999885559082</v>
      </c>
      <c r="F76" s="226"/>
      <c r="G76" s="231">
        <v>13.725000724792482</v>
      </c>
      <c r="H76" s="231">
        <v>15.725000724792482</v>
      </c>
      <c r="I76" s="231">
        <v>17.72500072479248</v>
      </c>
      <c r="J76" s="218"/>
      <c r="K76" s="219">
        <v>39142</v>
      </c>
      <c r="L76" s="7">
        <v>22.880003509521487</v>
      </c>
      <c r="M76" s="7">
        <v>25.880003509521487</v>
      </c>
      <c r="N76" s="7">
        <v>28.880003509521487</v>
      </c>
      <c r="O76" s="11"/>
      <c r="P76" s="7">
        <v>21.920002899169923</v>
      </c>
      <c r="Q76" s="7">
        <v>24.920002899169923</v>
      </c>
      <c r="R76" s="7">
        <v>27.920002899169923</v>
      </c>
      <c r="S76" s="11"/>
      <c r="T76" s="7">
        <v>1.2667701244354248</v>
      </c>
      <c r="U76" s="7">
        <v>1.2667701244354248</v>
      </c>
      <c r="V76" s="7">
        <v>1.2667701244354248</v>
      </c>
      <c r="W76" s="11"/>
      <c r="X76" s="7">
        <v>0.18</v>
      </c>
      <c r="Y76" s="7">
        <v>0.24547466000000001</v>
      </c>
      <c r="Z76" s="7">
        <v>0.31900000000000001</v>
      </c>
      <c r="AA76" s="11"/>
      <c r="AB76" s="7">
        <v>8.0500000000000002E-2</v>
      </c>
      <c r="AC76" s="7">
        <v>0.12273733000000001</v>
      </c>
      <c r="AD76" s="7">
        <v>0.17200000000000001</v>
      </c>
      <c r="AE76" s="11"/>
      <c r="AF76" s="7">
        <v>0.23501924300000002</v>
      </c>
      <c r="AG76" s="7">
        <v>0.31834691199999998</v>
      </c>
      <c r="AH76" s="7">
        <v>0.429768331</v>
      </c>
      <c r="AI76" s="11"/>
      <c r="AJ76" s="7">
        <v>0.14101154600000002</v>
      </c>
      <c r="AK76" s="7">
        <v>0.22284283800000002</v>
      </c>
      <c r="AL76" s="7">
        <v>0.33426425700000001</v>
      </c>
      <c r="AM76" s="11"/>
      <c r="AN76" s="218">
        <v>23</v>
      </c>
      <c r="AO76" s="232">
        <v>0.4</v>
      </c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219">
        <v>39142</v>
      </c>
      <c r="BG76" s="234">
        <v>0.89</v>
      </c>
      <c r="BH76" s="11"/>
      <c r="BI76" s="11"/>
      <c r="BJ76" s="180"/>
      <c r="BK76" s="180"/>
      <c r="BL76" s="180"/>
      <c r="BM76"/>
      <c r="BN76"/>
      <c r="BO76"/>
      <c r="BP76"/>
      <c r="BQ76"/>
      <c r="BR76" s="180"/>
      <c r="BS76" s="180"/>
      <c r="BT76" s="180"/>
      <c r="BU76" s="180"/>
      <c r="BV76" s="180"/>
      <c r="BW76" s="180"/>
      <c r="BX76" s="180"/>
      <c r="BY76" s="180"/>
      <c r="BZ76" s="180"/>
      <c r="CA76" s="180"/>
      <c r="CB76" s="180"/>
      <c r="CC76" s="180"/>
      <c r="CD76" s="180"/>
      <c r="CE76" s="180"/>
    </row>
    <row r="77" spans="2:83" ht="12.75" x14ac:dyDescent="0.2">
      <c r="B77" s="230">
        <v>38292</v>
      </c>
      <c r="C77" s="231">
        <v>26.39999885559082</v>
      </c>
      <c r="D77" s="231">
        <v>27.39999885559082</v>
      </c>
      <c r="E77" s="231">
        <v>28.39999885559082</v>
      </c>
      <c r="F77" s="226"/>
      <c r="G77" s="231">
        <v>13.824999198913575</v>
      </c>
      <c r="H77" s="231">
        <v>15.824999198913575</v>
      </c>
      <c r="I77" s="231">
        <v>17.824999198913574</v>
      </c>
      <c r="J77" s="218"/>
      <c r="K77" s="219">
        <v>39173</v>
      </c>
      <c r="L77" s="7">
        <v>22.148508605957034</v>
      </c>
      <c r="M77" s="7">
        <v>25.148508605957034</v>
      </c>
      <c r="N77" s="7">
        <v>28.148508605957034</v>
      </c>
      <c r="O77" s="11"/>
      <c r="P77" s="7">
        <v>20.906510314941407</v>
      </c>
      <c r="Q77" s="7">
        <v>23.906510314941407</v>
      </c>
      <c r="R77" s="7">
        <v>26.906510314941407</v>
      </c>
      <c r="S77" s="11"/>
      <c r="T77" s="7">
        <v>1.2667701244354248</v>
      </c>
      <c r="U77" s="7">
        <v>1.2667701244354248</v>
      </c>
      <c r="V77" s="7">
        <v>1.2667701244354248</v>
      </c>
      <c r="W77" s="11"/>
      <c r="X77" s="7">
        <v>0.18</v>
      </c>
      <c r="Y77" s="7">
        <v>0.24412489800000001</v>
      </c>
      <c r="Z77" s="7">
        <v>0.317</v>
      </c>
      <c r="AA77" s="11"/>
      <c r="AB77" s="7">
        <v>8.0500000000000002E-2</v>
      </c>
      <c r="AC77" s="7">
        <v>0.122062449</v>
      </c>
      <c r="AD77" s="7">
        <v>0.17100000000000001</v>
      </c>
      <c r="AE77" s="11"/>
      <c r="AF77" s="7">
        <v>0.22284283800000002</v>
      </c>
      <c r="AG77" s="7">
        <v>0.31745370300000003</v>
      </c>
      <c r="AH77" s="7">
        <v>0.42856249899999999</v>
      </c>
      <c r="AI77" s="11"/>
      <c r="AJ77" s="7">
        <v>0.13370570300000001</v>
      </c>
      <c r="AK77" s="7">
        <v>0.22221759199999999</v>
      </c>
      <c r="AL77" s="7">
        <v>0.33332638800000003</v>
      </c>
      <c r="AM77" s="11"/>
      <c r="AN77" s="218">
        <v>23</v>
      </c>
      <c r="AO77" s="232">
        <v>0.4</v>
      </c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219">
        <v>39173</v>
      </c>
      <c r="BG77" s="234">
        <v>0.89</v>
      </c>
      <c r="BH77" s="11"/>
      <c r="BI77" s="11"/>
      <c r="BJ77" s="180"/>
      <c r="BK77" s="180"/>
      <c r="BL77" s="180"/>
      <c r="BM77"/>
      <c r="BN77"/>
      <c r="BO77"/>
      <c r="BP77"/>
      <c r="BQ77"/>
      <c r="BR77" s="180"/>
      <c r="BS77" s="180"/>
      <c r="BT77" s="180"/>
      <c r="BU77" s="180"/>
      <c r="BV77" s="180"/>
      <c r="BW77" s="180"/>
      <c r="BX77" s="180"/>
      <c r="BY77" s="180"/>
      <c r="BZ77" s="180"/>
      <c r="CA77" s="180"/>
      <c r="CB77" s="180"/>
      <c r="CC77" s="180"/>
      <c r="CD77" s="180"/>
      <c r="CE77" s="180"/>
    </row>
    <row r="78" spans="2:83" ht="12.75" x14ac:dyDescent="0.2">
      <c r="B78" s="230">
        <v>38322</v>
      </c>
      <c r="C78" s="231">
        <v>25.800000381469726</v>
      </c>
      <c r="D78" s="231">
        <v>26.800000381469726</v>
      </c>
      <c r="E78" s="231">
        <v>27.800000381469726</v>
      </c>
      <c r="F78" s="226"/>
      <c r="G78" s="231">
        <v>15.674998626708984</v>
      </c>
      <c r="H78" s="231">
        <v>17.674998626708984</v>
      </c>
      <c r="I78" s="231">
        <v>19.674998626708984</v>
      </c>
      <c r="J78" s="218"/>
      <c r="K78" s="219">
        <v>39203</v>
      </c>
      <c r="L78" s="7">
        <v>23.322506484985354</v>
      </c>
      <c r="M78" s="7">
        <v>26.322506484985354</v>
      </c>
      <c r="N78" s="7">
        <v>29.322506484985354</v>
      </c>
      <c r="O78" s="11"/>
      <c r="P78" s="7">
        <v>23.452504119873048</v>
      </c>
      <c r="Q78" s="7">
        <v>26.452504119873048</v>
      </c>
      <c r="R78" s="7">
        <v>29.452504119873048</v>
      </c>
      <c r="S78" s="11"/>
      <c r="T78" s="7">
        <v>1.2667701244354248</v>
      </c>
      <c r="U78" s="7">
        <v>1.2667701244354248</v>
      </c>
      <c r="V78" s="7">
        <v>1.2667701244354248</v>
      </c>
      <c r="W78" s="11"/>
      <c r="X78" s="7">
        <v>0.18</v>
      </c>
      <c r="Y78" s="7">
        <v>0.25626157100000002</v>
      </c>
      <c r="Z78" s="7">
        <v>0.33300000000000002</v>
      </c>
      <c r="AA78" s="11"/>
      <c r="AB78" s="7">
        <v>8.0500000000000002E-2</v>
      </c>
      <c r="AC78" s="7">
        <v>0.128130786</v>
      </c>
      <c r="AD78" s="7">
        <v>0.17900000000000002</v>
      </c>
      <c r="AE78" s="11"/>
      <c r="AF78" s="7">
        <v>0.22221759199999999</v>
      </c>
      <c r="AG78" s="7">
        <v>0.34033855499999999</v>
      </c>
      <c r="AH78" s="7">
        <v>0.45945704900000001</v>
      </c>
      <c r="AI78" s="11"/>
      <c r="AJ78" s="7">
        <v>0.13333055499999999</v>
      </c>
      <c r="AK78" s="7">
        <v>0.23823698800000001</v>
      </c>
      <c r="AL78" s="7">
        <v>0.35735548300000003</v>
      </c>
      <c r="AM78" s="11"/>
      <c r="AN78" s="218">
        <v>24</v>
      </c>
      <c r="AO78" s="232">
        <v>0.4</v>
      </c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219">
        <v>39203</v>
      </c>
      <c r="BG78" s="234">
        <v>0.89</v>
      </c>
      <c r="BH78" s="11"/>
      <c r="BI78" s="11"/>
      <c r="BJ78" s="180"/>
      <c r="BK78" s="180"/>
      <c r="BL78" s="180"/>
      <c r="BM78"/>
      <c r="BN78"/>
      <c r="BO78"/>
      <c r="BP78"/>
      <c r="BQ78"/>
      <c r="BR78" s="180"/>
      <c r="BS78" s="180"/>
      <c r="BT78" s="180"/>
      <c r="BU78" s="180"/>
      <c r="BV78" s="180"/>
      <c r="BW78" s="180"/>
      <c r="BX78" s="180"/>
      <c r="BY78" s="180"/>
      <c r="BZ78" s="180"/>
      <c r="CA78" s="180"/>
      <c r="CB78" s="180"/>
      <c r="CC78" s="180"/>
      <c r="CD78" s="180"/>
      <c r="CE78" s="180"/>
    </row>
    <row r="79" spans="2:83" ht="12.75" x14ac:dyDescent="0.2">
      <c r="B79" s="230">
        <v>38353</v>
      </c>
      <c r="C79" s="231">
        <v>28.550010681152344</v>
      </c>
      <c r="D79" s="231">
        <v>30.550010681152344</v>
      </c>
      <c r="E79" s="231">
        <v>32.550010681152344</v>
      </c>
      <c r="F79" s="226"/>
      <c r="G79" s="231">
        <v>17.092495880126954</v>
      </c>
      <c r="H79" s="231">
        <v>19.092495880126954</v>
      </c>
      <c r="I79" s="231">
        <v>21.092495880126954</v>
      </c>
      <c r="J79" s="218"/>
      <c r="K79" s="219">
        <v>39234</v>
      </c>
      <c r="L79" s="7">
        <v>26.340002593994143</v>
      </c>
      <c r="M79" s="7">
        <v>29.340002593994143</v>
      </c>
      <c r="N79" s="7">
        <v>32.340002593994143</v>
      </c>
      <c r="O79" s="11"/>
      <c r="P79" s="7">
        <v>27.67250343322754</v>
      </c>
      <c r="Q79" s="7">
        <v>30.67250343322754</v>
      </c>
      <c r="R79" s="7">
        <v>33.67250343322754</v>
      </c>
      <c r="S79" s="11"/>
      <c r="T79" s="7">
        <v>1.2667701244354248</v>
      </c>
      <c r="U79" s="7">
        <v>1.2667701244354248</v>
      </c>
      <c r="V79" s="7">
        <v>1.2667701244354248</v>
      </c>
      <c r="W79" s="11"/>
      <c r="X79" s="7">
        <v>0.18</v>
      </c>
      <c r="Y79" s="7">
        <v>0.25773648500000002</v>
      </c>
      <c r="Z79" s="7">
        <v>0.33500000000000002</v>
      </c>
      <c r="AA79" s="11"/>
      <c r="AB79" s="7">
        <v>8.0500000000000002E-2</v>
      </c>
      <c r="AC79" s="7">
        <v>0.12886824299999999</v>
      </c>
      <c r="AD79" s="7">
        <v>0.18</v>
      </c>
      <c r="AE79" s="11"/>
      <c r="AF79" s="7">
        <v>0.23823698800000001</v>
      </c>
      <c r="AG79" s="7">
        <v>0.35084898200000003</v>
      </c>
      <c r="AH79" s="7">
        <v>0.473646126</v>
      </c>
      <c r="AI79" s="11"/>
      <c r="AJ79" s="7">
        <v>0.142942193</v>
      </c>
      <c r="AK79" s="7">
        <v>0.24559428699999999</v>
      </c>
      <c r="AL79" s="7">
        <v>0.36839143099999999</v>
      </c>
      <c r="AM79" s="11"/>
      <c r="AN79" s="218">
        <v>24</v>
      </c>
      <c r="AO79" s="232">
        <v>0.4</v>
      </c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219">
        <v>39234</v>
      </c>
      <c r="BG79" s="234">
        <v>0.89</v>
      </c>
      <c r="BH79" s="11"/>
      <c r="BI79" s="11"/>
      <c r="BJ79" s="180"/>
      <c r="BK79" s="180"/>
      <c r="BL79" s="180"/>
      <c r="BM79"/>
      <c r="BN79"/>
      <c r="BO79"/>
      <c r="BP79"/>
      <c r="BQ79"/>
      <c r="BR79" s="180"/>
      <c r="BS79" s="180"/>
      <c r="BT79" s="180"/>
      <c r="BU79" s="180"/>
      <c r="BV79" s="180"/>
      <c r="BW79" s="180"/>
      <c r="BX79" s="180"/>
      <c r="BY79" s="180"/>
      <c r="BZ79" s="180"/>
      <c r="CA79" s="180"/>
      <c r="CB79" s="180"/>
      <c r="CC79" s="180"/>
      <c r="CD79" s="180"/>
      <c r="CE79" s="180"/>
    </row>
    <row r="80" spans="2:83" ht="12.75" x14ac:dyDescent="0.2">
      <c r="B80" s="230">
        <v>38384</v>
      </c>
      <c r="C80" s="231">
        <v>27.400001525878906</v>
      </c>
      <c r="D80" s="231">
        <v>29.400001525878906</v>
      </c>
      <c r="E80" s="231">
        <v>31.400001525878906</v>
      </c>
      <c r="F80" s="226"/>
      <c r="G80" s="231">
        <v>17.592497787475587</v>
      </c>
      <c r="H80" s="231">
        <v>19.592497787475587</v>
      </c>
      <c r="I80" s="231">
        <v>21.592497787475587</v>
      </c>
      <c r="J80" s="218"/>
      <c r="K80" s="219">
        <v>39264</v>
      </c>
      <c r="L80" s="7">
        <v>33.010012207031252</v>
      </c>
      <c r="M80" s="7">
        <v>36.010012207031252</v>
      </c>
      <c r="N80" s="7">
        <v>39.010012207031252</v>
      </c>
      <c r="O80" s="11"/>
      <c r="P80" s="7">
        <v>34.340012512207032</v>
      </c>
      <c r="Q80" s="7">
        <v>37.340012512207032</v>
      </c>
      <c r="R80" s="7">
        <v>40.340012512207032</v>
      </c>
      <c r="S80" s="11"/>
      <c r="T80" s="7">
        <v>1.2667701244354248</v>
      </c>
      <c r="U80" s="7">
        <v>1.2667701244354248</v>
      </c>
      <c r="V80" s="7">
        <v>1.2667701244354248</v>
      </c>
      <c r="W80" s="11"/>
      <c r="X80" s="7">
        <v>0.2175</v>
      </c>
      <c r="Y80" s="7">
        <v>0.26199696500000003</v>
      </c>
      <c r="Z80" s="7">
        <v>0.34100000000000003</v>
      </c>
      <c r="AA80" s="11"/>
      <c r="AB80" s="7">
        <v>9.8000000000000004E-2</v>
      </c>
      <c r="AC80" s="7">
        <v>0.130998482</v>
      </c>
      <c r="AD80" s="7">
        <v>0.183</v>
      </c>
      <c r="AE80" s="11"/>
      <c r="AF80" s="7">
        <v>0.24559428699999999</v>
      </c>
      <c r="AG80" s="7">
        <v>0.36176528499999999</v>
      </c>
      <c r="AH80" s="7">
        <v>0.48838313500000002</v>
      </c>
      <c r="AI80" s="11"/>
      <c r="AJ80" s="7">
        <v>0.14735657199999999</v>
      </c>
      <c r="AK80" s="7">
        <v>0.25323570000000001</v>
      </c>
      <c r="AL80" s="7">
        <v>0.37985354999999998</v>
      </c>
      <c r="AM80" s="11"/>
      <c r="AN80" s="218">
        <v>24</v>
      </c>
      <c r="AO80" s="232">
        <v>0.4</v>
      </c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219">
        <v>39264</v>
      </c>
      <c r="BG80" s="234">
        <v>0.89</v>
      </c>
      <c r="BH80" s="11"/>
      <c r="BI80" s="11"/>
      <c r="BJ80" s="180"/>
      <c r="BK80" s="180"/>
      <c r="BL80" s="180"/>
      <c r="BM80"/>
      <c r="BN80"/>
      <c r="BO80"/>
      <c r="BP80"/>
      <c r="BQ80"/>
      <c r="BR80" s="180"/>
      <c r="BS80" s="180"/>
      <c r="BT80" s="180"/>
      <c r="BU80" s="180"/>
      <c r="BV80" s="180"/>
      <c r="BW80" s="180"/>
      <c r="BX80" s="180"/>
      <c r="BY80" s="180"/>
      <c r="BZ80" s="180"/>
      <c r="CA80" s="180"/>
      <c r="CB80" s="180"/>
      <c r="CC80" s="180"/>
      <c r="CD80" s="180"/>
      <c r="CE80" s="180"/>
    </row>
    <row r="81" spans="2:83" ht="12.75" x14ac:dyDescent="0.2">
      <c r="B81" s="230">
        <v>38412</v>
      </c>
      <c r="C81" s="231">
        <v>25.87999153137207</v>
      </c>
      <c r="D81" s="231">
        <v>27.87999153137207</v>
      </c>
      <c r="E81" s="231">
        <v>29.87999153137207</v>
      </c>
      <c r="F81" s="226"/>
      <c r="G81" s="231">
        <v>16.542496643066407</v>
      </c>
      <c r="H81" s="231">
        <v>18.542496643066407</v>
      </c>
      <c r="I81" s="231">
        <v>20.542496643066407</v>
      </c>
      <c r="J81" s="218"/>
      <c r="K81" s="219">
        <v>39295</v>
      </c>
      <c r="L81" s="7">
        <v>30.660009918212893</v>
      </c>
      <c r="M81" s="7">
        <v>33.660009918212893</v>
      </c>
      <c r="N81" s="7">
        <v>36.660009918212893</v>
      </c>
      <c r="O81" s="11"/>
      <c r="P81" s="7">
        <v>32.490010223388673</v>
      </c>
      <c r="Q81" s="7">
        <v>35.490010223388673</v>
      </c>
      <c r="R81" s="7">
        <v>38.490010223388673</v>
      </c>
      <c r="S81" s="11"/>
      <c r="T81" s="7">
        <v>1.2667701244354248</v>
      </c>
      <c r="U81" s="7">
        <v>1.2667701244354248</v>
      </c>
      <c r="V81" s="7">
        <v>1.2667701244354248</v>
      </c>
      <c r="W81" s="11"/>
      <c r="X81" s="7">
        <v>0.2175</v>
      </c>
      <c r="Y81" s="7">
        <v>0.26083321599999998</v>
      </c>
      <c r="Z81" s="7">
        <v>0.33900000000000002</v>
      </c>
      <c r="AA81" s="11"/>
      <c r="AB81" s="7">
        <v>9.8000000000000004E-2</v>
      </c>
      <c r="AC81" s="7">
        <v>0.13041660799999999</v>
      </c>
      <c r="AD81" s="7">
        <v>0.183</v>
      </c>
      <c r="AE81" s="11"/>
      <c r="AF81" s="7">
        <v>0.25323570000000001</v>
      </c>
      <c r="AG81" s="7">
        <v>0.35493262200000003</v>
      </c>
      <c r="AH81" s="7">
        <v>0.47915903900000001</v>
      </c>
      <c r="AI81" s="11"/>
      <c r="AJ81" s="7">
        <v>0.15194141999999999</v>
      </c>
      <c r="AK81" s="7">
        <v>0.24845283500000001</v>
      </c>
      <c r="AL81" s="7">
        <v>0.37267925299999999</v>
      </c>
      <c r="AM81" s="11"/>
      <c r="AN81" s="218">
        <v>25</v>
      </c>
      <c r="AO81" s="232">
        <v>0.4</v>
      </c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219">
        <v>39295</v>
      </c>
      <c r="BG81" s="234">
        <v>0.89</v>
      </c>
      <c r="BH81" s="11"/>
      <c r="BI81" s="11"/>
      <c r="BJ81" s="180"/>
      <c r="BK81" s="180"/>
      <c r="BL81" s="180"/>
      <c r="BM81"/>
      <c r="BN81"/>
      <c r="BO81"/>
      <c r="BP81"/>
      <c r="BQ81"/>
      <c r="BR81" s="180"/>
      <c r="BS81" s="180"/>
      <c r="BT81" s="180"/>
      <c r="BU81" s="180"/>
      <c r="BV81" s="180"/>
      <c r="BW81" s="180"/>
      <c r="BX81" s="180"/>
      <c r="BY81" s="180"/>
      <c r="BZ81" s="180"/>
      <c r="CA81" s="180"/>
      <c r="CB81" s="180"/>
      <c r="CC81" s="180"/>
      <c r="CD81" s="180"/>
      <c r="CE81" s="180"/>
    </row>
    <row r="82" spans="2:83" ht="12.75" x14ac:dyDescent="0.2">
      <c r="B82" s="230">
        <v>38443</v>
      </c>
      <c r="C82" s="231">
        <v>27.079998016357422</v>
      </c>
      <c r="D82" s="231">
        <v>29.079998016357422</v>
      </c>
      <c r="E82" s="231">
        <v>31.079998016357422</v>
      </c>
      <c r="F82" s="226"/>
      <c r="G82" s="231">
        <v>16.24249740600586</v>
      </c>
      <c r="H82" s="231">
        <v>18.24249740600586</v>
      </c>
      <c r="I82" s="231">
        <v>20.24249740600586</v>
      </c>
      <c r="J82" s="218"/>
      <c r="K82" s="219">
        <v>39326</v>
      </c>
      <c r="L82" s="7">
        <v>21.959004364013673</v>
      </c>
      <c r="M82" s="7">
        <v>24.959004364013673</v>
      </c>
      <c r="N82" s="7">
        <v>27.959004364013673</v>
      </c>
      <c r="O82" s="11"/>
      <c r="P82" s="7">
        <v>23.536004028320313</v>
      </c>
      <c r="Q82" s="7">
        <v>26.536004028320313</v>
      </c>
      <c r="R82" s="7">
        <v>29.536004028320313</v>
      </c>
      <c r="S82" s="11"/>
      <c r="T82" s="7">
        <v>1.2667701244354248</v>
      </c>
      <c r="U82" s="7">
        <v>1.2667701244354248</v>
      </c>
      <c r="V82" s="7">
        <v>1.2667701244354248</v>
      </c>
      <c r="W82" s="11"/>
      <c r="X82" s="7">
        <v>0.18</v>
      </c>
      <c r="Y82" s="7">
        <v>0.25133749500000002</v>
      </c>
      <c r="Z82" s="7">
        <v>0.32700000000000001</v>
      </c>
      <c r="AA82" s="11"/>
      <c r="AB82" s="7">
        <v>8.0500000000000002E-2</v>
      </c>
      <c r="AC82" s="7">
        <v>0.125668747</v>
      </c>
      <c r="AD82" s="7">
        <v>0.17600000000000002</v>
      </c>
      <c r="AE82" s="11"/>
      <c r="AF82" s="7">
        <v>0.24845283500000001</v>
      </c>
      <c r="AG82" s="7">
        <v>0.33402880899999998</v>
      </c>
      <c r="AH82" s="7">
        <v>0.45093889200000004</v>
      </c>
      <c r="AI82" s="11"/>
      <c r="AJ82" s="7">
        <v>0.149071701</v>
      </c>
      <c r="AK82" s="7">
        <v>0.233820166</v>
      </c>
      <c r="AL82" s="7">
        <v>0.35073024899999999</v>
      </c>
      <c r="AM82" s="11"/>
      <c r="AN82" s="218">
        <v>25</v>
      </c>
      <c r="AO82" s="232">
        <v>0.4</v>
      </c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219">
        <v>39326</v>
      </c>
      <c r="BG82" s="234">
        <v>0.89</v>
      </c>
      <c r="BH82" s="11"/>
      <c r="BI82" s="11"/>
      <c r="BJ82" s="180"/>
      <c r="BK82" s="180"/>
      <c r="BL82" s="180"/>
      <c r="BM82"/>
      <c r="BN82"/>
      <c r="BO82"/>
      <c r="BP82"/>
      <c r="BQ82"/>
      <c r="BR82" s="180"/>
      <c r="BS82" s="180"/>
      <c r="BT82" s="180"/>
      <c r="BU82" s="180"/>
      <c r="BV82" s="180"/>
      <c r="BW82" s="180"/>
      <c r="BX82" s="180"/>
      <c r="BY82" s="180"/>
      <c r="BZ82" s="180"/>
      <c r="CA82" s="180"/>
      <c r="CB82" s="180"/>
      <c r="CC82" s="180"/>
      <c r="CD82" s="180"/>
      <c r="CE82" s="180"/>
    </row>
    <row r="83" spans="2:83" ht="12.75" x14ac:dyDescent="0.2">
      <c r="B83" s="230">
        <v>38473</v>
      </c>
      <c r="C83" s="231">
        <v>28.380016326904297</v>
      </c>
      <c r="D83" s="231">
        <v>30.380016326904297</v>
      </c>
      <c r="E83" s="231">
        <v>32.380016326904297</v>
      </c>
      <c r="F83" s="226"/>
      <c r="G83" s="231">
        <v>15.842497787475587</v>
      </c>
      <c r="H83" s="231">
        <v>17.842497787475587</v>
      </c>
      <c r="I83" s="231">
        <v>19.842497787475587</v>
      </c>
      <c r="J83" s="218"/>
      <c r="K83" s="219">
        <v>39356</v>
      </c>
      <c r="L83" s="7">
        <v>20.401007614135743</v>
      </c>
      <c r="M83" s="7">
        <v>23.401007614135743</v>
      </c>
      <c r="N83" s="7">
        <v>26.401007614135743</v>
      </c>
      <c r="O83" s="11"/>
      <c r="P83" s="7">
        <v>21.154005966186524</v>
      </c>
      <c r="Q83" s="7">
        <v>24.154005966186524</v>
      </c>
      <c r="R83" s="7">
        <v>27.154005966186524</v>
      </c>
      <c r="S83" s="11"/>
      <c r="T83" s="7">
        <v>1.2667701244354248</v>
      </c>
      <c r="U83" s="7">
        <v>1.2667701244354248</v>
      </c>
      <c r="V83" s="7">
        <v>1.2667701244354248</v>
      </c>
      <c r="W83" s="11"/>
      <c r="X83" s="7">
        <v>0.18</v>
      </c>
      <c r="Y83" s="7">
        <v>0.241716295</v>
      </c>
      <c r="Z83" s="7">
        <v>0.314</v>
      </c>
      <c r="AA83" s="11"/>
      <c r="AB83" s="7">
        <v>8.0500000000000002E-2</v>
      </c>
      <c r="AC83" s="7">
        <v>0.120858148</v>
      </c>
      <c r="AD83" s="7">
        <v>0.16900000000000001</v>
      </c>
      <c r="AE83" s="11"/>
      <c r="AF83" s="7">
        <v>0.233820166</v>
      </c>
      <c r="AG83" s="7">
        <v>0.31712215300000002</v>
      </c>
      <c r="AH83" s="7">
        <v>0.42811490699999999</v>
      </c>
      <c r="AI83" s="11"/>
      <c r="AJ83" s="7">
        <v>0.1402921</v>
      </c>
      <c r="AK83" s="7">
        <v>0.221985507</v>
      </c>
      <c r="AL83" s="7">
        <v>0.332978261</v>
      </c>
      <c r="AM83" s="11"/>
      <c r="AN83" s="218">
        <v>25</v>
      </c>
      <c r="AO83" s="232">
        <v>0.4</v>
      </c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219">
        <v>39356</v>
      </c>
      <c r="BG83" s="234">
        <v>0.89</v>
      </c>
      <c r="BH83" s="11"/>
      <c r="BI83" s="11"/>
      <c r="BJ83" s="180"/>
      <c r="BK83" s="180"/>
      <c r="BL83" s="180"/>
      <c r="BM83"/>
      <c r="BN83"/>
      <c r="BO83"/>
      <c r="BP83"/>
      <c r="BQ83"/>
      <c r="BR83" s="180"/>
      <c r="BS83" s="180"/>
      <c r="BT83" s="180"/>
      <c r="BU83" s="180"/>
      <c r="BV83" s="180"/>
      <c r="BW83" s="180"/>
      <c r="BX83" s="180"/>
      <c r="BY83" s="180"/>
      <c r="BZ83" s="180"/>
      <c r="CA83" s="180"/>
      <c r="CB83" s="180"/>
      <c r="CC83" s="180"/>
      <c r="CD83" s="180"/>
      <c r="CE83" s="180"/>
    </row>
    <row r="84" spans="2:83" ht="12.75" x14ac:dyDescent="0.2">
      <c r="B84" s="230">
        <v>38504</v>
      </c>
      <c r="C84" s="231">
        <v>33.830001831054688</v>
      </c>
      <c r="D84" s="231">
        <v>35.830001831054688</v>
      </c>
      <c r="E84" s="231">
        <v>37.830001831054688</v>
      </c>
      <c r="F84" s="226"/>
      <c r="G84" s="231">
        <v>16.442500076293946</v>
      </c>
      <c r="H84" s="231">
        <v>18.442500076293946</v>
      </c>
      <c r="I84" s="231">
        <v>20.442500076293946</v>
      </c>
      <c r="J84" s="218"/>
      <c r="K84" s="219">
        <v>39387</v>
      </c>
      <c r="L84" s="7">
        <v>20.651007614135743</v>
      </c>
      <c r="M84" s="7">
        <v>23.651007614135743</v>
      </c>
      <c r="N84" s="7">
        <v>26.651007614135743</v>
      </c>
      <c r="O84" s="11"/>
      <c r="P84" s="7">
        <v>20.654005966186524</v>
      </c>
      <c r="Q84" s="7">
        <v>23.654005966186524</v>
      </c>
      <c r="R84" s="7">
        <v>26.654005966186524</v>
      </c>
      <c r="S84" s="11"/>
      <c r="T84" s="7">
        <v>1.2667701244354248</v>
      </c>
      <c r="U84" s="7">
        <v>1.2667701244354248</v>
      </c>
      <c r="V84" s="7">
        <v>1.2667701244354248</v>
      </c>
      <c r="W84" s="11"/>
      <c r="X84" s="7">
        <v>0.18</v>
      </c>
      <c r="Y84" s="7">
        <v>0.234790153</v>
      </c>
      <c r="Z84" s="7">
        <v>0.30499999999999999</v>
      </c>
      <c r="AA84" s="11"/>
      <c r="AB84" s="7">
        <v>8.0500000000000002E-2</v>
      </c>
      <c r="AC84" s="7">
        <v>0.117395076</v>
      </c>
      <c r="AD84" s="7">
        <v>0.16400000000000001</v>
      </c>
      <c r="AE84" s="11"/>
      <c r="AF84" s="7">
        <v>0.221985507</v>
      </c>
      <c r="AG84" s="7">
        <v>0.31163196500000001</v>
      </c>
      <c r="AH84" s="7">
        <v>0.420703153</v>
      </c>
      <c r="AI84" s="11"/>
      <c r="AJ84" s="7">
        <v>0.13319130400000001</v>
      </c>
      <c r="AK84" s="7">
        <v>0.218142376</v>
      </c>
      <c r="AL84" s="7">
        <v>0.32721356299999999</v>
      </c>
      <c r="AM84" s="11"/>
      <c r="AN84" s="218">
        <v>26</v>
      </c>
      <c r="AO84" s="232">
        <v>0.4</v>
      </c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219">
        <v>39387</v>
      </c>
      <c r="BG84" s="234">
        <v>0.89</v>
      </c>
      <c r="BH84" s="11"/>
      <c r="BI84" s="11"/>
      <c r="BJ84" s="180"/>
      <c r="BK84" s="180"/>
      <c r="BL84" s="180"/>
      <c r="BM84"/>
      <c r="BN84"/>
      <c r="BO84"/>
      <c r="BP84"/>
      <c r="BQ84"/>
      <c r="BR84" s="180"/>
      <c r="BS84" s="180"/>
      <c r="BT84" s="180"/>
      <c r="BU84" s="180"/>
      <c r="BV84" s="180"/>
      <c r="BW84" s="180"/>
      <c r="BX84" s="180"/>
      <c r="BY84" s="180"/>
      <c r="BZ84" s="180"/>
      <c r="CA84" s="180"/>
      <c r="CB84" s="180"/>
      <c r="CC84" s="180"/>
      <c r="CD84" s="180"/>
      <c r="CE84" s="180"/>
    </row>
    <row r="85" spans="2:83" ht="12.75" x14ac:dyDescent="0.2">
      <c r="B85" s="230">
        <v>38534</v>
      </c>
      <c r="C85" s="231">
        <v>40.730003356933594</v>
      </c>
      <c r="D85" s="231">
        <v>42.730003356933594</v>
      </c>
      <c r="E85" s="231">
        <v>44.730003356933594</v>
      </c>
      <c r="F85" s="226"/>
      <c r="G85" s="231">
        <v>17.942500076293946</v>
      </c>
      <c r="H85" s="231">
        <v>19.942500076293946</v>
      </c>
      <c r="I85" s="231">
        <v>21.942500076293946</v>
      </c>
      <c r="J85" s="218"/>
      <c r="K85" s="219">
        <v>39417</v>
      </c>
      <c r="L85" s="7">
        <v>21.216006240844727</v>
      </c>
      <c r="M85" s="7">
        <v>24.216006240844727</v>
      </c>
      <c r="N85" s="7">
        <v>27.216006240844727</v>
      </c>
      <c r="O85" s="11"/>
      <c r="P85" s="7">
        <v>21.364007339477538</v>
      </c>
      <c r="Q85" s="7">
        <v>24.364007339477538</v>
      </c>
      <c r="R85" s="7">
        <v>27.364007339477538</v>
      </c>
      <c r="S85" s="11"/>
      <c r="T85" s="7">
        <v>1.2667701244354248</v>
      </c>
      <c r="U85" s="7">
        <v>1.2667701244354248</v>
      </c>
      <c r="V85" s="7">
        <v>1.2667701244354248</v>
      </c>
      <c r="W85" s="11"/>
      <c r="X85" s="7">
        <v>0.18</v>
      </c>
      <c r="Y85" s="7">
        <v>0.23632534499999999</v>
      </c>
      <c r="Z85" s="7">
        <v>0.307</v>
      </c>
      <c r="AA85" s="11"/>
      <c r="AB85" s="7">
        <v>8.0500000000000002E-2</v>
      </c>
      <c r="AC85" s="7">
        <v>0.118162673</v>
      </c>
      <c r="AD85" s="7">
        <v>0.16500000000000001</v>
      </c>
      <c r="AE85" s="11"/>
      <c r="AF85" s="7">
        <v>0.218142376</v>
      </c>
      <c r="AG85" s="7">
        <v>0.31332228000000001</v>
      </c>
      <c r="AH85" s="7">
        <v>0.42298507800000001</v>
      </c>
      <c r="AI85" s="11"/>
      <c r="AJ85" s="7">
        <v>0.130885425</v>
      </c>
      <c r="AK85" s="7">
        <v>0.21932559600000001</v>
      </c>
      <c r="AL85" s="7">
        <v>0.32898839400000002</v>
      </c>
      <c r="AM85" s="11"/>
      <c r="AN85" s="218">
        <v>26</v>
      </c>
      <c r="AO85" s="232">
        <v>0.4</v>
      </c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219">
        <v>39417</v>
      </c>
      <c r="BG85" s="234">
        <v>0.89</v>
      </c>
      <c r="BH85" s="11"/>
      <c r="BI85" s="11"/>
      <c r="BJ85" s="180"/>
      <c r="BK85" s="180"/>
      <c r="BL85" s="180"/>
      <c r="BM85"/>
      <c r="BN85"/>
      <c r="BO85"/>
      <c r="BP85"/>
      <c r="BQ85"/>
      <c r="BR85" s="180"/>
      <c r="BS85" s="180"/>
      <c r="BT85" s="180"/>
      <c r="BU85" s="180"/>
      <c r="BV85" s="180"/>
      <c r="BW85" s="180"/>
      <c r="BX85" s="180"/>
      <c r="BY85" s="180"/>
      <c r="BZ85" s="180"/>
      <c r="CA85" s="180"/>
      <c r="CB85" s="180"/>
      <c r="CC85" s="180"/>
      <c r="CD85" s="180"/>
      <c r="CE85" s="180"/>
    </row>
    <row r="86" spans="2:83" ht="12.75" x14ac:dyDescent="0.2">
      <c r="B86" s="230">
        <v>38565</v>
      </c>
      <c r="C86" s="231">
        <v>39.975001525878909</v>
      </c>
      <c r="D86" s="231">
        <v>41.975001525878909</v>
      </c>
      <c r="E86" s="231">
        <v>43.975001525878909</v>
      </c>
      <c r="F86" s="226"/>
      <c r="G86" s="231">
        <v>17.842500076293945</v>
      </c>
      <c r="H86" s="231">
        <v>19.842500076293945</v>
      </c>
      <c r="I86" s="231">
        <v>21.842500076293945</v>
      </c>
      <c r="J86" s="218"/>
      <c r="K86" s="219">
        <v>39448</v>
      </c>
      <c r="L86" s="7">
        <v>25.303005752563479</v>
      </c>
      <c r="M86" s="7">
        <v>28.803005752563479</v>
      </c>
      <c r="N86" s="7">
        <v>32.303005752563479</v>
      </c>
      <c r="O86" s="11"/>
      <c r="P86" s="7">
        <v>23.512005767822266</v>
      </c>
      <c r="Q86" s="7">
        <v>27.012005767822266</v>
      </c>
      <c r="R86" s="7">
        <v>30.512005767822266</v>
      </c>
      <c r="S86" s="11"/>
      <c r="T86" s="7">
        <v>1.304773211479187</v>
      </c>
      <c r="U86" s="7">
        <v>1.304773211479187</v>
      </c>
      <c r="V86" s="7">
        <v>1.304773211479187</v>
      </c>
      <c r="W86" s="11"/>
      <c r="X86" s="7">
        <v>0.18</v>
      </c>
      <c r="Y86" s="7">
        <v>0.23795190800000002</v>
      </c>
      <c r="Z86" s="7">
        <v>0.309</v>
      </c>
      <c r="AA86" s="11"/>
      <c r="AB86" s="7">
        <v>8.0500000000000002E-2</v>
      </c>
      <c r="AC86" s="7">
        <v>0.11897595400000001</v>
      </c>
      <c r="AD86" s="7">
        <v>0.16700000000000001</v>
      </c>
      <c r="AE86" s="11"/>
      <c r="AF86" s="7">
        <v>0.21932559600000001</v>
      </c>
      <c r="AG86" s="7">
        <v>0.32057271199999998</v>
      </c>
      <c r="AH86" s="7">
        <v>0.43277316100000002</v>
      </c>
      <c r="AI86" s="11"/>
      <c r="AJ86" s="7">
        <v>0.131595358</v>
      </c>
      <c r="AK86" s="7">
        <v>0.22440089800000002</v>
      </c>
      <c r="AL86" s="7">
        <v>0.336601347</v>
      </c>
      <c r="AM86" s="11"/>
      <c r="AN86" s="218">
        <v>26</v>
      </c>
      <c r="AO86" s="232">
        <v>0.4</v>
      </c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219">
        <v>39448</v>
      </c>
      <c r="BG86" s="234">
        <v>0.89</v>
      </c>
      <c r="BH86" s="11"/>
      <c r="BI86" s="11"/>
      <c r="BJ86" s="180"/>
      <c r="BK86" s="180"/>
      <c r="BL86" s="180"/>
      <c r="BM86"/>
      <c r="BN86"/>
      <c r="BO86"/>
      <c r="BP86"/>
      <c r="BQ86"/>
      <c r="BR86" s="180"/>
      <c r="BS86" s="180"/>
      <c r="BT86" s="180"/>
      <c r="BU86" s="180"/>
      <c r="BV86" s="180"/>
      <c r="BW86" s="180"/>
      <c r="BX86" s="180"/>
      <c r="BY86" s="180"/>
      <c r="BZ86" s="180"/>
      <c r="CA86" s="180"/>
      <c r="CB86" s="180"/>
      <c r="CC86" s="180"/>
      <c r="CD86" s="180"/>
      <c r="CE86" s="180"/>
    </row>
    <row r="87" spans="2:83" ht="12.75" x14ac:dyDescent="0.2">
      <c r="B87" s="230">
        <v>38596</v>
      </c>
      <c r="C87" s="231">
        <v>27.899999237060545</v>
      </c>
      <c r="D87" s="231">
        <v>29.899999237060545</v>
      </c>
      <c r="E87" s="231">
        <v>31.899999237060545</v>
      </c>
      <c r="F87" s="226"/>
      <c r="G87" s="231">
        <v>14.592501029968261</v>
      </c>
      <c r="H87" s="231">
        <v>16.592501029968261</v>
      </c>
      <c r="I87" s="231">
        <v>18.592501029968261</v>
      </c>
      <c r="J87" s="218"/>
      <c r="K87" s="219">
        <v>39479</v>
      </c>
      <c r="L87" s="7">
        <v>24.053005752563479</v>
      </c>
      <c r="M87" s="7">
        <v>27.553005752563479</v>
      </c>
      <c r="N87" s="7">
        <v>31.053005752563479</v>
      </c>
      <c r="O87" s="11"/>
      <c r="P87" s="7">
        <v>22.762005767822266</v>
      </c>
      <c r="Q87" s="7">
        <v>26.262005767822266</v>
      </c>
      <c r="R87" s="7">
        <v>29.762005767822266</v>
      </c>
      <c r="S87" s="11"/>
      <c r="T87" s="7">
        <v>1.304773211479187</v>
      </c>
      <c r="U87" s="7">
        <v>1.304773211479187</v>
      </c>
      <c r="V87" s="7">
        <v>1.304773211479187</v>
      </c>
      <c r="W87" s="11"/>
      <c r="X87" s="7">
        <v>0.18</v>
      </c>
      <c r="Y87" s="7">
        <v>0.23746028799999999</v>
      </c>
      <c r="Z87" s="7">
        <v>0.309</v>
      </c>
      <c r="AA87" s="11"/>
      <c r="AB87" s="7">
        <v>8.0500000000000002E-2</v>
      </c>
      <c r="AC87" s="7">
        <v>0.118730144</v>
      </c>
      <c r="AD87" s="7">
        <v>0.16600000000000001</v>
      </c>
      <c r="AE87" s="11"/>
      <c r="AF87" s="7">
        <v>0.22440089800000002</v>
      </c>
      <c r="AG87" s="7">
        <v>0.31972975300000001</v>
      </c>
      <c r="AH87" s="7">
        <v>0.43163516699999999</v>
      </c>
      <c r="AI87" s="11"/>
      <c r="AJ87" s="7">
        <v>0.134640539</v>
      </c>
      <c r="AK87" s="7">
        <v>0.22381082700000002</v>
      </c>
      <c r="AL87" s="7">
        <v>0.33571624100000003</v>
      </c>
      <c r="AM87" s="11"/>
      <c r="AN87" s="218">
        <v>27</v>
      </c>
      <c r="AO87" s="232">
        <v>0.4</v>
      </c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219">
        <v>39479</v>
      </c>
      <c r="BG87" s="234">
        <v>0.89</v>
      </c>
      <c r="BH87" s="11"/>
      <c r="BI87" s="11"/>
      <c r="BJ87" s="180"/>
      <c r="BK87" s="180"/>
      <c r="BL87" s="180"/>
      <c r="BM87"/>
      <c r="BN87"/>
      <c r="BO87"/>
      <c r="BP87"/>
      <c r="BQ87"/>
      <c r="BR87" s="180"/>
      <c r="BS87" s="180"/>
      <c r="BT87" s="180"/>
      <c r="BU87" s="180"/>
      <c r="BV87" s="180"/>
      <c r="BW87" s="180"/>
      <c r="BX87" s="180"/>
      <c r="BY87" s="180"/>
      <c r="BZ87" s="180"/>
      <c r="CA87" s="180"/>
      <c r="CB87" s="180"/>
      <c r="CC87" s="180"/>
      <c r="CD87" s="180"/>
      <c r="CE87" s="180"/>
    </row>
    <row r="88" spans="2:83" ht="12.75" x14ac:dyDescent="0.2">
      <c r="B88" s="230">
        <v>38626</v>
      </c>
      <c r="C88" s="231">
        <v>27.69999885559082</v>
      </c>
      <c r="D88" s="231">
        <v>29.69999885559082</v>
      </c>
      <c r="E88" s="231">
        <v>31.69999885559082</v>
      </c>
      <c r="F88" s="226"/>
      <c r="G88" s="231">
        <v>14.22500072479248</v>
      </c>
      <c r="H88" s="231">
        <v>16.22500072479248</v>
      </c>
      <c r="I88" s="231">
        <v>18.22500072479248</v>
      </c>
      <c r="J88" s="218"/>
      <c r="K88" s="219">
        <v>39508</v>
      </c>
      <c r="L88" s="7">
        <v>22.630003509521487</v>
      </c>
      <c r="M88" s="7">
        <v>26.130003509521487</v>
      </c>
      <c r="N88" s="7">
        <v>29.630003509521487</v>
      </c>
      <c r="O88" s="11"/>
      <c r="P88" s="7">
        <v>21.920002899169923</v>
      </c>
      <c r="Q88" s="7">
        <v>25.420002899169923</v>
      </c>
      <c r="R88" s="7">
        <v>28.920002899169923</v>
      </c>
      <c r="S88" s="11"/>
      <c r="T88" s="7">
        <v>1.304773211479187</v>
      </c>
      <c r="U88" s="7">
        <v>1.304773211479187</v>
      </c>
      <c r="V88" s="7">
        <v>1.304773211479187</v>
      </c>
      <c r="W88" s="11"/>
      <c r="X88" s="7">
        <v>0.18</v>
      </c>
      <c r="Y88" s="7">
        <v>0.22680475899999999</v>
      </c>
      <c r="Z88" s="7">
        <v>0.29499999999999998</v>
      </c>
      <c r="AA88" s="11"/>
      <c r="AB88" s="7">
        <v>8.0500000000000002E-2</v>
      </c>
      <c r="AC88" s="7">
        <v>0.113402379</v>
      </c>
      <c r="AD88" s="7">
        <v>0.159</v>
      </c>
      <c r="AE88" s="11"/>
      <c r="AF88" s="7">
        <v>0.22381082700000002</v>
      </c>
      <c r="AG88" s="7">
        <v>0.30776683399999999</v>
      </c>
      <c r="AH88" s="7">
        <v>0.41548522599999999</v>
      </c>
      <c r="AI88" s="11"/>
      <c r="AJ88" s="7">
        <v>0.13428649600000001</v>
      </c>
      <c r="AK88" s="7">
        <v>0.21543678399999999</v>
      </c>
      <c r="AL88" s="7">
        <v>0.32315517599999999</v>
      </c>
      <c r="AM88" s="11"/>
      <c r="AN88" s="218">
        <v>27</v>
      </c>
      <c r="AO88" s="232">
        <v>0.4</v>
      </c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219">
        <v>39508</v>
      </c>
      <c r="BG88" s="234">
        <v>0.89</v>
      </c>
      <c r="BH88" s="11"/>
      <c r="BI88" s="11"/>
      <c r="BJ88" s="180"/>
      <c r="BK88" s="180"/>
      <c r="BL88" s="180"/>
      <c r="BM88"/>
      <c r="BN88"/>
      <c r="BO88"/>
      <c r="BP88"/>
      <c r="BQ88"/>
      <c r="BR88" s="180"/>
      <c r="BS88" s="180"/>
      <c r="BT88" s="180"/>
      <c r="BU88" s="180"/>
      <c r="BV88" s="180"/>
      <c r="BW88" s="180"/>
      <c r="BX88" s="180"/>
      <c r="BY88" s="180"/>
      <c r="BZ88" s="180"/>
      <c r="CA88" s="180"/>
      <c r="CB88" s="180"/>
      <c r="CC88" s="180"/>
      <c r="CD88" s="180"/>
      <c r="CE88" s="180"/>
    </row>
    <row r="89" spans="2:83" ht="12.75" x14ac:dyDescent="0.2">
      <c r="B89" s="230">
        <v>38657</v>
      </c>
      <c r="C89" s="231">
        <v>26.19999885559082</v>
      </c>
      <c r="D89" s="231">
        <v>28.19999885559082</v>
      </c>
      <c r="E89" s="231">
        <v>30.19999885559082</v>
      </c>
      <c r="F89" s="226"/>
      <c r="G89" s="231">
        <v>14.324999198913574</v>
      </c>
      <c r="H89" s="231">
        <v>16.324999198913574</v>
      </c>
      <c r="I89" s="231">
        <v>18.324999198913574</v>
      </c>
      <c r="J89" s="218"/>
      <c r="K89" s="219">
        <v>39539</v>
      </c>
      <c r="L89" s="7">
        <v>21.898508605957034</v>
      </c>
      <c r="M89" s="7">
        <v>25.398508605957034</v>
      </c>
      <c r="N89" s="7">
        <v>28.898508605957034</v>
      </c>
      <c r="O89" s="11"/>
      <c r="P89" s="7">
        <v>20.906510314941407</v>
      </c>
      <c r="Q89" s="7">
        <v>24.406510314941407</v>
      </c>
      <c r="R89" s="7">
        <v>27.906510314941407</v>
      </c>
      <c r="S89" s="11"/>
      <c r="T89" s="7">
        <v>1.304773211479187</v>
      </c>
      <c r="U89" s="7">
        <v>1.304773211479187</v>
      </c>
      <c r="V89" s="7">
        <v>1.304773211479187</v>
      </c>
      <c r="W89" s="11"/>
      <c r="X89" s="7">
        <v>0.18</v>
      </c>
      <c r="Y89" s="7">
        <v>0.22621914200000001</v>
      </c>
      <c r="Z89" s="7">
        <v>0.29400000000000004</v>
      </c>
      <c r="AA89" s="11"/>
      <c r="AB89" s="7">
        <v>8.0500000000000002E-2</v>
      </c>
      <c r="AC89" s="7">
        <v>0.11310957100000001</v>
      </c>
      <c r="AD89" s="7">
        <v>0.158</v>
      </c>
      <c r="AE89" s="11"/>
      <c r="AF89" s="7">
        <v>0.21543678399999999</v>
      </c>
      <c r="AG89" s="7">
        <v>0.306777517</v>
      </c>
      <c r="AH89" s="7">
        <v>0.41414964799999998</v>
      </c>
      <c r="AI89" s="11"/>
      <c r="AJ89" s="7">
        <v>0.12926207000000001</v>
      </c>
      <c r="AK89" s="7">
        <v>0.21474426199999999</v>
      </c>
      <c r="AL89" s="7">
        <v>0.322116393</v>
      </c>
      <c r="AM89" s="11"/>
      <c r="AN89" s="218">
        <v>27</v>
      </c>
      <c r="AO89" s="232">
        <v>0.4</v>
      </c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219">
        <v>39539</v>
      </c>
      <c r="BG89" s="234">
        <v>0.89</v>
      </c>
      <c r="BH89" s="11"/>
      <c r="BI89" s="11"/>
      <c r="BJ89" s="180"/>
      <c r="BK89" s="180"/>
      <c r="BL89" s="180"/>
      <c r="BM89"/>
      <c r="BN89"/>
      <c r="BO89"/>
      <c r="BP89"/>
      <c r="BQ89"/>
      <c r="BR89" s="180"/>
      <c r="BS89" s="180"/>
      <c r="BT89" s="180"/>
      <c r="BU89" s="180"/>
      <c r="BV89" s="180"/>
      <c r="BW89" s="180"/>
      <c r="BX89" s="180"/>
      <c r="BY89" s="180"/>
      <c r="BZ89" s="180"/>
      <c r="CA89" s="180"/>
      <c r="CB89" s="180"/>
      <c r="CC89" s="180"/>
      <c r="CD89" s="180"/>
      <c r="CE89" s="180"/>
    </row>
    <row r="90" spans="2:83" ht="12.75" x14ac:dyDescent="0.2">
      <c r="B90" s="230">
        <v>38687</v>
      </c>
      <c r="C90" s="231">
        <v>25.600000381469727</v>
      </c>
      <c r="D90" s="231">
        <v>27.600000381469727</v>
      </c>
      <c r="E90" s="231">
        <v>29.600000381469727</v>
      </c>
      <c r="F90" s="226"/>
      <c r="G90" s="231">
        <v>16.174998626708984</v>
      </c>
      <c r="H90" s="231">
        <v>18.174998626708984</v>
      </c>
      <c r="I90" s="231">
        <v>20.174998626708984</v>
      </c>
      <c r="J90" s="218"/>
      <c r="K90" s="219">
        <v>39569</v>
      </c>
      <c r="L90" s="7">
        <v>23.072506484985354</v>
      </c>
      <c r="M90" s="7">
        <v>26.572506484985354</v>
      </c>
      <c r="N90" s="7">
        <v>30.072506484985354</v>
      </c>
      <c r="O90" s="11"/>
      <c r="P90" s="7">
        <v>23.702504119873048</v>
      </c>
      <c r="Q90" s="7">
        <v>27.202504119873048</v>
      </c>
      <c r="R90" s="7">
        <v>30.702504119873048</v>
      </c>
      <c r="S90" s="11"/>
      <c r="T90" s="7">
        <v>1.304773211479187</v>
      </c>
      <c r="U90" s="7">
        <v>1.304773211479187</v>
      </c>
      <c r="V90" s="7">
        <v>1.304773211479187</v>
      </c>
      <c r="W90" s="11"/>
      <c r="X90" s="7">
        <v>0.18</v>
      </c>
      <c r="Y90" s="7">
        <v>0.234291103</v>
      </c>
      <c r="Z90" s="7">
        <v>0.30499999999999999</v>
      </c>
      <c r="AA90" s="11"/>
      <c r="AB90" s="7">
        <v>8.0500000000000002E-2</v>
      </c>
      <c r="AC90" s="7">
        <v>0.117145551</v>
      </c>
      <c r="AD90" s="7">
        <v>0.16400000000000001</v>
      </c>
      <c r="AE90" s="11"/>
      <c r="AF90" s="7">
        <v>0.21474426199999999</v>
      </c>
      <c r="AG90" s="7">
        <v>0.32160060899999998</v>
      </c>
      <c r="AH90" s="7">
        <v>0.43416082300000003</v>
      </c>
      <c r="AI90" s="11"/>
      <c r="AJ90" s="7">
        <v>0.128846557</v>
      </c>
      <c r="AK90" s="7">
        <v>0.22512042700000001</v>
      </c>
      <c r="AL90" s="7">
        <v>0.33768064000000003</v>
      </c>
      <c r="AM90" s="11"/>
      <c r="AN90" s="218">
        <v>28</v>
      </c>
      <c r="AO90" s="232">
        <v>0.4</v>
      </c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219">
        <v>39569</v>
      </c>
      <c r="BG90" s="234">
        <v>0.89</v>
      </c>
      <c r="BH90" s="11"/>
      <c r="BI90" s="11"/>
      <c r="BJ90" s="180"/>
      <c r="BK90" s="180"/>
      <c r="BL90" s="180"/>
      <c r="BM90"/>
      <c r="BN90"/>
      <c r="BO90"/>
      <c r="BP90"/>
      <c r="BQ90"/>
      <c r="BR90" s="180"/>
      <c r="BS90" s="180"/>
      <c r="BT90" s="180"/>
      <c r="BU90" s="180"/>
      <c r="BV90" s="180"/>
      <c r="BW90" s="180"/>
      <c r="BX90" s="180"/>
      <c r="BY90" s="180"/>
      <c r="BZ90" s="180"/>
      <c r="CA90" s="180"/>
      <c r="CB90" s="180"/>
      <c r="CC90" s="180"/>
      <c r="CD90" s="180"/>
      <c r="CE90" s="180"/>
    </row>
    <row r="91" spans="2:83" ht="12.75" x14ac:dyDescent="0.2">
      <c r="B91" s="230">
        <v>38718</v>
      </c>
      <c r="C91" s="231">
        <v>27.800010681152344</v>
      </c>
      <c r="D91" s="231">
        <v>30.800010681152344</v>
      </c>
      <c r="E91" s="231">
        <v>33.800010681152344</v>
      </c>
      <c r="F91" s="226"/>
      <c r="G91" s="231">
        <v>16.592495880126954</v>
      </c>
      <c r="H91" s="231">
        <v>19.592495880126954</v>
      </c>
      <c r="I91" s="231">
        <v>22.592495880126954</v>
      </c>
      <c r="J91" s="218"/>
      <c r="K91" s="219">
        <v>39600</v>
      </c>
      <c r="L91" s="7">
        <v>26.090002593994143</v>
      </c>
      <c r="M91" s="7">
        <v>29.590002593994143</v>
      </c>
      <c r="N91" s="7">
        <v>33.090002593994143</v>
      </c>
      <c r="O91" s="11"/>
      <c r="P91" s="7">
        <v>28.67250343322754</v>
      </c>
      <c r="Q91" s="7">
        <v>32.17250343322754</v>
      </c>
      <c r="R91" s="7">
        <v>35.67250343322754</v>
      </c>
      <c r="S91" s="11"/>
      <c r="T91" s="7">
        <v>1.304773211479187</v>
      </c>
      <c r="U91" s="7">
        <v>1.304773211479187</v>
      </c>
      <c r="V91" s="7">
        <v>1.304773211479187</v>
      </c>
      <c r="W91" s="11"/>
      <c r="X91" s="7">
        <v>0.18</v>
      </c>
      <c r="Y91" s="7">
        <v>0.235555502</v>
      </c>
      <c r="Z91" s="7">
        <v>0.30599999999999999</v>
      </c>
      <c r="AA91" s="11"/>
      <c r="AB91" s="7">
        <v>8.0500000000000002E-2</v>
      </c>
      <c r="AC91" s="7">
        <v>0.117777751</v>
      </c>
      <c r="AD91" s="7">
        <v>0.16500000000000001</v>
      </c>
      <c r="AE91" s="11"/>
      <c r="AF91" s="7">
        <v>0.22512042700000001</v>
      </c>
      <c r="AG91" s="7">
        <v>0.32819470900000003</v>
      </c>
      <c r="AH91" s="7">
        <v>0.443062858</v>
      </c>
      <c r="AI91" s="11"/>
      <c r="AJ91" s="7">
        <v>0.135072256</v>
      </c>
      <c r="AK91" s="7">
        <v>0.22973629700000001</v>
      </c>
      <c r="AL91" s="7">
        <v>0.34460444499999998</v>
      </c>
      <c r="AM91" s="11"/>
      <c r="AN91" s="218">
        <v>28</v>
      </c>
      <c r="AO91" s="232">
        <v>0.4</v>
      </c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219">
        <v>39600</v>
      </c>
      <c r="BG91" s="234">
        <v>0.89</v>
      </c>
      <c r="BH91" s="11"/>
      <c r="BI91" s="11"/>
      <c r="BJ91" s="180"/>
      <c r="BK91" s="180"/>
      <c r="BL91" s="180"/>
      <c r="BM91"/>
      <c r="BN91"/>
      <c r="BO91"/>
      <c r="BP91"/>
      <c r="BQ91"/>
      <c r="BR91" s="180"/>
      <c r="BS91" s="180"/>
      <c r="BT91" s="180"/>
      <c r="BU91" s="180"/>
      <c r="BV91" s="180"/>
      <c r="BW91" s="180"/>
      <c r="BX91" s="180"/>
      <c r="BY91" s="180"/>
      <c r="BZ91" s="180"/>
      <c r="CA91" s="180"/>
      <c r="CB91" s="180"/>
      <c r="CC91" s="180"/>
      <c r="CD91" s="180"/>
      <c r="CE91" s="180"/>
    </row>
    <row r="92" spans="2:83" ht="12.75" x14ac:dyDescent="0.2">
      <c r="B92" s="230">
        <v>38749</v>
      </c>
      <c r="C92" s="231">
        <v>26.650001525878906</v>
      </c>
      <c r="D92" s="231">
        <v>29.650001525878906</v>
      </c>
      <c r="E92" s="231">
        <v>32.650001525878906</v>
      </c>
      <c r="F92" s="226"/>
      <c r="G92" s="231">
        <v>17.092497787475587</v>
      </c>
      <c r="H92" s="231">
        <v>20.092497787475587</v>
      </c>
      <c r="I92" s="231">
        <v>23.092497787475587</v>
      </c>
      <c r="J92" s="218"/>
      <c r="K92" s="219">
        <v>39630</v>
      </c>
      <c r="L92" s="7">
        <v>32.760012207031252</v>
      </c>
      <c r="M92" s="7">
        <v>36.260012207031252</v>
      </c>
      <c r="N92" s="7">
        <v>39.760012207031252</v>
      </c>
      <c r="O92" s="11"/>
      <c r="P92" s="7">
        <v>34.590012512207032</v>
      </c>
      <c r="Q92" s="7">
        <v>38.090012512207032</v>
      </c>
      <c r="R92" s="7">
        <v>41.590012512207032</v>
      </c>
      <c r="S92" s="11"/>
      <c r="T92" s="7">
        <v>1.304773211479187</v>
      </c>
      <c r="U92" s="7">
        <v>1.304773211479187</v>
      </c>
      <c r="V92" s="7">
        <v>1.304773211479187</v>
      </c>
      <c r="W92" s="11"/>
      <c r="X92" s="7">
        <v>0.2175</v>
      </c>
      <c r="Y92" s="7">
        <v>0.23863353500000001</v>
      </c>
      <c r="Z92" s="7">
        <v>0.31</v>
      </c>
      <c r="AA92" s="11"/>
      <c r="AB92" s="7">
        <v>9.8000000000000004E-2</v>
      </c>
      <c r="AC92" s="7">
        <v>0.119316767</v>
      </c>
      <c r="AD92" s="7">
        <v>0.16700000000000001</v>
      </c>
      <c r="AE92" s="11"/>
      <c r="AF92" s="7">
        <v>0.22973629700000001</v>
      </c>
      <c r="AG92" s="7">
        <v>0.33505871700000001</v>
      </c>
      <c r="AH92" s="7">
        <v>0.45232926800000001</v>
      </c>
      <c r="AI92" s="11"/>
      <c r="AJ92" s="7">
        <v>0.137841778</v>
      </c>
      <c r="AK92" s="7">
        <v>0.234541102</v>
      </c>
      <c r="AL92" s="7">
        <v>0.351811653</v>
      </c>
      <c r="AM92" s="11"/>
      <c r="AN92" s="218">
        <v>28</v>
      </c>
      <c r="AO92" s="232">
        <v>0.4</v>
      </c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219">
        <v>39630</v>
      </c>
      <c r="BG92" s="234">
        <v>0.89</v>
      </c>
      <c r="BH92" s="11"/>
      <c r="BI92" s="11"/>
      <c r="BJ92" s="180"/>
      <c r="BK92" s="180"/>
      <c r="BL92" s="180"/>
      <c r="BM92"/>
      <c r="BN92"/>
      <c r="BO92"/>
      <c r="BP92"/>
      <c r="BQ92"/>
      <c r="BR92" s="180"/>
      <c r="BS92" s="180"/>
      <c r="BT92" s="180"/>
      <c r="BU92" s="180"/>
      <c r="BV92" s="180"/>
      <c r="BW92" s="180"/>
      <c r="BX92" s="180"/>
      <c r="BY92" s="180"/>
      <c r="BZ92" s="180"/>
      <c r="CA92" s="180"/>
      <c r="CB92" s="180"/>
      <c r="CC92" s="180"/>
      <c r="CD92" s="180"/>
      <c r="CE92" s="180"/>
    </row>
    <row r="93" spans="2:83" ht="12.75" x14ac:dyDescent="0.2">
      <c r="B93" s="230">
        <v>38777</v>
      </c>
      <c r="C93" s="231">
        <v>25.12999153137207</v>
      </c>
      <c r="D93" s="231">
        <v>28.12999153137207</v>
      </c>
      <c r="E93" s="231">
        <v>31.12999153137207</v>
      </c>
      <c r="F93" s="226"/>
      <c r="G93" s="231">
        <v>16.042496643066407</v>
      </c>
      <c r="H93" s="231">
        <v>19.042496643066407</v>
      </c>
      <c r="I93" s="231">
        <v>22.042496643066407</v>
      </c>
      <c r="J93" s="218"/>
      <c r="K93" s="219">
        <v>39661</v>
      </c>
      <c r="L93" s="7">
        <v>30.410009918212893</v>
      </c>
      <c r="M93" s="7">
        <v>33.910009918212893</v>
      </c>
      <c r="N93" s="7">
        <v>37.410009918212893</v>
      </c>
      <c r="O93" s="11"/>
      <c r="P93" s="7">
        <v>32.740010223388673</v>
      </c>
      <c r="Q93" s="7">
        <v>36.240010223388673</v>
      </c>
      <c r="R93" s="7">
        <v>39.740010223388673</v>
      </c>
      <c r="S93" s="11"/>
      <c r="T93" s="7">
        <v>1.304773211479187</v>
      </c>
      <c r="U93" s="7">
        <v>1.304773211479187</v>
      </c>
      <c r="V93" s="7">
        <v>1.304773211479187</v>
      </c>
      <c r="W93" s="11"/>
      <c r="X93" s="7">
        <v>0.2175</v>
      </c>
      <c r="Y93" s="7">
        <v>0.23822095200000001</v>
      </c>
      <c r="Z93" s="7">
        <v>0.31</v>
      </c>
      <c r="AA93" s="11"/>
      <c r="AB93" s="7">
        <v>9.8000000000000004E-2</v>
      </c>
      <c r="AC93" s="7">
        <v>0.11911047600000001</v>
      </c>
      <c r="AD93" s="7">
        <v>0.16700000000000001</v>
      </c>
      <c r="AE93" s="11"/>
      <c r="AF93" s="7">
        <v>0.234541102</v>
      </c>
      <c r="AG93" s="7">
        <v>0.33011966199999998</v>
      </c>
      <c r="AH93" s="7">
        <v>0.44566154400000002</v>
      </c>
      <c r="AI93" s="11"/>
      <c r="AJ93" s="7">
        <v>0.140724661</v>
      </c>
      <c r="AK93" s="7">
        <v>0.231083763</v>
      </c>
      <c r="AL93" s="7">
        <v>0.34662564499999998</v>
      </c>
      <c r="AM93" s="11"/>
      <c r="AN93" s="218">
        <v>29</v>
      </c>
      <c r="AO93" s="232">
        <v>0.4</v>
      </c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219">
        <v>39661</v>
      </c>
      <c r="BG93" s="234">
        <v>0.89</v>
      </c>
      <c r="BH93" s="11"/>
      <c r="BI93" s="11"/>
      <c r="BJ93" s="180"/>
      <c r="BK93" s="180"/>
      <c r="BL93" s="180"/>
      <c r="BM93"/>
      <c r="BN93"/>
      <c r="BO93"/>
      <c r="BP93"/>
      <c r="BQ93"/>
      <c r="BR93" s="180"/>
      <c r="BS93" s="180"/>
      <c r="BT93" s="180"/>
      <c r="BU93" s="180"/>
      <c r="BV93" s="180"/>
      <c r="BW93" s="180"/>
      <c r="BX93" s="180"/>
      <c r="BY93" s="180"/>
      <c r="BZ93" s="180"/>
      <c r="CA93" s="180"/>
      <c r="CB93" s="180"/>
      <c r="CC93" s="180"/>
      <c r="CD93" s="180"/>
      <c r="CE93" s="180"/>
    </row>
    <row r="94" spans="2:83" ht="12.75" x14ac:dyDescent="0.2">
      <c r="B94" s="230">
        <v>38808</v>
      </c>
      <c r="C94" s="231">
        <v>26.329998016357422</v>
      </c>
      <c r="D94" s="231">
        <v>29.329998016357422</v>
      </c>
      <c r="E94" s="231">
        <v>32.329998016357422</v>
      </c>
      <c r="F94" s="226"/>
      <c r="G94" s="231">
        <v>15.74249740600586</v>
      </c>
      <c r="H94" s="231">
        <v>18.74249740600586</v>
      </c>
      <c r="I94" s="231">
        <v>21.74249740600586</v>
      </c>
      <c r="J94" s="218"/>
      <c r="K94" s="219">
        <v>39692</v>
      </c>
      <c r="L94" s="7">
        <v>21.709004364013673</v>
      </c>
      <c r="M94" s="7">
        <v>25.209004364013673</v>
      </c>
      <c r="N94" s="7">
        <v>28.709004364013673</v>
      </c>
      <c r="O94" s="11"/>
      <c r="P94" s="7">
        <v>23.786004028320313</v>
      </c>
      <c r="Q94" s="7">
        <v>27.286004028320313</v>
      </c>
      <c r="R94" s="7">
        <v>30.786004028320313</v>
      </c>
      <c r="S94" s="11"/>
      <c r="T94" s="7">
        <v>1.304773211479187</v>
      </c>
      <c r="U94" s="7">
        <v>1.304773211479187</v>
      </c>
      <c r="V94" s="7">
        <v>1.304773211479187</v>
      </c>
      <c r="W94" s="11"/>
      <c r="X94" s="7">
        <v>0.18</v>
      </c>
      <c r="Y94" s="7">
        <v>0.23239046600000002</v>
      </c>
      <c r="Z94" s="7">
        <v>0.30199999999999999</v>
      </c>
      <c r="AA94" s="11"/>
      <c r="AB94" s="7">
        <v>8.0500000000000002E-2</v>
      </c>
      <c r="AC94" s="7">
        <v>0.11619523300000001</v>
      </c>
      <c r="AD94" s="7">
        <v>0.16300000000000001</v>
      </c>
      <c r="AE94" s="11"/>
      <c r="AF94" s="7">
        <v>0.231083763</v>
      </c>
      <c r="AG94" s="7">
        <v>0.315823293</v>
      </c>
      <c r="AH94" s="7">
        <v>0.42636144500000001</v>
      </c>
      <c r="AI94" s="11"/>
      <c r="AJ94" s="7">
        <v>0.138650258</v>
      </c>
      <c r="AK94" s="7">
        <v>0.221076305</v>
      </c>
      <c r="AL94" s="7">
        <v>0.33161445700000003</v>
      </c>
      <c r="AM94" s="11"/>
      <c r="AN94" s="218">
        <v>29</v>
      </c>
      <c r="AO94" s="232">
        <v>0.4</v>
      </c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219">
        <v>39692</v>
      </c>
      <c r="BG94" s="234">
        <v>0.89</v>
      </c>
      <c r="BH94" s="11"/>
      <c r="BI94" s="11"/>
      <c r="BJ94" s="180"/>
      <c r="BK94" s="180"/>
      <c r="BL94" s="180"/>
      <c r="BM94"/>
      <c r="BN94"/>
      <c r="BO94"/>
      <c r="BP94"/>
      <c r="BQ94"/>
      <c r="BR94" s="180"/>
      <c r="BS94" s="180"/>
      <c r="BT94" s="180"/>
      <c r="BU94" s="180"/>
      <c r="BV94" s="180"/>
      <c r="BW94" s="180"/>
      <c r="BX94" s="180"/>
      <c r="BY94" s="180"/>
      <c r="BZ94" s="180"/>
      <c r="CA94" s="180"/>
      <c r="CB94" s="180"/>
      <c r="CC94" s="180"/>
      <c r="CD94" s="180"/>
      <c r="CE94" s="180"/>
    </row>
    <row r="95" spans="2:83" ht="12.75" x14ac:dyDescent="0.2">
      <c r="B95" s="230">
        <v>38838</v>
      </c>
      <c r="C95" s="231">
        <v>27.880016326904297</v>
      </c>
      <c r="D95" s="231">
        <v>30.880016326904297</v>
      </c>
      <c r="E95" s="231">
        <v>33.880016326904297</v>
      </c>
      <c r="F95" s="226"/>
      <c r="G95" s="231">
        <v>15.342497787475587</v>
      </c>
      <c r="H95" s="231">
        <v>18.342497787475587</v>
      </c>
      <c r="I95" s="231">
        <v>21.342497787475587</v>
      </c>
      <c r="J95" s="218"/>
      <c r="K95" s="219">
        <v>39722</v>
      </c>
      <c r="L95" s="7">
        <v>20.151007614135743</v>
      </c>
      <c r="M95" s="7">
        <v>23.651007614135743</v>
      </c>
      <c r="N95" s="7">
        <v>27.151007614135743</v>
      </c>
      <c r="O95" s="11"/>
      <c r="P95" s="7">
        <v>21.404005966186524</v>
      </c>
      <c r="Q95" s="7">
        <v>24.904005966186524</v>
      </c>
      <c r="R95" s="7">
        <v>28.404005966186524</v>
      </c>
      <c r="S95" s="11"/>
      <c r="T95" s="7">
        <v>1.304773211479187</v>
      </c>
      <c r="U95" s="7">
        <v>1.304773211479187</v>
      </c>
      <c r="V95" s="7">
        <v>1.304773211479187</v>
      </c>
      <c r="W95" s="11"/>
      <c r="X95" s="7">
        <v>0.18</v>
      </c>
      <c r="Y95" s="7">
        <v>0.22644325800000001</v>
      </c>
      <c r="Z95" s="7">
        <v>0.29400000000000004</v>
      </c>
      <c r="AA95" s="11"/>
      <c r="AB95" s="7">
        <v>8.0500000000000002E-2</v>
      </c>
      <c r="AC95" s="7">
        <v>0.113221629</v>
      </c>
      <c r="AD95" s="7">
        <v>0.159</v>
      </c>
      <c r="AE95" s="11"/>
      <c r="AF95" s="7">
        <v>0.221076305</v>
      </c>
      <c r="AG95" s="7">
        <v>0.30418503299999999</v>
      </c>
      <c r="AH95" s="7">
        <v>0.41064979400000001</v>
      </c>
      <c r="AI95" s="11"/>
      <c r="AJ95" s="7">
        <v>0.13264578299999999</v>
      </c>
      <c r="AK95" s="7">
        <v>0.21292952300000001</v>
      </c>
      <c r="AL95" s="7">
        <v>0.31939428400000003</v>
      </c>
      <c r="AM95" s="11"/>
      <c r="AN95" s="218">
        <v>29</v>
      </c>
      <c r="AO95" s="232">
        <v>0.4</v>
      </c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219">
        <v>39722</v>
      </c>
      <c r="BG95" s="234">
        <v>0.89</v>
      </c>
      <c r="BH95" s="11"/>
      <c r="BI95" s="11"/>
      <c r="BJ95" s="180"/>
      <c r="BK95" s="180"/>
      <c r="BL95" s="180"/>
      <c r="BM95"/>
      <c r="BN95"/>
      <c r="BO95"/>
      <c r="BP95"/>
      <c r="BQ95"/>
      <c r="BR95" s="180"/>
      <c r="BS95" s="180"/>
      <c r="BT95" s="180"/>
      <c r="BU95" s="180"/>
      <c r="BV95" s="180"/>
      <c r="BW95" s="180"/>
      <c r="BX95" s="180"/>
      <c r="BY95" s="180"/>
      <c r="BZ95" s="180"/>
      <c r="CA95" s="180"/>
      <c r="CB95" s="180"/>
      <c r="CC95" s="180"/>
      <c r="CD95" s="180"/>
      <c r="CE95" s="180"/>
    </row>
    <row r="96" spans="2:83" ht="12.75" x14ac:dyDescent="0.2">
      <c r="B96" s="230">
        <v>38869</v>
      </c>
      <c r="C96" s="231">
        <v>33.330001831054688</v>
      </c>
      <c r="D96" s="231">
        <v>36.330001831054688</v>
      </c>
      <c r="E96" s="231">
        <v>39.330001831054688</v>
      </c>
      <c r="F96" s="226"/>
      <c r="G96" s="231">
        <v>15.942500076293946</v>
      </c>
      <c r="H96" s="231">
        <v>18.942500076293946</v>
      </c>
      <c r="I96" s="231">
        <v>21.942500076293946</v>
      </c>
      <c r="J96" s="218"/>
      <c r="K96" s="219">
        <v>39753</v>
      </c>
      <c r="L96" s="7">
        <v>20.401007614135743</v>
      </c>
      <c r="M96" s="7">
        <v>23.901007614135743</v>
      </c>
      <c r="N96" s="7">
        <v>27.401007614135743</v>
      </c>
      <c r="O96" s="11"/>
      <c r="P96" s="7">
        <v>20.904005966186524</v>
      </c>
      <c r="Q96" s="7">
        <v>24.404005966186524</v>
      </c>
      <c r="R96" s="7">
        <v>27.904005966186524</v>
      </c>
      <c r="S96" s="11"/>
      <c r="T96" s="7">
        <v>1.304773211479187</v>
      </c>
      <c r="U96" s="7">
        <v>1.304773211479187</v>
      </c>
      <c r="V96" s="7">
        <v>1.304773211479187</v>
      </c>
      <c r="W96" s="11"/>
      <c r="X96" s="7">
        <v>0.18</v>
      </c>
      <c r="Y96" s="7">
        <v>0.222225491</v>
      </c>
      <c r="Z96" s="7">
        <v>0.28900000000000003</v>
      </c>
      <c r="AA96" s="11"/>
      <c r="AB96" s="7">
        <v>8.0500000000000002E-2</v>
      </c>
      <c r="AC96" s="7">
        <v>0.111112745</v>
      </c>
      <c r="AD96" s="7">
        <v>0.156</v>
      </c>
      <c r="AE96" s="11"/>
      <c r="AF96" s="7">
        <v>0.21292952300000001</v>
      </c>
      <c r="AG96" s="7">
        <v>0.30013872400000002</v>
      </c>
      <c r="AH96" s="7">
        <v>0.40518727700000001</v>
      </c>
      <c r="AI96" s="11"/>
      <c r="AJ96" s="7">
        <v>0.12775771399999999</v>
      </c>
      <c r="AK96" s="7">
        <v>0.21009710700000001</v>
      </c>
      <c r="AL96" s="7">
        <v>0.31514565999999999</v>
      </c>
      <c r="AM96" s="11"/>
      <c r="AN96" s="218">
        <v>30</v>
      </c>
      <c r="AO96" s="232">
        <v>0.4</v>
      </c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219">
        <v>39753</v>
      </c>
      <c r="BG96" s="234">
        <v>0.89</v>
      </c>
      <c r="BH96" s="11"/>
      <c r="BI96" s="11"/>
      <c r="BJ96" s="180"/>
      <c r="BK96" s="180"/>
      <c r="BL96" s="180"/>
      <c r="BM96"/>
      <c r="BN96"/>
      <c r="BO96"/>
      <c r="BP96"/>
      <c r="BQ96"/>
      <c r="BR96" s="180"/>
      <c r="BS96" s="180"/>
      <c r="BT96" s="180"/>
      <c r="BU96" s="180"/>
      <c r="BV96" s="180"/>
      <c r="BW96" s="180"/>
      <c r="BX96" s="180"/>
      <c r="BY96" s="180"/>
      <c r="BZ96" s="180"/>
      <c r="CA96" s="180"/>
      <c r="CB96" s="180"/>
      <c r="CC96" s="180"/>
      <c r="CD96" s="180"/>
      <c r="CE96" s="180"/>
    </row>
    <row r="97" spans="2:83" ht="12.75" x14ac:dyDescent="0.2">
      <c r="B97" s="230">
        <v>38899</v>
      </c>
      <c r="C97" s="231">
        <v>40.230003356933594</v>
      </c>
      <c r="D97" s="231">
        <v>43.230003356933594</v>
      </c>
      <c r="E97" s="231">
        <v>46.230003356933594</v>
      </c>
      <c r="F97" s="226"/>
      <c r="G97" s="231">
        <v>17.442500076293946</v>
      </c>
      <c r="H97" s="231">
        <v>20.442500076293946</v>
      </c>
      <c r="I97" s="231">
        <v>23.442500076293946</v>
      </c>
      <c r="J97" s="218"/>
      <c r="K97" s="219">
        <v>39783</v>
      </c>
      <c r="L97" s="7">
        <v>20.966006240844727</v>
      </c>
      <c r="M97" s="7">
        <v>24.466006240844727</v>
      </c>
      <c r="N97" s="7">
        <v>27.966006240844727</v>
      </c>
      <c r="O97" s="11"/>
      <c r="P97" s="7">
        <v>21.614007339477538</v>
      </c>
      <c r="Q97" s="7">
        <v>25.114007339477538</v>
      </c>
      <c r="R97" s="7">
        <v>28.614007339477538</v>
      </c>
      <c r="S97" s="11"/>
      <c r="T97" s="7">
        <v>1.304773211479187</v>
      </c>
      <c r="U97" s="7">
        <v>1.304773211479187</v>
      </c>
      <c r="V97" s="7">
        <v>1.304773211479187</v>
      </c>
      <c r="W97" s="11"/>
      <c r="X97" s="7">
        <v>0.18</v>
      </c>
      <c r="Y97" s="7">
        <v>0.22354596200000001</v>
      </c>
      <c r="Z97" s="7">
        <v>0.29100000000000004</v>
      </c>
      <c r="AA97" s="11"/>
      <c r="AB97" s="7">
        <v>8.0500000000000002E-2</v>
      </c>
      <c r="AC97" s="7">
        <v>0.11177298100000001</v>
      </c>
      <c r="AD97" s="7">
        <v>0.156</v>
      </c>
      <c r="AE97" s="11"/>
      <c r="AF97" s="7">
        <v>0.21009710700000001</v>
      </c>
      <c r="AG97" s="7">
        <v>0.30086744900000001</v>
      </c>
      <c r="AH97" s="7">
        <v>0.40617105600000003</v>
      </c>
      <c r="AI97" s="11"/>
      <c r="AJ97" s="7">
        <v>0.126058264</v>
      </c>
      <c r="AK97" s="7">
        <v>0.21060721400000001</v>
      </c>
      <c r="AL97" s="7">
        <v>0.31591082199999998</v>
      </c>
      <c r="AM97" s="11"/>
      <c r="AN97" s="218">
        <v>30</v>
      </c>
      <c r="AO97" s="232">
        <v>0.4</v>
      </c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219">
        <v>39783</v>
      </c>
      <c r="BG97" s="234">
        <v>0.89</v>
      </c>
      <c r="BH97" s="11"/>
      <c r="BI97" s="11"/>
      <c r="BJ97" s="180"/>
      <c r="BK97" s="180"/>
      <c r="BL97" s="180"/>
      <c r="BM97"/>
      <c r="BN97"/>
      <c r="BO97"/>
      <c r="BP97"/>
      <c r="BQ97"/>
      <c r="BR97" s="180"/>
      <c r="BS97" s="180"/>
      <c r="BT97" s="180"/>
      <c r="BU97" s="180"/>
      <c r="BV97" s="180"/>
      <c r="BW97" s="180"/>
      <c r="BX97" s="180"/>
      <c r="BY97" s="180"/>
      <c r="BZ97" s="180"/>
      <c r="CA97" s="180"/>
      <c r="CB97" s="180"/>
      <c r="CC97" s="180"/>
      <c r="CD97" s="180"/>
      <c r="CE97" s="180"/>
    </row>
    <row r="98" spans="2:83" ht="12.75" x14ac:dyDescent="0.2">
      <c r="B98" s="230">
        <v>38930</v>
      </c>
      <c r="C98" s="231">
        <v>39.475001525878909</v>
      </c>
      <c r="D98" s="231">
        <v>42.475001525878909</v>
      </c>
      <c r="E98" s="231">
        <v>45.475001525878909</v>
      </c>
      <c r="F98" s="226"/>
      <c r="G98" s="231">
        <v>17.342500076293945</v>
      </c>
      <c r="H98" s="231">
        <v>20.342500076293945</v>
      </c>
      <c r="I98" s="231">
        <v>23.342500076293945</v>
      </c>
      <c r="J98" s="218"/>
      <c r="K98" s="219">
        <v>39814</v>
      </c>
      <c r="L98" s="7">
        <v>26.053005752563479</v>
      </c>
      <c r="M98" s="7">
        <v>29.553005752563479</v>
      </c>
      <c r="N98" s="7">
        <v>33.553005752563479</v>
      </c>
      <c r="O98" s="11"/>
      <c r="P98" s="7">
        <v>24.012005767822266</v>
      </c>
      <c r="Q98" s="7">
        <v>27.512005767822266</v>
      </c>
      <c r="R98" s="7">
        <v>31.512005767822266</v>
      </c>
      <c r="S98" s="11"/>
      <c r="T98" s="7">
        <v>1.3439164161682129</v>
      </c>
      <c r="U98" s="7">
        <v>1.3439164161682129</v>
      </c>
      <c r="V98" s="7">
        <v>1.3439164161682129</v>
      </c>
      <c r="W98" s="11"/>
      <c r="X98" s="7">
        <v>0.18</v>
      </c>
      <c r="Y98" s="7">
        <v>0.227807131</v>
      </c>
      <c r="Z98" s="7">
        <v>0.29600000000000004</v>
      </c>
      <c r="AA98" s="11"/>
      <c r="AB98" s="7">
        <v>8.0500000000000002E-2</v>
      </c>
      <c r="AC98" s="7">
        <v>0.113903565</v>
      </c>
      <c r="AD98" s="7">
        <v>0.159</v>
      </c>
      <c r="AE98" s="11"/>
      <c r="AF98" s="7">
        <v>0.21060721400000001</v>
      </c>
      <c r="AG98" s="7">
        <v>0.30519481900000001</v>
      </c>
      <c r="AH98" s="7">
        <v>0.41201300600000001</v>
      </c>
      <c r="AI98" s="11"/>
      <c r="AJ98" s="7">
        <v>0.126364329</v>
      </c>
      <c r="AK98" s="7">
        <v>0.21363637300000002</v>
      </c>
      <c r="AL98" s="7">
        <v>0.32045456</v>
      </c>
      <c r="AM98" s="11"/>
      <c r="AN98" s="218">
        <v>30</v>
      </c>
      <c r="AO98" s="232">
        <v>0.4</v>
      </c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219">
        <v>39814</v>
      </c>
      <c r="BG98" s="234">
        <v>0.89</v>
      </c>
      <c r="BH98" s="11"/>
      <c r="BI98" s="11"/>
      <c r="BJ98" s="180"/>
      <c r="BK98" s="180"/>
      <c r="BL98" s="180"/>
      <c r="BM98"/>
      <c r="BN98"/>
      <c r="BO98"/>
      <c r="BP98"/>
      <c r="BQ98"/>
      <c r="BR98" s="180"/>
      <c r="BS98" s="180"/>
      <c r="BT98" s="180"/>
      <c r="BU98" s="180"/>
      <c r="BV98" s="180"/>
      <c r="BW98" s="180"/>
      <c r="BX98" s="180"/>
      <c r="BY98" s="180"/>
      <c r="BZ98" s="180"/>
      <c r="CA98" s="180"/>
      <c r="CB98" s="180"/>
      <c r="CC98" s="180"/>
      <c r="CD98" s="180"/>
      <c r="CE98" s="180"/>
    </row>
    <row r="99" spans="2:83" ht="12.75" x14ac:dyDescent="0.2">
      <c r="B99" s="230">
        <v>38961</v>
      </c>
      <c r="C99" s="231">
        <v>27.399999237060545</v>
      </c>
      <c r="D99" s="231">
        <v>30.399999237060545</v>
      </c>
      <c r="E99" s="231">
        <v>33.399999237060541</v>
      </c>
      <c r="F99" s="226"/>
      <c r="G99" s="231">
        <v>14.092501029968261</v>
      </c>
      <c r="H99" s="231">
        <v>17.092501029968261</v>
      </c>
      <c r="I99" s="231">
        <v>20.092501029968261</v>
      </c>
      <c r="J99" s="218"/>
      <c r="K99" s="219">
        <v>39845</v>
      </c>
      <c r="L99" s="7">
        <v>24.803005752563479</v>
      </c>
      <c r="M99" s="7">
        <v>28.303005752563479</v>
      </c>
      <c r="N99" s="7">
        <v>32.303005752563479</v>
      </c>
      <c r="O99" s="11"/>
      <c r="P99" s="7">
        <v>23.262005767822266</v>
      </c>
      <c r="Q99" s="7">
        <v>26.762005767822266</v>
      </c>
      <c r="R99" s="7">
        <v>30.762005767822266</v>
      </c>
      <c r="S99" s="11"/>
      <c r="T99" s="7">
        <v>1.3439164161682129</v>
      </c>
      <c r="U99" s="7">
        <v>1.3439164161682129</v>
      </c>
      <c r="V99" s="7">
        <v>1.3439164161682129</v>
      </c>
      <c r="W99" s="11"/>
      <c r="X99" s="7">
        <v>0.18</v>
      </c>
      <c r="Y99" s="7">
        <v>0.227254128</v>
      </c>
      <c r="Z99" s="7">
        <v>0.29499999999999998</v>
      </c>
      <c r="AA99" s="11"/>
      <c r="AB99" s="7">
        <v>8.0500000000000002E-2</v>
      </c>
      <c r="AC99" s="7">
        <v>0.113627064</v>
      </c>
      <c r="AD99" s="7">
        <v>0.159</v>
      </c>
      <c r="AE99" s="11"/>
      <c r="AF99" s="7">
        <v>0.21363637300000002</v>
      </c>
      <c r="AG99" s="7">
        <v>0.304258684</v>
      </c>
      <c r="AH99" s="7">
        <v>0.41074922400000002</v>
      </c>
      <c r="AI99" s="11"/>
      <c r="AJ99" s="7">
        <v>0.128181824</v>
      </c>
      <c r="AK99" s="7">
        <v>0.21298107900000002</v>
      </c>
      <c r="AL99" s="7">
        <v>0.31947161800000001</v>
      </c>
      <c r="AM99" s="11"/>
      <c r="AN99" s="218">
        <v>31</v>
      </c>
      <c r="AO99" s="232">
        <v>0.4</v>
      </c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219">
        <v>39845</v>
      </c>
      <c r="BG99" s="234">
        <v>0.89</v>
      </c>
      <c r="BH99" s="11"/>
      <c r="BI99" s="11"/>
      <c r="BJ99" s="180"/>
      <c r="BK99" s="180"/>
      <c r="BL99" s="180"/>
      <c r="BM99"/>
      <c r="BN99"/>
      <c r="BO99"/>
      <c r="BP99"/>
      <c r="BQ99"/>
      <c r="BR99" s="180"/>
      <c r="BS99" s="180"/>
      <c r="BT99" s="180"/>
      <c r="BU99" s="180"/>
      <c r="BV99" s="180"/>
      <c r="BW99" s="180"/>
      <c r="BX99" s="180"/>
      <c r="BY99" s="180"/>
      <c r="BZ99" s="180"/>
      <c r="CA99" s="180"/>
      <c r="CB99" s="180"/>
      <c r="CC99" s="180"/>
      <c r="CD99" s="180"/>
      <c r="CE99" s="180"/>
    </row>
    <row r="100" spans="2:83" ht="12.75" x14ac:dyDescent="0.2">
      <c r="B100" s="230">
        <v>38991</v>
      </c>
      <c r="C100" s="231">
        <v>26.94999885559082</v>
      </c>
      <c r="D100" s="231">
        <v>29.94999885559082</v>
      </c>
      <c r="E100" s="231">
        <v>32.94999885559082</v>
      </c>
      <c r="F100" s="226"/>
      <c r="G100" s="231">
        <v>13.72500072479248</v>
      </c>
      <c r="H100" s="231">
        <v>16.72500072479248</v>
      </c>
      <c r="I100" s="231">
        <v>19.72500072479248</v>
      </c>
      <c r="J100" s="218"/>
      <c r="K100" s="219">
        <v>39873</v>
      </c>
      <c r="L100" s="7">
        <v>23.380003509521487</v>
      </c>
      <c r="M100" s="7">
        <v>26.880003509521487</v>
      </c>
      <c r="N100" s="7">
        <v>30.880003509521487</v>
      </c>
      <c r="O100" s="11"/>
      <c r="P100" s="7">
        <v>22.420002899169923</v>
      </c>
      <c r="Q100" s="7">
        <v>25.920002899169923</v>
      </c>
      <c r="R100" s="7">
        <v>29.920002899169923</v>
      </c>
      <c r="S100" s="11"/>
      <c r="T100" s="7">
        <v>1.3439164161682129</v>
      </c>
      <c r="U100" s="7">
        <v>1.3439164161682129</v>
      </c>
      <c r="V100" s="7">
        <v>1.3439164161682129</v>
      </c>
      <c r="W100" s="11"/>
      <c r="X100" s="7">
        <v>0.18</v>
      </c>
      <c r="Y100" s="7">
        <v>0.21987097799999999</v>
      </c>
      <c r="Z100" s="7">
        <v>0.28600000000000003</v>
      </c>
      <c r="AA100" s="11"/>
      <c r="AB100" s="7">
        <v>8.0500000000000002E-2</v>
      </c>
      <c r="AC100" s="7">
        <v>0.109935489</v>
      </c>
      <c r="AD100" s="7">
        <v>0.154</v>
      </c>
      <c r="AE100" s="11"/>
      <c r="AF100" s="7">
        <v>0.21298107900000002</v>
      </c>
      <c r="AG100" s="7">
        <v>0.29592777600000003</v>
      </c>
      <c r="AH100" s="7">
        <v>0.39950249799999998</v>
      </c>
      <c r="AI100" s="11"/>
      <c r="AJ100" s="7">
        <v>0.12778864700000001</v>
      </c>
      <c r="AK100" s="7">
        <v>0.20714944300000002</v>
      </c>
      <c r="AL100" s="7">
        <v>0.310724165</v>
      </c>
      <c r="AM100" s="11"/>
      <c r="AN100" s="218">
        <v>31</v>
      </c>
      <c r="AO100" s="232">
        <v>0.4</v>
      </c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219">
        <v>39873</v>
      </c>
      <c r="BG100" s="234">
        <v>0.89</v>
      </c>
      <c r="BH100" s="11"/>
      <c r="BI100" s="11"/>
      <c r="BJ100" s="180"/>
      <c r="BK100" s="180"/>
      <c r="BL100" s="180"/>
      <c r="BM100"/>
      <c r="BN100"/>
      <c r="BO100"/>
      <c r="BP100"/>
      <c r="BQ100"/>
      <c r="BR100" s="180"/>
      <c r="BS100" s="180"/>
      <c r="BT100" s="180"/>
      <c r="BU100" s="180"/>
      <c r="BV100" s="180"/>
      <c r="BW100" s="180"/>
      <c r="BX100" s="180"/>
      <c r="BY100" s="180"/>
      <c r="BZ100" s="180"/>
      <c r="CA100" s="180"/>
      <c r="CB100" s="180"/>
      <c r="CC100" s="180"/>
      <c r="CD100" s="180"/>
      <c r="CE100" s="180"/>
    </row>
    <row r="101" spans="2:83" ht="12.75" x14ac:dyDescent="0.2">
      <c r="B101" s="230">
        <v>39022</v>
      </c>
      <c r="C101" s="231">
        <v>25.44999885559082</v>
      </c>
      <c r="D101" s="231">
        <v>28.44999885559082</v>
      </c>
      <c r="E101" s="231">
        <v>31.44999885559082</v>
      </c>
      <c r="F101" s="226"/>
      <c r="G101" s="231">
        <v>13.824999198913574</v>
      </c>
      <c r="H101" s="231">
        <v>16.824999198913574</v>
      </c>
      <c r="I101" s="231">
        <v>19.824999198913574</v>
      </c>
      <c r="J101" s="218"/>
      <c r="K101" s="219">
        <v>39904</v>
      </c>
      <c r="L101" s="7">
        <v>22.648508605957034</v>
      </c>
      <c r="M101" s="7">
        <v>26.148508605957034</v>
      </c>
      <c r="N101" s="7">
        <v>30.148508605957034</v>
      </c>
      <c r="O101" s="11"/>
      <c r="P101" s="7">
        <v>21.406510314941407</v>
      </c>
      <c r="Q101" s="7">
        <v>24.906510314941407</v>
      </c>
      <c r="R101" s="7">
        <v>28.906510314941407</v>
      </c>
      <c r="S101" s="11"/>
      <c r="T101" s="7">
        <v>1.3439164161682129</v>
      </c>
      <c r="U101" s="7">
        <v>1.3439164161682129</v>
      </c>
      <c r="V101" s="7">
        <v>1.3439164161682129</v>
      </c>
      <c r="W101" s="11"/>
      <c r="X101" s="7">
        <v>0.18</v>
      </c>
      <c r="Y101" s="7">
        <v>0.21925480899999999</v>
      </c>
      <c r="Z101" s="7">
        <v>0.28499999999999998</v>
      </c>
      <c r="AA101" s="11"/>
      <c r="AB101" s="7">
        <v>8.0500000000000002E-2</v>
      </c>
      <c r="AC101" s="7">
        <v>0.109627405</v>
      </c>
      <c r="AD101" s="7">
        <v>0.153</v>
      </c>
      <c r="AE101" s="11"/>
      <c r="AF101" s="7">
        <v>0.20714944300000002</v>
      </c>
      <c r="AG101" s="7">
        <v>0.29489431300000002</v>
      </c>
      <c r="AH101" s="7">
        <v>0.39810732199999999</v>
      </c>
      <c r="AI101" s="11"/>
      <c r="AJ101" s="7">
        <v>0.12428966600000001</v>
      </c>
      <c r="AK101" s="7">
        <v>0.20642601900000002</v>
      </c>
      <c r="AL101" s="7">
        <v>0.30963902799999998</v>
      </c>
      <c r="AM101" s="11"/>
      <c r="AN101" s="218">
        <v>31</v>
      </c>
      <c r="AO101" s="232">
        <v>0.4</v>
      </c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219">
        <v>39904</v>
      </c>
      <c r="BG101" s="234">
        <v>0.89</v>
      </c>
      <c r="BH101" s="11"/>
      <c r="BI101" s="11"/>
      <c r="BJ101" s="180"/>
      <c r="BK101" s="180"/>
      <c r="BL101" s="180"/>
      <c r="BM101"/>
      <c r="BN101"/>
      <c r="BO101"/>
      <c r="BP101"/>
      <c r="BQ101"/>
      <c r="BR101" s="180"/>
      <c r="BS101" s="180"/>
      <c r="BT101" s="180"/>
      <c r="BU101" s="180"/>
      <c r="BV101" s="180"/>
      <c r="BW101" s="180"/>
      <c r="BX101" s="180"/>
      <c r="BY101" s="180"/>
      <c r="BZ101" s="180"/>
      <c r="CA101" s="180"/>
      <c r="CB101" s="180"/>
      <c r="CC101" s="180"/>
      <c r="CD101" s="180"/>
      <c r="CE101" s="180"/>
    </row>
    <row r="102" spans="2:83" ht="12.75" x14ac:dyDescent="0.2">
      <c r="B102" s="230">
        <v>39052</v>
      </c>
      <c r="C102" s="231">
        <v>24.850000381469727</v>
      </c>
      <c r="D102" s="231">
        <v>27.850000381469727</v>
      </c>
      <c r="E102" s="231">
        <v>30.850000381469727</v>
      </c>
      <c r="F102" s="226"/>
      <c r="G102" s="231">
        <v>15.674998626708984</v>
      </c>
      <c r="H102" s="231">
        <v>18.674998626708984</v>
      </c>
      <c r="I102" s="231">
        <v>21.674998626708984</v>
      </c>
      <c r="J102" s="218"/>
      <c r="K102" s="219">
        <v>39934</v>
      </c>
      <c r="L102" s="7">
        <v>23.822506484985354</v>
      </c>
      <c r="M102" s="7">
        <v>27.322506484985354</v>
      </c>
      <c r="N102" s="7">
        <v>31.322506484985354</v>
      </c>
      <c r="O102" s="11"/>
      <c r="P102" s="7">
        <v>24.452504119873048</v>
      </c>
      <c r="Q102" s="7">
        <v>27.952504119873048</v>
      </c>
      <c r="R102" s="7">
        <v>31.952504119873048</v>
      </c>
      <c r="S102" s="11"/>
      <c r="T102" s="7">
        <v>1.3439164161682129</v>
      </c>
      <c r="U102" s="7">
        <v>1.3439164161682129</v>
      </c>
      <c r="V102" s="7">
        <v>1.3439164161682129</v>
      </c>
      <c r="W102" s="11"/>
      <c r="X102" s="7">
        <v>0.18</v>
      </c>
      <c r="Y102" s="7">
        <v>0.22445653300000001</v>
      </c>
      <c r="Z102" s="7">
        <v>0.29200000000000004</v>
      </c>
      <c r="AA102" s="11"/>
      <c r="AB102" s="7">
        <v>8.0500000000000002E-2</v>
      </c>
      <c r="AC102" s="7">
        <v>0.11222826600000001</v>
      </c>
      <c r="AD102" s="7">
        <v>0.157</v>
      </c>
      <c r="AE102" s="11"/>
      <c r="AF102" s="7">
        <v>0.20642601900000002</v>
      </c>
      <c r="AG102" s="7">
        <v>0.30437610199999998</v>
      </c>
      <c r="AH102" s="7">
        <v>0.41090773800000002</v>
      </c>
      <c r="AI102" s="11"/>
      <c r="AJ102" s="7">
        <v>0.123855611</v>
      </c>
      <c r="AK102" s="7">
        <v>0.213063271</v>
      </c>
      <c r="AL102" s="7">
        <v>0.31959490699999998</v>
      </c>
      <c r="AM102" s="11"/>
      <c r="AN102" s="218">
        <v>32</v>
      </c>
      <c r="AO102" s="232">
        <v>0.4</v>
      </c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219">
        <v>39934</v>
      </c>
      <c r="BG102" s="234">
        <v>0.89</v>
      </c>
      <c r="BH102" s="11"/>
      <c r="BI102" s="11"/>
      <c r="BJ102" s="180"/>
      <c r="BK102" s="180"/>
      <c r="BL102" s="180"/>
      <c r="BM102"/>
      <c r="BN102"/>
      <c r="BO102"/>
      <c r="BP102"/>
      <c r="BQ102"/>
      <c r="BR102" s="180"/>
      <c r="BS102" s="180"/>
      <c r="BT102" s="180"/>
      <c r="BU102" s="180"/>
      <c r="BV102" s="180"/>
      <c r="BW102" s="180"/>
      <c r="BX102" s="180"/>
      <c r="BY102" s="180"/>
      <c r="BZ102" s="180"/>
      <c r="CA102" s="180"/>
      <c r="CB102" s="180"/>
      <c r="CC102" s="180"/>
      <c r="CD102" s="180"/>
      <c r="CE102" s="180"/>
    </row>
    <row r="103" spans="2:83" ht="12.75" x14ac:dyDescent="0.2">
      <c r="B103" s="230">
        <v>39083</v>
      </c>
      <c r="C103" s="231">
        <v>28.800010681152344</v>
      </c>
      <c r="D103" s="231">
        <v>31.800010681152344</v>
      </c>
      <c r="E103" s="231">
        <v>34.800010681152344</v>
      </c>
      <c r="F103" s="226"/>
      <c r="G103" s="231">
        <v>16.942495880126955</v>
      </c>
      <c r="H103" s="231">
        <v>19.942495880126955</v>
      </c>
      <c r="I103" s="231">
        <v>22.942495880126955</v>
      </c>
      <c r="J103" s="218"/>
      <c r="K103" s="219">
        <v>39965</v>
      </c>
      <c r="L103" s="7">
        <v>27.090002593994143</v>
      </c>
      <c r="M103" s="7">
        <v>30.590002593994143</v>
      </c>
      <c r="N103" s="7">
        <v>34.590002593994143</v>
      </c>
      <c r="O103" s="11"/>
      <c r="P103" s="7">
        <v>30.17250343322754</v>
      </c>
      <c r="Q103" s="7">
        <v>33.67250343322754</v>
      </c>
      <c r="R103" s="7">
        <v>37.67250343322754</v>
      </c>
      <c r="S103" s="11"/>
      <c r="T103" s="7">
        <v>1.3439164161682129</v>
      </c>
      <c r="U103" s="7">
        <v>1.3439164161682129</v>
      </c>
      <c r="V103" s="7">
        <v>1.3439164161682129</v>
      </c>
      <c r="W103" s="11"/>
      <c r="X103" s="7">
        <v>0.18</v>
      </c>
      <c r="Y103" s="7">
        <v>0.22508357400000001</v>
      </c>
      <c r="Z103" s="7">
        <v>0.29300000000000004</v>
      </c>
      <c r="AA103" s="11"/>
      <c r="AB103" s="7">
        <v>8.0500000000000002E-2</v>
      </c>
      <c r="AC103" s="7">
        <v>0.112541787</v>
      </c>
      <c r="AD103" s="7">
        <v>0.158</v>
      </c>
      <c r="AE103" s="11"/>
      <c r="AF103" s="7">
        <v>0.213063271</v>
      </c>
      <c r="AG103" s="7">
        <v>0.308385611</v>
      </c>
      <c r="AH103" s="7">
        <v>0.41632057500000003</v>
      </c>
      <c r="AI103" s="11"/>
      <c r="AJ103" s="7">
        <v>0.127837963</v>
      </c>
      <c r="AK103" s="7">
        <v>0.21586992800000002</v>
      </c>
      <c r="AL103" s="7">
        <v>0.32380489200000001</v>
      </c>
      <c r="AM103" s="11"/>
      <c r="AN103" s="218">
        <v>32</v>
      </c>
      <c r="AO103" s="232">
        <v>0.4</v>
      </c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219">
        <v>39965</v>
      </c>
      <c r="BG103" s="234">
        <v>0.89</v>
      </c>
      <c r="BH103" s="11"/>
      <c r="BI103" s="11"/>
      <c r="BJ103" s="180"/>
      <c r="BK103" s="180"/>
      <c r="BL103" s="180"/>
      <c r="BM103"/>
      <c r="BN103"/>
      <c r="BO103"/>
      <c r="BP103"/>
      <c r="BQ103"/>
      <c r="BR103" s="180"/>
      <c r="BS103" s="180"/>
      <c r="BT103" s="180"/>
      <c r="BU103" s="180"/>
      <c r="BV103" s="180"/>
      <c r="BW103" s="180"/>
      <c r="BX103" s="180"/>
      <c r="BY103" s="180"/>
      <c r="BZ103" s="180"/>
      <c r="CA103" s="180"/>
      <c r="CB103" s="180"/>
      <c r="CC103" s="180"/>
      <c r="CD103" s="180"/>
      <c r="CE103" s="180"/>
    </row>
    <row r="104" spans="2:83" ht="12.75" x14ac:dyDescent="0.2">
      <c r="B104" s="230">
        <v>39114</v>
      </c>
      <c r="C104" s="231">
        <v>27.650001525878906</v>
      </c>
      <c r="D104" s="231">
        <v>30.650001525878906</v>
      </c>
      <c r="E104" s="231">
        <v>33.650001525878906</v>
      </c>
      <c r="F104" s="226"/>
      <c r="G104" s="231">
        <v>17.442497787475588</v>
      </c>
      <c r="H104" s="231">
        <v>20.442497787475588</v>
      </c>
      <c r="I104" s="231">
        <v>23.442497787475588</v>
      </c>
      <c r="J104" s="218"/>
      <c r="K104" s="219">
        <v>39995</v>
      </c>
      <c r="L104" s="7">
        <v>33.760012207031252</v>
      </c>
      <c r="M104" s="7">
        <v>37.260012207031252</v>
      </c>
      <c r="N104" s="7">
        <v>41.260012207031252</v>
      </c>
      <c r="O104" s="11"/>
      <c r="P104" s="7">
        <v>35.340012512207032</v>
      </c>
      <c r="Q104" s="7">
        <v>38.840012512207032</v>
      </c>
      <c r="R104" s="7">
        <v>42.840012512207032</v>
      </c>
      <c r="S104" s="11"/>
      <c r="T104" s="7">
        <v>1.3439164161682129</v>
      </c>
      <c r="U104" s="7">
        <v>1.3439164161682129</v>
      </c>
      <c r="V104" s="7">
        <v>1.3439164161682129</v>
      </c>
      <c r="W104" s="11"/>
      <c r="X104" s="7">
        <v>0.2175</v>
      </c>
      <c r="Y104" s="7">
        <v>0.22692937800000001</v>
      </c>
      <c r="Z104" s="7">
        <v>0.29499999999999998</v>
      </c>
      <c r="AA104" s="11"/>
      <c r="AB104" s="7">
        <v>9.8000000000000004E-2</v>
      </c>
      <c r="AC104" s="7">
        <v>0.11346468900000001</v>
      </c>
      <c r="AD104" s="7">
        <v>0.159</v>
      </c>
      <c r="AE104" s="11"/>
      <c r="AF104" s="7">
        <v>0.21586992800000002</v>
      </c>
      <c r="AG104" s="7">
        <v>0.312574609</v>
      </c>
      <c r="AH104" s="7">
        <v>0.42197572300000002</v>
      </c>
      <c r="AI104" s="11"/>
      <c r="AJ104" s="7">
        <v>0.12952195699999999</v>
      </c>
      <c r="AK104" s="7">
        <v>0.21880222700000002</v>
      </c>
      <c r="AL104" s="7">
        <v>0.32820334000000001</v>
      </c>
      <c r="AM104" s="11"/>
      <c r="AN104" s="218">
        <v>32</v>
      </c>
      <c r="AO104" s="232">
        <v>0.4</v>
      </c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219">
        <v>39995</v>
      </c>
      <c r="BG104" s="234">
        <v>0.89</v>
      </c>
      <c r="BH104" s="11"/>
      <c r="BI104" s="11"/>
      <c r="BJ104" s="180"/>
      <c r="BK104" s="180"/>
      <c r="BL104" s="180"/>
      <c r="BM104"/>
      <c r="BN104"/>
      <c r="BO104"/>
      <c r="BP104"/>
      <c r="BQ104"/>
      <c r="BR104" s="180"/>
      <c r="BS104" s="180"/>
      <c r="BT104" s="180"/>
      <c r="BU104" s="180"/>
      <c r="BV104" s="180"/>
      <c r="BW104" s="180"/>
      <c r="BX104" s="180"/>
      <c r="BY104" s="180"/>
      <c r="BZ104" s="180"/>
      <c r="CA104" s="180"/>
      <c r="CB104" s="180"/>
      <c r="CC104" s="180"/>
      <c r="CD104" s="180"/>
      <c r="CE104" s="180"/>
    </row>
    <row r="105" spans="2:83" ht="12.75" x14ac:dyDescent="0.2">
      <c r="B105" s="230">
        <v>39142</v>
      </c>
      <c r="C105" s="231">
        <v>26.12999153137207</v>
      </c>
      <c r="D105" s="231">
        <v>29.12999153137207</v>
      </c>
      <c r="E105" s="231">
        <v>32.12999153137207</v>
      </c>
      <c r="F105" s="226"/>
      <c r="G105" s="231">
        <v>16.392496643066409</v>
      </c>
      <c r="H105" s="231">
        <v>19.392496643066409</v>
      </c>
      <c r="I105" s="231">
        <v>22.392496643066409</v>
      </c>
      <c r="J105" s="218"/>
      <c r="K105" s="219">
        <v>40026</v>
      </c>
      <c r="L105" s="7">
        <v>31.410009918212893</v>
      </c>
      <c r="M105" s="7">
        <v>34.910009918212893</v>
      </c>
      <c r="N105" s="7">
        <v>38.910009918212893</v>
      </c>
      <c r="O105" s="11"/>
      <c r="P105" s="7">
        <v>33.490010223388673</v>
      </c>
      <c r="Q105" s="7">
        <v>36.990010223388673</v>
      </c>
      <c r="R105" s="7">
        <v>40.990010223388673</v>
      </c>
      <c r="S105" s="11"/>
      <c r="T105" s="7">
        <v>1.3439164161682129</v>
      </c>
      <c r="U105" s="7">
        <v>1.3439164161682129</v>
      </c>
      <c r="V105" s="7">
        <v>1.3439164161682129</v>
      </c>
      <c r="W105" s="11"/>
      <c r="X105" s="7">
        <v>0.2175</v>
      </c>
      <c r="Y105" s="7">
        <v>0.22642948800000001</v>
      </c>
      <c r="Z105" s="7">
        <v>0.29400000000000004</v>
      </c>
      <c r="AA105" s="11"/>
      <c r="AB105" s="7">
        <v>9.8000000000000004E-2</v>
      </c>
      <c r="AC105" s="7">
        <v>0.11321474400000001</v>
      </c>
      <c r="AD105" s="7">
        <v>0.159</v>
      </c>
      <c r="AE105" s="11"/>
      <c r="AF105" s="7">
        <v>0.21880222700000002</v>
      </c>
      <c r="AG105" s="7">
        <v>0.30891457</v>
      </c>
      <c r="AH105" s="7">
        <v>0.41703467</v>
      </c>
      <c r="AI105" s="11"/>
      <c r="AJ105" s="7">
        <v>0.131281336</v>
      </c>
      <c r="AK105" s="7">
        <v>0.21624019899999999</v>
      </c>
      <c r="AL105" s="7">
        <v>0.32436029900000002</v>
      </c>
      <c r="AM105" s="11"/>
      <c r="AN105" s="218">
        <v>33</v>
      </c>
      <c r="AO105" s="232">
        <v>0.4</v>
      </c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219">
        <v>40026</v>
      </c>
      <c r="BG105" s="234">
        <v>0.89</v>
      </c>
      <c r="BH105" s="11"/>
      <c r="BI105" s="11"/>
      <c r="BJ105" s="180"/>
      <c r="BK105" s="180"/>
      <c r="BL105" s="180"/>
      <c r="BM105"/>
      <c r="BN105"/>
      <c r="BO105"/>
      <c r="BP105"/>
      <c r="BQ105"/>
      <c r="BR105" s="180"/>
      <c r="BS105" s="180"/>
      <c r="BT105" s="180"/>
      <c r="BU105" s="180"/>
      <c r="BV105" s="180"/>
      <c r="BW105" s="180"/>
      <c r="BX105" s="180"/>
      <c r="BY105" s="180"/>
      <c r="BZ105" s="180"/>
      <c r="CA105" s="180"/>
      <c r="CB105" s="180"/>
      <c r="CC105" s="180"/>
      <c r="CD105" s="180"/>
      <c r="CE105" s="180"/>
    </row>
    <row r="106" spans="2:83" ht="12.75" x14ac:dyDescent="0.2">
      <c r="B106" s="230">
        <v>39173</v>
      </c>
      <c r="C106" s="231">
        <v>27.329998016357422</v>
      </c>
      <c r="D106" s="231">
        <v>30.329998016357422</v>
      </c>
      <c r="E106" s="231">
        <v>33.329998016357422</v>
      </c>
      <c r="F106" s="226"/>
      <c r="G106" s="231">
        <v>16.092497406005862</v>
      </c>
      <c r="H106" s="231">
        <v>19.092497406005862</v>
      </c>
      <c r="I106" s="231">
        <v>22.092497406005862</v>
      </c>
      <c r="J106" s="218"/>
      <c r="K106" s="219">
        <v>40057</v>
      </c>
      <c r="L106" s="7">
        <v>22.709004364013673</v>
      </c>
      <c r="M106" s="7">
        <v>26.209004364013673</v>
      </c>
      <c r="N106" s="7">
        <v>30.209004364013673</v>
      </c>
      <c r="O106" s="11"/>
      <c r="P106" s="7">
        <v>24.536004028320313</v>
      </c>
      <c r="Q106" s="7">
        <v>28.036004028320313</v>
      </c>
      <c r="R106" s="7">
        <v>32.036004028320313</v>
      </c>
      <c r="S106" s="11"/>
      <c r="T106" s="7">
        <v>1.3439164161682129</v>
      </c>
      <c r="U106" s="7">
        <v>1.3439164161682129</v>
      </c>
      <c r="V106" s="7">
        <v>1.3439164161682129</v>
      </c>
      <c r="W106" s="11"/>
      <c r="X106" s="7">
        <v>0.18</v>
      </c>
      <c r="Y106" s="7">
        <v>0.222288768</v>
      </c>
      <c r="Z106" s="7">
        <v>0.28900000000000003</v>
      </c>
      <c r="AA106" s="11"/>
      <c r="AB106" s="7">
        <v>8.0500000000000002E-2</v>
      </c>
      <c r="AC106" s="7">
        <v>0.111144384</v>
      </c>
      <c r="AD106" s="7">
        <v>0.156</v>
      </c>
      <c r="AE106" s="11"/>
      <c r="AF106" s="7">
        <v>0.21624019899999999</v>
      </c>
      <c r="AG106" s="7">
        <v>0.29903191800000001</v>
      </c>
      <c r="AH106" s="7">
        <v>0.403693089</v>
      </c>
      <c r="AI106" s="11"/>
      <c r="AJ106" s="7">
        <v>0.12974411999999999</v>
      </c>
      <c r="AK106" s="7">
        <v>0.20932234199999999</v>
      </c>
      <c r="AL106" s="7">
        <v>0.31398351299999999</v>
      </c>
      <c r="AM106" s="11"/>
      <c r="AN106" s="218">
        <v>33</v>
      </c>
      <c r="AO106" s="232">
        <v>0.4</v>
      </c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219">
        <v>40057</v>
      </c>
      <c r="BG106" s="234">
        <v>0.89</v>
      </c>
      <c r="BH106" s="11"/>
      <c r="BI106" s="11"/>
      <c r="BJ106" s="180"/>
      <c r="BK106" s="180"/>
      <c r="BL106" s="180"/>
      <c r="BM106"/>
      <c r="BN106"/>
      <c r="BO106"/>
      <c r="BP106"/>
      <c r="BQ106"/>
      <c r="BR106" s="180"/>
      <c r="BS106" s="180"/>
      <c r="BT106" s="180"/>
      <c r="BU106" s="180"/>
      <c r="BV106" s="180"/>
      <c r="BW106" s="180"/>
      <c r="BX106" s="180"/>
      <c r="BY106" s="180"/>
      <c r="BZ106" s="180"/>
      <c r="CA106" s="180"/>
      <c r="CB106" s="180"/>
      <c r="CC106" s="180"/>
      <c r="CD106" s="180"/>
      <c r="CE106" s="180"/>
    </row>
    <row r="107" spans="2:83" ht="12.75" x14ac:dyDescent="0.2">
      <c r="B107" s="230">
        <v>39203</v>
      </c>
      <c r="C107" s="231">
        <v>29.380016326904297</v>
      </c>
      <c r="D107" s="231">
        <v>32.380016326904297</v>
      </c>
      <c r="E107" s="231">
        <v>35.380016326904297</v>
      </c>
      <c r="F107" s="226"/>
      <c r="G107" s="231">
        <v>15.692497787475588</v>
      </c>
      <c r="H107" s="231">
        <v>18.692497787475588</v>
      </c>
      <c r="I107" s="231">
        <v>21.692497787475588</v>
      </c>
      <c r="J107" s="218"/>
      <c r="K107" s="219">
        <v>40087</v>
      </c>
      <c r="L107" s="7">
        <v>21.151007614135743</v>
      </c>
      <c r="M107" s="7">
        <v>24.651007614135743</v>
      </c>
      <c r="N107" s="7">
        <v>28.651007614135743</v>
      </c>
      <c r="O107" s="11"/>
      <c r="P107" s="7">
        <v>22.154005966186524</v>
      </c>
      <c r="Q107" s="7">
        <v>25.654005966186524</v>
      </c>
      <c r="R107" s="7">
        <v>29.654005966186524</v>
      </c>
      <c r="S107" s="11"/>
      <c r="T107" s="7">
        <v>1.3439164161682129</v>
      </c>
      <c r="U107" s="7">
        <v>1.3439164161682129</v>
      </c>
      <c r="V107" s="7">
        <v>1.3439164161682129</v>
      </c>
      <c r="W107" s="11"/>
      <c r="X107" s="7">
        <v>0.18</v>
      </c>
      <c r="Y107" s="7">
        <v>0.21806961</v>
      </c>
      <c r="Z107" s="7">
        <v>0.28300000000000003</v>
      </c>
      <c r="AA107" s="11"/>
      <c r="AB107" s="7">
        <v>8.0500000000000002E-2</v>
      </c>
      <c r="AC107" s="7">
        <v>0.109034805</v>
      </c>
      <c r="AD107" s="7">
        <v>0.153</v>
      </c>
      <c r="AE107" s="11"/>
      <c r="AF107" s="7">
        <v>0.20932234199999999</v>
      </c>
      <c r="AG107" s="7">
        <v>0.29091690800000003</v>
      </c>
      <c r="AH107" s="7">
        <v>0.39273782499999998</v>
      </c>
      <c r="AI107" s="11"/>
      <c r="AJ107" s="7">
        <v>0.12559340499999999</v>
      </c>
      <c r="AK107" s="7">
        <v>0.20364183499999999</v>
      </c>
      <c r="AL107" s="7">
        <v>0.30546275300000003</v>
      </c>
      <c r="AM107" s="11"/>
      <c r="AN107" s="218">
        <v>33</v>
      </c>
      <c r="AO107" s="232">
        <v>0.4</v>
      </c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219">
        <v>40087</v>
      </c>
      <c r="BG107" s="234">
        <v>0.89</v>
      </c>
      <c r="BH107" s="11"/>
      <c r="BI107" s="11"/>
      <c r="BJ107" s="180"/>
      <c r="BK107" s="180"/>
      <c r="BL107" s="180"/>
      <c r="BM107"/>
      <c r="BN107"/>
      <c r="BO107"/>
      <c r="BP107"/>
      <c r="BQ107"/>
      <c r="BR107" s="180"/>
      <c r="BS107" s="180"/>
      <c r="BT107" s="180"/>
      <c r="BU107" s="180"/>
      <c r="BV107" s="180"/>
      <c r="BW107" s="180"/>
      <c r="BX107" s="180"/>
      <c r="BY107" s="180"/>
      <c r="BZ107" s="180"/>
      <c r="CA107" s="180"/>
      <c r="CB107" s="180"/>
      <c r="CC107" s="180"/>
      <c r="CD107" s="180"/>
      <c r="CE107" s="180"/>
    </row>
    <row r="108" spans="2:83" ht="12.75" x14ac:dyDescent="0.2">
      <c r="B108" s="230">
        <v>39234</v>
      </c>
      <c r="C108" s="231">
        <v>34.830001831054688</v>
      </c>
      <c r="D108" s="231">
        <v>37.830001831054688</v>
      </c>
      <c r="E108" s="231">
        <v>40.830001831054688</v>
      </c>
      <c r="F108" s="226"/>
      <c r="G108" s="231">
        <v>16.292500076293948</v>
      </c>
      <c r="H108" s="231">
        <v>19.292500076293948</v>
      </c>
      <c r="I108" s="231">
        <v>22.292500076293948</v>
      </c>
      <c r="J108" s="218"/>
      <c r="K108" s="219">
        <v>40118</v>
      </c>
      <c r="L108" s="7">
        <v>21.401007614135743</v>
      </c>
      <c r="M108" s="7">
        <v>24.901007614135743</v>
      </c>
      <c r="N108" s="7">
        <v>28.901007614135743</v>
      </c>
      <c r="O108" s="11"/>
      <c r="P108" s="7">
        <v>21.654005966186524</v>
      </c>
      <c r="Q108" s="7">
        <v>25.154005966186524</v>
      </c>
      <c r="R108" s="7">
        <v>29.154005966186524</v>
      </c>
      <c r="S108" s="11"/>
      <c r="T108" s="7">
        <v>1.3439164161682129</v>
      </c>
      <c r="U108" s="7">
        <v>1.3439164161682129</v>
      </c>
      <c r="V108" s="7">
        <v>1.3439164161682129</v>
      </c>
      <c r="W108" s="11"/>
      <c r="X108" s="7">
        <v>0.18</v>
      </c>
      <c r="Y108" s="7">
        <v>0.21501263600000001</v>
      </c>
      <c r="Z108" s="7">
        <v>0.28000000000000003</v>
      </c>
      <c r="AA108" s="11"/>
      <c r="AB108" s="7">
        <v>8.0500000000000002E-2</v>
      </c>
      <c r="AC108" s="7">
        <v>0.107506318</v>
      </c>
      <c r="AD108" s="7">
        <v>0.151</v>
      </c>
      <c r="AE108" s="11"/>
      <c r="AF108" s="7">
        <v>0.20364183499999999</v>
      </c>
      <c r="AG108" s="7">
        <v>0.28785054500000001</v>
      </c>
      <c r="AH108" s="7">
        <v>0.38859823599999999</v>
      </c>
      <c r="AI108" s="11"/>
      <c r="AJ108" s="7">
        <v>0.122185101</v>
      </c>
      <c r="AK108" s="7">
        <v>0.201495381</v>
      </c>
      <c r="AL108" s="7">
        <v>0.302243072</v>
      </c>
      <c r="AM108" s="11"/>
      <c r="AN108" s="218">
        <v>34</v>
      </c>
      <c r="AO108" s="232">
        <v>0.4</v>
      </c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219">
        <v>40118</v>
      </c>
      <c r="BG108" s="234">
        <v>0.89</v>
      </c>
      <c r="BH108" s="11"/>
      <c r="BI108" s="11"/>
      <c r="BJ108" s="180"/>
      <c r="BK108" s="180"/>
      <c r="BL108" s="180"/>
      <c r="BM108"/>
      <c r="BN108"/>
      <c r="BO108"/>
      <c r="BP108"/>
      <c r="BQ108"/>
      <c r="BR108" s="180"/>
      <c r="BS108" s="180"/>
      <c r="BT108" s="180"/>
      <c r="BU108" s="180"/>
      <c r="BV108" s="180"/>
      <c r="BW108" s="180"/>
      <c r="BX108" s="180"/>
      <c r="BY108" s="180"/>
      <c r="BZ108" s="180"/>
      <c r="CA108" s="180"/>
      <c r="CB108" s="180"/>
      <c r="CC108" s="180"/>
      <c r="CD108" s="180"/>
      <c r="CE108" s="180"/>
    </row>
    <row r="109" spans="2:83" ht="12.75" x14ac:dyDescent="0.2">
      <c r="B109" s="230">
        <v>39264</v>
      </c>
      <c r="C109" s="231">
        <v>40.730003356933594</v>
      </c>
      <c r="D109" s="231">
        <v>43.730003356933594</v>
      </c>
      <c r="E109" s="231">
        <v>46.730003356933594</v>
      </c>
      <c r="F109" s="226"/>
      <c r="G109" s="231">
        <v>17.792500076293948</v>
      </c>
      <c r="H109" s="231">
        <v>20.792500076293948</v>
      </c>
      <c r="I109" s="231">
        <v>23.792500076293948</v>
      </c>
      <c r="J109" s="218"/>
      <c r="K109" s="219">
        <v>40148</v>
      </c>
      <c r="L109" s="7">
        <v>21.966006240844727</v>
      </c>
      <c r="M109" s="7">
        <v>25.466006240844727</v>
      </c>
      <c r="N109" s="7">
        <v>29.466006240844727</v>
      </c>
      <c r="O109" s="11"/>
      <c r="P109" s="7">
        <v>22.364007339477538</v>
      </c>
      <c r="Q109" s="7">
        <v>25.864007339477538</v>
      </c>
      <c r="R109" s="7">
        <v>29.864007339477538</v>
      </c>
      <c r="S109" s="11"/>
      <c r="T109" s="7">
        <v>1.3439164161682129</v>
      </c>
      <c r="U109" s="7">
        <v>1.3439164161682129</v>
      </c>
      <c r="V109" s="7">
        <v>1.3439164161682129</v>
      </c>
      <c r="W109" s="11"/>
      <c r="X109" s="7">
        <v>0.18</v>
      </c>
      <c r="Y109" s="7">
        <v>0.21567735800000001</v>
      </c>
      <c r="Z109" s="7">
        <v>0.28000000000000003</v>
      </c>
      <c r="AA109" s="11"/>
      <c r="AB109" s="7">
        <v>8.0500000000000002E-2</v>
      </c>
      <c r="AC109" s="7">
        <v>0.10783867900000001</v>
      </c>
      <c r="AD109" s="7">
        <v>0.151</v>
      </c>
      <c r="AE109" s="11"/>
      <c r="AF109" s="7">
        <v>0.201495381</v>
      </c>
      <c r="AG109" s="7">
        <v>0.28795957999999999</v>
      </c>
      <c r="AH109" s="7">
        <v>0.38874543300000003</v>
      </c>
      <c r="AI109" s="11"/>
      <c r="AJ109" s="7">
        <v>0.12089722900000001</v>
      </c>
      <c r="AK109" s="7">
        <v>0.20157170600000002</v>
      </c>
      <c r="AL109" s="7">
        <v>0.302357559</v>
      </c>
      <c r="AM109" s="11"/>
      <c r="AN109" s="218">
        <v>34</v>
      </c>
      <c r="AO109" s="232">
        <v>0.4</v>
      </c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219">
        <v>40148</v>
      </c>
      <c r="BG109" s="234">
        <v>0.89</v>
      </c>
      <c r="BH109" s="11"/>
      <c r="BI109" s="11"/>
      <c r="BJ109" s="180"/>
      <c r="BK109" s="180"/>
      <c r="BL109" s="180"/>
      <c r="BM109"/>
      <c r="BN109"/>
      <c r="BO109"/>
      <c r="BP109"/>
      <c r="BQ109"/>
      <c r="BR109" s="180"/>
      <c r="BS109" s="180"/>
      <c r="BT109" s="180"/>
      <c r="BU109" s="180"/>
      <c r="BV109" s="180"/>
      <c r="BW109" s="180"/>
      <c r="BX109" s="180"/>
      <c r="BY109" s="180"/>
      <c r="BZ109" s="180"/>
      <c r="CA109" s="180"/>
      <c r="CB109" s="180"/>
      <c r="CC109" s="180"/>
      <c r="CD109" s="180"/>
      <c r="CE109" s="180"/>
    </row>
    <row r="110" spans="2:83" ht="12.75" x14ac:dyDescent="0.2">
      <c r="B110" s="230">
        <v>39295</v>
      </c>
      <c r="C110" s="231">
        <v>39.975001525878909</v>
      </c>
      <c r="D110" s="231">
        <v>42.975001525878909</v>
      </c>
      <c r="E110" s="231">
        <v>45.975001525878909</v>
      </c>
      <c r="F110" s="226"/>
      <c r="G110" s="231">
        <v>17.692500076293946</v>
      </c>
      <c r="H110" s="231">
        <v>20.692500076293946</v>
      </c>
      <c r="I110" s="231">
        <v>23.692500076293946</v>
      </c>
      <c r="J110" s="218"/>
      <c r="K110" s="219">
        <v>40179</v>
      </c>
      <c r="L110" s="7">
        <v>26.303005752563479</v>
      </c>
      <c r="M110" s="7">
        <v>30.303005752563479</v>
      </c>
      <c r="N110" s="7">
        <v>34.303005752563479</v>
      </c>
      <c r="O110" s="11"/>
      <c r="P110" s="7">
        <v>24.262005767822266</v>
      </c>
      <c r="Q110" s="7">
        <v>28.262005767822266</v>
      </c>
      <c r="R110" s="7">
        <v>32.262005767822266</v>
      </c>
      <c r="S110" s="11"/>
      <c r="T110" s="7">
        <v>1.384233832359314</v>
      </c>
      <c r="U110" s="7">
        <v>1.384233832359314</v>
      </c>
      <c r="V110" s="7">
        <v>1.384233832359314</v>
      </c>
      <c r="W110" s="11"/>
      <c r="X110" s="7">
        <v>0.18</v>
      </c>
      <c r="Y110" s="7">
        <v>0.217379138</v>
      </c>
      <c r="Z110" s="7">
        <v>0.28300000000000003</v>
      </c>
      <c r="AA110" s="11"/>
      <c r="AB110" s="7">
        <v>8.0500000000000002E-2</v>
      </c>
      <c r="AC110" s="7">
        <v>0.108689569</v>
      </c>
      <c r="AD110" s="7">
        <v>0.152</v>
      </c>
      <c r="AE110" s="11"/>
      <c r="AF110" s="7">
        <v>0.20157170600000002</v>
      </c>
      <c r="AG110" s="7">
        <v>0.28918264700000001</v>
      </c>
      <c r="AH110" s="7">
        <v>0.390396574</v>
      </c>
      <c r="AI110" s="11"/>
      <c r="AJ110" s="7">
        <v>0.120943024</v>
      </c>
      <c r="AK110" s="7">
        <v>0.20242785299999999</v>
      </c>
      <c r="AL110" s="7">
        <v>0.30364178000000003</v>
      </c>
      <c r="AM110" s="11"/>
      <c r="AN110" s="218">
        <v>34</v>
      </c>
      <c r="AO110" s="232">
        <v>0.4</v>
      </c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219">
        <v>40179</v>
      </c>
      <c r="BG110" s="234">
        <v>0.89</v>
      </c>
      <c r="BH110" s="11"/>
      <c r="BI110" s="11"/>
      <c r="BJ110" s="180"/>
      <c r="BK110" s="180"/>
      <c r="BL110" s="180"/>
      <c r="BM110"/>
      <c r="BN110"/>
      <c r="BO110"/>
      <c r="BP110"/>
      <c r="BQ110"/>
      <c r="BR110" s="180"/>
      <c r="BS110" s="180"/>
      <c r="BT110" s="180"/>
      <c r="BU110" s="180"/>
      <c r="BV110" s="180"/>
      <c r="BW110" s="180"/>
      <c r="BX110" s="180"/>
      <c r="BY110" s="180"/>
      <c r="BZ110" s="180"/>
      <c r="CA110" s="180"/>
      <c r="CB110" s="180"/>
      <c r="CC110" s="180"/>
      <c r="CD110" s="180"/>
      <c r="CE110" s="180"/>
    </row>
    <row r="111" spans="2:83" ht="12.75" x14ac:dyDescent="0.2">
      <c r="B111" s="230">
        <v>39326</v>
      </c>
      <c r="C111" s="231">
        <v>28.399999237060545</v>
      </c>
      <c r="D111" s="231">
        <v>31.399999237060545</v>
      </c>
      <c r="E111" s="231">
        <v>34.399999237060541</v>
      </c>
      <c r="F111" s="226"/>
      <c r="G111" s="231">
        <v>14.442501029968263</v>
      </c>
      <c r="H111" s="231">
        <v>17.442501029968263</v>
      </c>
      <c r="I111" s="231">
        <v>20.442501029968263</v>
      </c>
      <c r="J111" s="218"/>
      <c r="K111" s="219">
        <v>40210</v>
      </c>
      <c r="L111" s="7">
        <v>25.053005752563479</v>
      </c>
      <c r="M111" s="7">
        <v>29.053005752563479</v>
      </c>
      <c r="N111" s="7">
        <v>33.053005752563479</v>
      </c>
      <c r="O111" s="11"/>
      <c r="P111" s="7">
        <v>23.512005767822266</v>
      </c>
      <c r="Q111" s="7">
        <v>27.512005767822266</v>
      </c>
      <c r="R111" s="7">
        <v>31.512005767822266</v>
      </c>
      <c r="S111" s="11"/>
      <c r="T111" s="7">
        <v>1.384233832359314</v>
      </c>
      <c r="U111" s="7">
        <v>1.384233832359314</v>
      </c>
      <c r="V111" s="7">
        <v>1.384233832359314</v>
      </c>
      <c r="W111" s="11"/>
      <c r="X111" s="7">
        <v>0.18</v>
      </c>
      <c r="Y111" s="7">
        <v>0.21697227499999999</v>
      </c>
      <c r="Z111" s="7">
        <v>0.28200000000000003</v>
      </c>
      <c r="AA111" s="11"/>
      <c r="AB111" s="7">
        <v>8.0500000000000002E-2</v>
      </c>
      <c r="AC111" s="7">
        <v>0.108486138</v>
      </c>
      <c r="AD111" s="7">
        <v>0.152</v>
      </c>
      <c r="AE111" s="11"/>
      <c r="AF111" s="7">
        <v>0.20242785299999999</v>
      </c>
      <c r="AG111" s="7">
        <v>0.288439689</v>
      </c>
      <c r="AH111" s="7">
        <v>0.38939358000000002</v>
      </c>
      <c r="AI111" s="11"/>
      <c r="AJ111" s="7">
        <v>0.12145671200000001</v>
      </c>
      <c r="AK111" s="7">
        <v>0.20190778200000001</v>
      </c>
      <c r="AL111" s="7">
        <v>0.302861673</v>
      </c>
      <c r="AM111" s="11"/>
      <c r="AN111" s="218">
        <v>35</v>
      </c>
      <c r="AO111" s="232">
        <v>0.4</v>
      </c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219">
        <v>40210</v>
      </c>
      <c r="BG111" s="234">
        <v>0.89</v>
      </c>
      <c r="BH111" s="11"/>
      <c r="BI111" s="11"/>
      <c r="BJ111" s="180"/>
      <c r="BK111" s="180"/>
      <c r="BL111" s="180"/>
      <c r="BM111"/>
      <c r="BN111"/>
      <c r="BO111"/>
      <c r="BP111"/>
      <c r="BQ111"/>
      <c r="BR111" s="180"/>
      <c r="BS111" s="180"/>
      <c r="BT111" s="180"/>
      <c r="BU111" s="180"/>
      <c r="BV111" s="180"/>
      <c r="BW111" s="180"/>
      <c r="BX111" s="180"/>
      <c r="BY111" s="180"/>
      <c r="BZ111" s="180"/>
      <c r="CA111" s="180"/>
      <c r="CB111" s="180"/>
      <c r="CC111" s="180"/>
      <c r="CD111" s="180"/>
      <c r="CE111" s="180"/>
    </row>
    <row r="112" spans="2:83" ht="12.75" x14ac:dyDescent="0.2">
      <c r="B112" s="230">
        <v>39356</v>
      </c>
      <c r="C112" s="231">
        <v>27.94999885559082</v>
      </c>
      <c r="D112" s="231">
        <v>30.94999885559082</v>
      </c>
      <c r="E112" s="231">
        <v>33.94999885559082</v>
      </c>
      <c r="F112" s="226"/>
      <c r="G112" s="231">
        <v>14.075000724792481</v>
      </c>
      <c r="H112" s="231">
        <v>17.075000724792481</v>
      </c>
      <c r="I112" s="231">
        <v>20.075000724792481</v>
      </c>
      <c r="J112" s="218"/>
      <c r="K112" s="219">
        <v>40238</v>
      </c>
      <c r="L112" s="7">
        <v>23.630003509521487</v>
      </c>
      <c r="M112" s="7">
        <v>27.630003509521487</v>
      </c>
      <c r="N112" s="7">
        <v>31.630003509521487</v>
      </c>
      <c r="O112" s="11"/>
      <c r="P112" s="7">
        <v>22.670002899169923</v>
      </c>
      <c r="Q112" s="7">
        <v>26.670002899169923</v>
      </c>
      <c r="R112" s="7">
        <v>30.670002899169923</v>
      </c>
      <c r="S112" s="11"/>
      <c r="T112" s="7">
        <v>1.384233832359314</v>
      </c>
      <c r="U112" s="7">
        <v>1.384233832359314</v>
      </c>
      <c r="V112" s="7">
        <v>1.384233832359314</v>
      </c>
      <c r="W112" s="11"/>
      <c r="X112" s="7">
        <v>0.18</v>
      </c>
      <c r="Y112" s="7">
        <v>0.211987127</v>
      </c>
      <c r="Z112" s="7">
        <v>0.27600000000000002</v>
      </c>
      <c r="AA112" s="11"/>
      <c r="AB112" s="7">
        <v>8.0500000000000002E-2</v>
      </c>
      <c r="AC112" s="7">
        <v>0.105993564</v>
      </c>
      <c r="AD112" s="7">
        <v>0.14800000000000002</v>
      </c>
      <c r="AE112" s="11"/>
      <c r="AF112" s="7">
        <v>0.20190778200000001</v>
      </c>
      <c r="AG112" s="7">
        <v>0.28279168100000002</v>
      </c>
      <c r="AH112" s="7">
        <v>0.38176877000000004</v>
      </c>
      <c r="AI112" s="11"/>
      <c r="AJ112" s="7">
        <v>0.121144669</v>
      </c>
      <c r="AK112" s="7">
        <v>0.19795417700000001</v>
      </c>
      <c r="AL112" s="7">
        <v>0.296931265</v>
      </c>
      <c r="AM112" s="11"/>
      <c r="AN112" s="218">
        <v>35</v>
      </c>
      <c r="AO112" s="232">
        <v>0.4</v>
      </c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219">
        <v>40238</v>
      </c>
      <c r="BG112" s="234">
        <v>0.89</v>
      </c>
      <c r="BH112" s="11"/>
      <c r="BI112" s="11"/>
      <c r="BJ112" s="180"/>
      <c r="BK112" s="180"/>
      <c r="BL112" s="180"/>
      <c r="BM112"/>
      <c r="BN112"/>
      <c r="BO112"/>
      <c r="BP112"/>
      <c r="BQ112"/>
      <c r="BR112" s="180"/>
      <c r="BS112" s="180"/>
      <c r="BT112" s="180"/>
      <c r="BU112" s="180"/>
      <c r="BV112" s="180"/>
      <c r="BW112" s="180"/>
      <c r="BX112" s="180"/>
      <c r="BY112" s="180"/>
      <c r="BZ112" s="180"/>
      <c r="CA112" s="180"/>
      <c r="CB112" s="180"/>
      <c r="CC112" s="180"/>
      <c r="CD112" s="180"/>
      <c r="CE112" s="180"/>
    </row>
    <row r="113" spans="2:83" ht="12.75" x14ac:dyDescent="0.2">
      <c r="B113" s="230">
        <v>39387</v>
      </c>
      <c r="C113" s="231">
        <v>26.44999885559082</v>
      </c>
      <c r="D113" s="231">
        <v>29.44999885559082</v>
      </c>
      <c r="E113" s="231">
        <v>32.44999885559082</v>
      </c>
      <c r="F113" s="226"/>
      <c r="G113" s="231">
        <v>14.174999198913575</v>
      </c>
      <c r="H113" s="231">
        <v>17.174999198913575</v>
      </c>
      <c r="I113" s="231">
        <v>20.174999198913575</v>
      </c>
      <c r="J113" s="218"/>
      <c r="K113" s="219">
        <v>40269</v>
      </c>
      <c r="L113" s="7">
        <v>22.898508605957034</v>
      </c>
      <c r="M113" s="7">
        <v>26.898508605957034</v>
      </c>
      <c r="N113" s="7">
        <v>30.898508605957034</v>
      </c>
      <c r="O113" s="11"/>
      <c r="P113" s="7">
        <v>21.656510314941407</v>
      </c>
      <c r="Q113" s="7">
        <v>25.656510314941407</v>
      </c>
      <c r="R113" s="7">
        <v>29.656510314941407</v>
      </c>
      <c r="S113" s="11"/>
      <c r="T113" s="7">
        <v>1.384233832359314</v>
      </c>
      <c r="U113" s="7">
        <v>1.384233832359314</v>
      </c>
      <c r="V113" s="7">
        <v>1.384233832359314</v>
      </c>
      <c r="W113" s="11"/>
      <c r="X113" s="7">
        <v>0.18</v>
      </c>
      <c r="Y113" s="7">
        <v>0.21153455200000001</v>
      </c>
      <c r="Z113" s="7">
        <v>0.27500000000000002</v>
      </c>
      <c r="AA113" s="11"/>
      <c r="AB113" s="7">
        <v>8.0500000000000002E-2</v>
      </c>
      <c r="AC113" s="7">
        <v>0.10576727600000001</v>
      </c>
      <c r="AD113" s="7">
        <v>0.14800000000000002</v>
      </c>
      <c r="AE113" s="11"/>
      <c r="AF113" s="7">
        <v>0.19795417700000001</v>
      </c>
      <c r="AG113" s="7">
        <v>0.28198076300000002</v>
      </c>
      <c r="AH113" s="7">
        <v>0.38067403</v>
      </c>
      <c r="AI113" s="11"/>
      <c r="AJ113" s="7">
        <v>0.118772506</v>
      </c>
      <c r="AK113" s="7">
        <v>0.197386534</v>
      </c>
      <c r="AL113" s="7">
        <v>0.29607980100000003</v>
      </c>
      <c r="AM113" s="11"/>
      <c r="AN113" s="218">
        <v>35</v>
      </c>
      <c r="AO113" s="232">
        <v>0.4</v>
      </c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219">
        <v>40269</v>
      </c>
      <c r="BG113" s="234">
        <v>0.89</v>
      </c>
      <c r="BH113" s="11"/>
      <c r="BI113" s="11"/>
      <c r="BJ113" s="180"/>
      <c r="BK113" s="180"/>
      <c r="BL113" s="180"/>
      <c r="BM113"/>
      <c r="BN113"/>
      <c r="BO113"/>
      <c r="BP113"/>
      <c r="BQ113"/>
      <c r="BR113" s="180"/>
      <c r="BS113" s="180"/>
      <c r="BT113" s="180"/>
      <c r="BU113" s="180"/>
      <c r="BV113" s="180"/>
      <c r="BW113" s="180"/>
      <c r="BX113" s="180"/>
      <c r="BY113" s="180"/>
      <c r="BZ113" s="180"/>
      <c r="CA113" s="180"/>
      <c r="CB113" s="180"/>
      <c r="CC113" s="180"/>
      <c r="CD113" s="180"/>
      <c r="CE113" s="180"/>
    </row>
    <row r="114" spans="2:83" ht="12.75" x14ac:dyDescent="0.2">
      <c r="B114" s="230">
        <v>39417</v>
      </c>
      <c r="C114" s="231">
        <v>25.850000381469727</v>
      </c>
      <c r="D114" s="231">
        <v>28.850000381469727</v>
      </c>
      <c r="E114" s="231">
        <v>31.850000381469727</v>
      </c>
      <c r="F114" s="226"/>
      <c r="G114" s="231">
        <v>16.024998626708985</v>
      </c>
      <c r="H114" s="231">
        <v>19.024998626708985</v>
      </c>
      <c r="I114" s="231">
        <v>22.024998626708985</v>
      </c>
      <c r="J114" s="218"/>
      <c r="K114" s="219">
        <v>40299</v>
      </c>
      <c r="L114" s="7">
        <v>24.072506484985354</v>
      </c>
      <c r="M114" s="7">
        <v>28.072506484985354</v>
      </c>
      <c r="N114" s="7">
        <v>32.072506484985354</v>
      </c>
      <c r="O114" s="11"/>
      <c r="P114" s="7">
        <v>24.702504119873048</v>
      </c>
      <c r="Q114" s="7">
        <v>28.702504119873048</v>
      </c>
      <c r="R114" s="7">
        <v>32.702504119873048</v>
      </c>
      <c r="S114" s="11"/>
      <c r="T114" s="7">
        <v>1.384233832359314</v>
      </c>
      <c r="U114" s="7">
        <v>1.384233832359314</v>
      </c>
      <c r="V114" s="7">
        <v>1.384233832359314</v>
      </c>
      <c r="W114" s="11"/>
      <c r="X114" s="7">
        <v>0.18</v>
      </c>
      <c r="Y114" s="7">
        <v>0.21498847500000001</v>
      </c>
      <c r="Z114" s="7">
        <v>0.27900000000000003</v>
      </c>
      <c r="AA114" s="11"/>
      <c r="AB114" s="7">
        <v>8.0500000000000002E-2</v>
      </c>
      <c r="AC114" s="7">
        <v>0.10749423700000001</v>
      </c>
      <c r="AD114" s="7">
        <v>0.15</v>
      </c>
      <c r="AE114" s="11"/>
      <c r="AF114" s="7">
        <v>0.197386534</v>
      </c>
      <c r="AG114" s="7">
        <v>0.28815688700000003</v>
      </c>
      <c r="AH114" s="7">
        <v>0.38901179699999999</v>
      </c>
      <c r="AI114" s="11"/>
      <c r="AJ114" s="7">
        <v>0.11843192100000001</v>
      </c>
      <c r="AK114" s="7">
        <v>0.20170982100000001</v>
      </c>
      <c r="AL114" s="7">
        <v>0.30256473100000003</v>
      </c>
      <c r="AM114" s="11"/>
      <c r="AN114" s="218">
        <v>36</v>
      </c>
      <c r="AO114" s="232">
        <v>0.4</v>
      </c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219">
        <v>40299</v>
      </c>
      <c r="BG114" s="234">
        <v>0.89</v>
      </c>
      <c r="BH114" s="11"/>
      <c r="BI114" s="11"/>
      <c r="BJ114" s="180"/>
      <c r="BK114" s="180"/>
      <c r="BL114" s="180"/>
      <c r="BM114"/>
      <c r="BN114"/>
      <c r="BO114"/>
      <c r="BP114"/>
      <c r="BQ114"/>
      <c r="BR114" s="180"/>
      <c r="BS114" s="180"/>
      <c r="BT114" s="180"/>
      <c r="BU114" s="180"/>
      <c r="BV114" s="180"/>
      <c r="BW114" s="180"/>
      <c r="BX114" s="180"/>
      <c r="BY114" s="180"/>
      <c r="BZ114" s="180"/>
      <c r="CA114" s="180"/>
      <c r="CB114" s="180"/>
      <c r="CC114" s="180"/>
      <c r="CD114" s="180"/>
      <c r="CE114" s="180"/>
    </row>
    <row r="115" spans="2:83" ht="12.75" x14ac:dyDescent="0.2">
      <c r="B115" s="230">
        <v>39448</v>
      </c>
      <c r="C115" s="231">
        <v>29.300010681152344</v>
      </c>
      <c r="D115" s="231">
        <v>32.800010681152344</v>
      </c>
      <c r="E115" s="231">
        <v>36.300010681152344</v>
      </c>
      <c r="F115" s="226"/>
      <c r="G115" s="231">
        <v>16.942495880126955</v>
      </c>
      <c r="H115" s="231">
        <v>20.442495880126955</v>
      </c>
      <c r="I115" s="231">
        <v>23.942495880126955</v>
      </c>
      <c r="J115" s="218"/>
      <c r="K115" s="219">
        <v>40330</v>
      </c>
      <c r="L115" s="7">
        <v>28.090002593994143</v>
      </c>
      <c r="M115" s="7">
        <v>32.090002593994143</v>
      </c>
      <c r="N115" s="7">
        <v>36.090002593994143</v>
      </c>
      <c r="O115" s="11"/>
      <c r="P115" s="7">
        <v>31.17250343322754</v>
      </c>
      <c r="Q115" s="7">
        <v>35.17250343322754</v>
      </c>
      <c r="R115" s="7">
        <v>39.17250343322754</v>
      </c>
      <c r="S115" s="11"/>
      <c r="T115" s="7">
        <v>1.384233832359314</v>
      </c>
      <c r="U115" s="7">
        <v>1.384233832359314</v>
      </c>
      <c r="V115" s="7">
        <v>1.384233832359314</v>
      </c>
      <c r="W115" s="11"/>
      <c r="X115" s="7">
        <v>0.18</v>
      </c>
      <c r="Y115" s="7">
        <v>0.21537482800000002</v>
      </c>
      <c r="Z115" s="7">
        <v>0.28000000000000003</v>
      </c>
      <c r="AA115" s="11"/>
      <c r="AB115" s="7">
        <v>8.0500000000000002E-2</v>
      </c>
      <c r="AC115" s="7">
        <v>0.10768741400000001</v>
      </c>
      <c r="AD115" s="7">
        <v>0.151</v>
      </c>
      <c r="AE115" s="11"/>
      <c r="AF115" s="7">
        <v>0.20170982100000001</v>
      </c>
      <c r="AG115" s="7">
        <v>0.29070575500000001</v>
      </c>
      <c r="AH115" s="7">
        <v>0.39245276900000003</v>
      </c>
      <c r="AI115" s="11"/>
      <c r="AJ115" s="7">
        <v>0.121025892</v>
      </c>
      <c r="AK115" s="7">
        <v>0.20349402799999999</v>
      </c>
      <c r="AL115" s="7">
        <v>0.30524104200000002</v>
      </c>
      <c r="AM115" s="11"/>
      <c r="AN115" s="218">
        <v>36</v>
      </c>
      <c r="AO115" s="232">
        <v>0.4</v>
      </c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219">
        <v>40330</v>
      </c>
      <c r="BG115" s="234">
        <v>0.89</v>
      </c>
      <c r="BH115" s="11"/>
      <c r="BI115" s="11"/>
      <c r="BJ115" s="180"/>
      <c r="BK115" s="180"/>
      <c r="BL115" s="180"/>
      <c r="BM115"/>
      <c r="BN115"/>
      <c r="BO115"/>
      <c r="BP115"/>
      <c r="BQ115"/>
      <c r="BR115" s="180"/>
      <c r="BS115" s="180"/>
      <c r="BT115" s="180"/>
      <c r="BU115" s="180"/>
      <c r="BV115" s="180"/>
      <c r="BW115" s="180"/>
      <c r="BX115" s="180"/>
      <c r="BY115" s="180"/>
      <c r="BZ115" s="180"/>
      <c r="CA115" s="180"/>
      <c r="CB115" s="180"/>
      <c r="CC115" s="180"/>
      <c r="CD115" s="180"/>
      <c r="CE115" s="180"/>
    </row>
    <row r="116" spans="2:83" ht="12.75" x14ac:dyDescent="0.2">
      <c r="B116" s="230">
        <v>39479</v>
      </c>
      <c r="C116" s="231">
        <v>28.150001525878906</v>
      </c>
      <c r="D116" s="231">
        <v>31.650001525878906</v>
      </c>
      <c r="E116" s="231">
        <v>35.150001525878906</v>
      </c>
      <c r="F116" s="226"/>
      <c r="G116" s="231">
        <v>17.442497787475588</v>
      </c>
      <c r="H116" s="231">
        <v>20.942497787475588</v>
      </c>
      <c r="I116" s="231">
        <v>24.442497787475588</v>
      </c>
      <c r="J116" s="218"/>
      <c r="K116" s="219">
        <v>40360</v>
      </c>
      <c r="L116" s="7">
        <v>33.760012207031252</v>
      </c>
      <c r="M116" s="7">
        <v>37.760012207031252</v>
      </c>
      <c r="N116" s="7">
        <v>41.760012207031252</v>
      </c>
      <c r="O116" s="11"/>
      <c r="P116" s="7">
        <v>35.590012512207032</v>
      </c>
      <c r="Q116" s="7">
        <v>39.590012512207032</v>
      </c>
      <c r="R116" s="7">
        <v>43.590012512207032</v>
      </c>
      <c r="S116" s="11"/>
      <c r="T116" s="7">
        <v>1.384233832359314</v>
      </c>
      <c r="U116" s="7">
        <v>1.384233832359314</v>
      </c>
      <c r="V116" s="7">
        <v>1.384233832359314</v>
      </c>
      <c r="W116" s="11"/>
      <c r="X116" s="7">
        <v>0.2175</v>
      </c>
      <c r="Y116" s="7">
        <v>0.216582417</v>
      </c>
      <c r="Z116" s="7">
        <v>0.28200000000000003</v>
      </c>
      <c r="AA116" s="11"/>
      <c r="AB116" s="7">
        <v>9.8000000000000004E-2</v>
      </c>
      <c r="AC116" s="7">
        <v>0.108291209</v>
      </c>
      <c r="AD116" s="7">
        <v>0.152</v>
      </c>
      <c r="AE116" s="11"/>
      <c r="AF116" s="7">
        <v>0.20349402799999999</v>
      </c>
      <c r="AG116" s="7">
        <v>0.29337995</v>
      </c>
      <c r="AH116" s="7">
        <v>0.39606293300000001</v>
      </c>
      <c r="AI116" s="11"/>
      <c r="AJ116" s="7">
        <v>0.122096417</v>
      </c>
      <c r="AK116" s="7">
        <v>0.20536596500000001</v>
      </c>
      <c r="AL116" s="7">
        <v>0.30804894799999999</v>
      </c>
      <c r="AM116" s="11"/>
      <c r="AN116" s="218">
        <v>36</v>
      </c>
      <c r="AO116" s="232">
        <v>0.4</v>
      </c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219">
        <v>40360</v>
      </c>
      <c r="BG116" s="234">
        <v>0.89</v>
      </c>
      <c r="BH116" s="11"/>
      <c r="BI116" s="11"/>
      <c r="BJ116" s="180"/>
      <c r="BK116" s="180"/>
      <c r="BL116" s="180"/>
      <c r="BM116"/>
      <c r="BN116"/>
      <c r="BO116"/>
      <c r="BP116"/>
      <c r="BQ116"/>
      <c r="BR116" s="180"/>
      <c r="BS116" s="180"/>
      <c r="BT116" s="180"/>
      <c r="BU116" s="180"/>
      <c r="BV116" s="180"/>
      <c r="BW116" s="180"/>
      <c r="BX116" s="180"/>
      <c r="BY116" s="180"/>
      <c r="BZ116" s="180"/>
      <c r="CA116" s="180"/>
      <c r="CB116" s="180"/>
      <c r="CC116" s="180"/>
      <c r="CD116" s="180"/>
      <c r="CE116" s="180"/>
    </row>
    <row r="117" spans="2:83" ht="12.75" x14ac:dyDescent="0.2">
      <c r="B117" s="230">
        <v>39508</v>
      </c>
      <c r="C117" s="231">
        <v>26.62999153137207</v>
      </c>
      <c r="D117" s="231">
        <v>30.12999153137207</v>
      </c>
      <c r="E117" s="231">
        <v>33.62999153137207</v>
      </c>
      <c r="F117" s="226"/>
      <c r="G117" s="231">
        <v>16.392496643066409</v>
      </c>
      <c r="H117" s="231">
        <v>19.892496643066409</v>
      </c>
      <c r="I117" s="231">
        <v>23.392496643066409</v>
      </c>
      <c r="J117" s="218"/>
      <c r="K117" s="219">
        <v>40391</v>
      </c>
      <c r="L117" s="7">
        <v>31.410009918212893</v>
      </c>
      <c r="M117" s="7">
        <v>35.410009918212893</v>
      </c>
      <c r="N117" s="7">
        <v>39.410009918212893</v>
      </c>
      <c r="O117" s="11"/>
      <c r="P117" s="7">
        <v>33.740010223388673</v>
      </c>
      <c r="Q117" s="7">
        <v>37.740010223388673</v>
      </c>
      <c r="R117" s="7">
        <v>41.740010223388673</v>
      </c>
      <c r="S117" s="11"/>
      <c r="T117" s="7">
        <v>1.384233832359314</v>
      </c>
      <c r="U117" s="7">
        <v>1.384233832359314</v>
      </c>
      <c r="V117" s="7">
        <v>1.384233832359314</v>
      </c>
      <c r="W117" s="11"/>
      <c r="X117" s="7">
        <v>0.2175</v>
      </c>
      <c r="Y117" s="7">
        <v>0.21621399199999999</v>
      </c>
      <c r="Z117" s="7">
        <v>0.28100000000000003</v>
      </c>
      <c r="AA117" s="11"/>
      <c r="AB117" s="7">
        <v>9.8000000000000004E-2</v>
      </c>
      <c r="AC117" s="7">
        <v>0.108106996</v>
      </c>
      <c r="AD117" s="7">
        <v>0.151</v>
      </c>
      <c r="AE117" s="11"/>
      <c r="AF117" s="7">
        <v>0.20536596500000001</v>
      </c>
      <c r="AG117" s="7">
        <v>0.29083190800000003</v>
      </c>
      <c r="AH117" s="7">
        <v>0.39262307600000002</v>
      </c>
      <c r="AI117" s="11"/>
      <c r="AJ117" s="7">
        <v>0.123219579</v>
      </c>
      <c r="AK117" s="7">
        <v>0.203582335</v>
      </c>
      <c r="AL117" s="7">
        <v>0.30537350299999999</v>
      </c>
      <c r="AM117" s="11"/>
      <c r="AN117" s="218">
        <v>37</v>
      </c>
      <c r="AO117" s="232">
        <v>0.4</v>
      </c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219">
        <v>40391</v>
      </c>
      <c r="BG117" s="234">
        <v>0.89</v>
      </c>
      <c r="BH117" s="11"/>
      <c r="BI117" s="11"/>
      <c r="BJ117" s="180"/>
      <c r="BK117" s="180"/>
      <c r="BL117" s="180"/>
      <c r="BM117"/>
      <c r="BN117"/>
      <c r="BO117"/>
      <c r="BP117"/>
      <c r="BQ117"/>
      <c r="BR117" s="180"/>
      <c r="BS117" s="180"/>
      <c r="BT117" s="180"/>
      <c r="BU117" s="180"/>
      <c r="BV117" s="180"/>
      <c r="BW117" s="180"/>
      <c r="BX117" s="180"/>
      <c r="BY117" s="180"/>
      <c r="BZ117" s="180"/>
      <c r="CA117" s="180"/>
      <c r="CB117" s="180"/>
      <c r="CC117" s="180"/>
      <c r="CD117" s="180"/>
      <c r="CE117" s="180"/>
    </row>
    <row r="118" spans="2:83" ht="12.75" x14ac:dyDescent="0.2">
      <c r="B118" s="230">
        <v>39539</v>
      </c>
      <c r="C118" s="231">
        <v>27.829998016357422</v>
      </c>
      <c r="D118" s="231">
        <v>31.329998016357422</v>
      </c>
      <c r="E118" s="231">
        <v>34.829998016357422</v>
      </c>
      <c r="F118" s="226"/>
      <c r="G118" s="231">
        <v>16.092497406005862</v>
      </c>
      <c r="H118" s="231">
        <v>19.592497406005862</v>
      </c>
      <c r="I118" s="231">
        <v>23.092497406005862</v>
      </c>
      <c r="J118" s="218"/>
      <c r="K118" s="219">
        <v>40422</v>
      </c>
      <c r="L118" s="7">
        <v>22.959004364013673</v>
      </c>
      <c r="M118" s="7">
        <v>26.959004364013673</v>
      </c>
      <c r="N118" s="7">
        <v>30.959004364013673</v>
      </c>
      <c r="O118" s="11"/>
      <c r="P118" s="7">
        <v>24.786004028320313</v>
      </c>
      <c r="Q118" s="7">
        <v>28.786004028320313</v>
      </c>
      <c r="R118" s="7">
        <v>32.786004028320313</v>
      </c>
      <c r="S118" s="11"/>
      <c r="T118" s="7">
        <v>1.384233832359314</v>
      </c>
      <c r="U118" s="7">
        <v>1.384233832359314</v>
      </c>
      <c r="V118" s="7">
        <v>1.384233832359314</v>
      </c>
      <c r="W118" s="11"/>
      <c r="X118" s="7">
        <v>0.18</v>
      </c>
      <c r="Y118" s="7">
        <v>0.213393045</v>
      </c>
      <c r="Z118" s="7">
        <v>0.27700000000000002</v>
      </c>
      <c r="AA118" s="11"/>
      <c r="AB118" s="7">
        <v>8.0500000000000002E-2</v>
      </c>
      <c r="AC118" s="7">
        <v>0.106696523</v>
      </c>
      <c r="AD118" s="7">
        <v>0.14899999999999999</v>
      </c>
      <c r="AE118" s="11"/>
      <c r="AF118" s="7">
        <v>0.203582335</v>
      </c>
      <c r="AG118" s="7">
        <v>0.28413268899999999</v>
      </c>
      <c r="AH118" s="7">
        <v>0.38357912999999999</v>
      </c>
      <c r="AI118" s="11"/>
      <c r="AJ118" s="7">
        <v>0.122149401</v>
      </c>
      <c r="AK118" s="7">
        <v>0.19889288199999999</v>
      </c>
      <c r="AL118" s="7">
        <v>0.29833932299999999</v>
      </c>
      <c r="AM118" s="11"/>
      <c r="AN118" s="218">
        <v>37</v>
      </c>
      <c r="AO118" s="232">
        <v>0.4</v>
      </c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219">
        <v>40422</v>
      </c>
      <c r="BG118" s="234">
        <v>0.89</v>
      </c>
      <c r="BH118" s="11"/>
      <c r="BI118" s="11"/>
      <c r="BJ118" s="180"/>
      <c r="BK118" s="180"/>
      <c r="BL118" s="180"/>
      <c r="BM118"/>
      <c r="BN118"/>
      <c r="BO118"/>
      <c r="BP118"/>
      <c r="BQ118"/>
      <c r="BR118" s="180"/>
      <c r="BS118" s="180"/>
      <c r="BT118" s="180"/>
      <c r="BU118" s="180"/>
      <c r="BV118" s="180"/>
      <c r="BW118" s="180"/>
      <c r="BX118" s="180"/>
      <c r="BY118" s="180"/>
      <c r="BZ118" s="180"/>
      <c r="CA118" s="180"/>
      <c r="CB118" s="180"/>
      <c r="CC118" s="180"/>
      <c r="CD118" s="180"/>
      <c r="CE118" s="180"/>
    </row>
    <row r="119" spans="2:83" ht="12.75" x14ac:dyDescent="0.2">
      <c r="B119" s="230">
        <v>39569</v>
      </c>
      <c r="C119" s="231">
        <v>30.380016326904297</v>
      </c>
      <c r="D119" s="231">
        <v>33.880016326904297</v>
      </c>
      <c r="E119" s="231">
        <v>37.380016326904297</v>
      </c>
      <c r="F119" s="226"/>
      <c r="G119" s="231">
        <v>15.692497787475588</v>
      </c>
      <c r="H119" s="231">
        <v>19.192497787475588</v>
      </c>
      <c r="I119" s="231">
        <v>22.692497787475588</v>
      </c>
      <c r="J119" s="218"/>
      <c r="K119" s="219">
        <v>40452</v>
      </c>
      <c r="L119" s="7">
        <v>21.401007614135743</v>
      </c>
      <c r="M119" s="7">
        <v>25.401007614135743</v>
      </c>
      <c r="N119" s="7">
        <v>29.401007614135743</v>
      </c>
      <c r="O119" s="11"/>
      <c r="P119" s="7">
        <v>22.404005966186524</v>
      </c>
      <c r="Q119" s="7">
        <v>26.404005966186524</v>
      </c>
      <c r="R119" s="7">
        <v>30.404005966186524</v>
      </c>
      <c r="S119" s="11"/>
      <c r="T119" s="7">
        <v>1.384233832359314</v>
      </c>
      <c r="U119" s="7">
        <v>1.384233832359314</v>
      </c>
      <c r="V119" s="7">
        <v>1.384233832359314</v>
      </c>
      <c r="W119" s="11"/>
      <c r="X119" s="7">
        <v>0.18</v>
      </c>
      <c r="Y119" s="7">
        <v>0.210515334</v>
      </c>
      <c r="Z119" s="7">
        <v>0.27400000000000002</v>
      </c>
      <c r="AA119" s="11"/>
      <c r="AB119" s="7">
        <v>8.0500000000000002E-2</v>
      </c>
      <c r="AC119" s="7">
        <v>0.105257667</v>
      </c>
      <c r="AD119" s="7">
        <v>0.14700000000000002</v>
      </c>
      <c r="AE119" s="11"/>
      <c r="AF119" s="7">
        <v>0.19889288199999999</v>
      </c>
      <c r="AG119" s="7">
        <v>0.27860313800000003</v>
      </c>
      <c r="AH119" s="7">
        <v>0.37611423599999999</v>
      </c>
      <c r="AI119" s="11"/>
      <c r="AJ119" s="7">
        <v>0.119335729</v>
      </c>
      <c r="AK119" s="7">
        <v>0.19502219700000001</v>
      </c>
      <c r="AL119" s="7">
        <v>0.29253329500000003</v>
      </c>
      <c r="AM119" s="11"/>
      <c r="AN119" s="218">
        <v>37</v>
      </c>
      <c r="AO119" s="232">
        <v>0.4</v>
      </c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219">
        <v>40452</v>
      </c>
      <c r="BG119" s="234">
        <v>0.89</v>
      </c>
      <c r="BH119" s="11"/>
      <c r="BI119" s="11"/>
      <c r="BJ119" s="180"/>
      <c r="BK119" s="180"/>
      <c r="BL119" s="180"/>
      <c r="BM119"/>
      <c r="BN119"/>
      <c r="BO119"/>
      <c r="BP119"/>
      <c r="BQ119"/>
      <c r="BR119" s="180"/>
      <c r="BS119" s="180"/>
      <c r="BT119" s="180"/>
      <c r="BU119" s="180"/>
      <c r="BV119" s="180"/>
      <c r="BW119" s="180"/>
      <c r="BX119" s="180"/>
      <c r="BY119" s="180"/>
      <c r="BZ119" s="180"/>
      <c r="CA119" s="180"/>
      <c r="CB119" s="180"/>
      <c r="CC119" s="180"/>
      <c r="CD119" s="180"/>
      <c r="CE119" s="180"/>
    </row>
    <row r="120" spans="2:83" ht="12.75" x14ac:dyDescent="0.2">
      <c r="B120" s="230">
        <v>39600</v>
      </c>
      <c r="C120" s="231">
        <v>35.830001831054688</v>
      </c>
      <c r="D120" s="231">
        <v>39.330001831054688</v>
      </c>
      <c r="E120" s="231">
        <v>42.830001831054688</v>
      </c>
      <c r="F120" s="226"/>
      <c r="G120" s="231">
        <v>16.292500076293948</v>
      </c>
      <c r="H120" s="231">
        <v>19.792500076293948</v>
      </c>
      <c r="I120" s="231">
        <v>23.292500076293948</v>
      </c>
      <c r="J120" s="218"/>
      <c r="K120" s="219">
        <v>40483</v>
      </c>
      <c r="L120" s="7">
        <v>21.651007614135743</v>
      </c>
      <c r="M120" s="7">
        <v>25.651007614135743</v>
      </c>
      <c r="N120" s="7">
        <v>29.651007614135743</v>
      </c>
      <c r="O120" s="11"/>
      <c r="P120" s="7">
        <v>21.904005966186524</v>
      </c>
      <c r="Q120" s="7">
        <v>25.904005966186524</v>
      </c>
      <c r="R120" s="7">
        <v>29.904005966186524</v>
      </c>
      <c r="S120" s="11"/>
      <c r="T120" s="7">
        <v>1.384233832359314</v>
      </c>
      <c r="U120" s="7">
        <v>1.384233832359314</v>
      </c>
      <c r="V120" s="7">
        <v>1.384233832359314</v>
      </c>
      <c r="W120" s="11"/>
      <c r="X120" s="7">
        <v>0.18</v>
      </c>
      <c r="Y120" s="7">
        <v>0.20841791300000001</v>
      </c>
      <c r="Z120" s="7">
        <v>0.27100000000000002</v>
      </c>
      <c r="AA120" s="11"/>
      <c r="AB120" s="7">
        <v>8.0500000000000002E-2</v>
      </c>
      <c r="AC120" s="7">
        <v>0.104208957</v>
      </c>
      <c r="AD120" s="7">
        <v>0.14600000000000002</v>
      </c>
      <c r="AE120" s="11"/>
      <c r="AF120" s="7">
        <v>0.19502219700000001</v>
      </c>
      <c r="AG120" s="7">
        <v>0.27643733600000003</v>
      </c>
      <c r="AH120" s="7">
        <v>0.373190403</v>
      </c>
      <c r="AI120" s="11"/>
      <c r="AJ120" s="7">
        <v>0.11701331800000001</v>
      </c>
      <c r="AK120" s="7">
        <v>0.193506135</v>
      </c>
      <c r="AL120" s="7">
        <v>0.29025920300000002</v>
      </c>
      <c r="AM120" s="11"/>
      <c r="AN120" s="218">
        <v>38</v>
      </c>
      <c r="AO120" s="232">
        <v>0.4</v>
      </c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219">
        <v>40483</v>
      </c>
      <c r="BG120" s="234">
        <v>0.89</v>
      </c>
      <c r="BH120" s="11"/>
      <c r="BI120" s="11"/>
      <c r="BJ120" s="180"/>
      <c r="BK120" s="180"/>
      <c r="BL120" s="180"/>
      <c r="BM120"/>
      <c r="BN120"/>
      <c r="BO120"/>
      <c r="BP120"/>
      <c r="BQ120"/>
      <c r="BR120" s="180"/>
      <c r="BS120" s="180"/>
      <c r="BT120" s="180"/>
      <c r="BU120" s="180"/>
      <c r="BV120" s="180"/>
      <c r="BW120" s="180"/>
      <c r="BX120" s="180"/>
      <c r="BY120" s="180"/>
      <c r="BZ120" s="180"/>
      <c r="CA120" s="180"/>
      <c r="CB120" s="180"/>
      <c r="CC120" s="180"/>
      <c r="CD120" s="180"/>
      <c r="CE120" s="180"/>
    </row>
    <row r="121" spans="2:83" ht="12.75" x14ac:dyDescent="0.2">
      <c r="B121" s="230">
        <v>39630</v>
      </c>
      <c r="C121" s="231">
        <v>40.730003356933594</v>
      </c>
      <c r="D121" s="231">
        <v>44.230003356933594</v>
      </c>
      <c r="E121" s="231">
        <v>47.730003356933594</v>
      </c>
      <c r="F121" s="226"/>
      <c r="G121" s="231">
        <v>17.792500076293948</v>
      </c>
      <c r="H121" s="231">
        <v>21.292500076293948</v>
      </c>
      <c r="I121" s="231">
        <v>24.792500076293948</v>
      </c>
      <c r="J121" s="218"/>
      <c r="K121" s="219">
        <v>40513</v>
      </c>
      <c r="L121" s="7">
        <v>22.216006240844727</v>
      </c>
      <c r="M121" s="7">
        <v>26.216006240844727</v>
      </c>
      <c r="N121" s="7">
        <v>30.216006240844727</v>
      </c>
      <c r="O121" s="11"/>
      <c r="P121" s="7">
        <v>22.614007339477538</v>
      </c>
      <c r="Q121" s="7">
        <v>26.614007339477538</v>
      </c>
      <c r="R121" s="7">
        <v>30.614007339477538</v>
      </c>
      <c r="S121" s="11"/>
      <c r="T121" s="7">
        <v>1.384233832359314</v>
      </c>
      <c r="U121" s="7">
        <v>1.384233832359314</v>
      </c>
      <c r="V121" s="7">
        <v>1.384233832359314</v>
      </c>
      <c r="W121" s="11"/>
      <c r="X121" s="7">
        <v>0.18</v>
      </c>
      <c r="Y121" s="7">
        <v>0.20883153600000001</v>
      </c>
      <c r="Z121" s="7">
        <v>0.27100000000000002</v>
      </c>
      <c r="AA121" s="11"/>
      <c r="AB121" s="7">
        <v>8.0500000000000002E-2</v>
      </c>
      <c r="AC121" s="7">
        <v>0.10441576800000001</v>
      </c>
      <c r="AD121" s="7">
        <v>0.14600000000000002</v>
      </c>
      <c r="AE121" s="11"/>
      <c r="AF121" s="7">
        <v>0.193506135</v>
      </c>
      <c r="AG121" s="7">
        <v>0.27639187300000001</v>
      </c>
      <c r="AH121" s="7">
        <v>0.373129029</v>
      </c>
      <c r="AI121" s="11"/>
      <c r="AJ121" s="7">
        <v>0.116103681</v>
      </c>
      <c r="AK121" s="7">
        <v>0.19347431100000001</v>
      </c>
      <c r="AL121" s="7">
        <v>0.290211467</v>
      </c>
      <c r="AM121" s="11"/>
      <c r="AN121" s="218">
        <v>38</v>
      </c>
      <c r="AO121" s="232">
        <v>0.4</v>
      </c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219">
        <v>40513</v>
      </c>
      <c r="BG121" s="234">
        <v>0.89</v>
      </c>
      <c r="BH121" s="11"/>
      <c r="BI121" s="11"/>
      <c r="BJ121" s="180"/>
      <c r="BK121" s="180"/>
      <c r="BL121" s="180"/>
      <c r="BM121"/>
      <c r="BN121"/>
      <c r="BO121"/>
      <c r="BP121"/>
      <c r="BQ121"/>
      <c r="BR121" s="180"/>
      <c r="BS121" s="180"/>
      <c r="BT121" s="180"/>
      <c r="BU121" s="180"/>
      <c r="BV121" s="180"/>
      <c r="BW121" s="180"/>
      <c r="BX121" s="180"/>
      <c r="BY121" s="180"/>
      <c r="BZ121" s="180"/>
      <c r="CA121" s="180"/>
      <c r="CB121" s="180"/>
      <c r="CC121" s="180"/>
      <c r="CD121" s="180"/>
      <c r="CE121" s="180"/>
    </row>
    <row r="122" spans="2:83" ht="12.75" x14ac:dyDescent="0.2">
      <c r="B122" s="230">
        <v>39661</v>
      </c>
      <c r="C122" s="231">
        <v>39.975001525878909</v>
      </c>
      <c r="D122" s="231">
        <v>43.475001525878909</v>
      </c>
      <c r="E122" s="231">
        <v>46.975001525878909</v>
      </c>
      <c r="F122" s="226"/>
      <c r="G122" s="231">
        <v>17.692500076293946</v>
      </c>
      <c r="H122" s="231">
        <v>21.192500076293946</v>
      </c>
      <c r="I122" s="231">
        <v>24.692500076293946</v>
      </c>
      <c r="J122" s="218"/>
      <c r="K122" s="219">
        <v>40544</v>
      </c>
      <c r="L122" s="7">
        <v>27.053005752563479</v>
      </c>
      <c r="M122" s="7">
        <v>31.053005752563479</v>
      </c>
      <c r="N122" s="7">
        <v>36.053005752563479</v>
      </c>
      <c r="O122" s="11"/>
      <c r="P122" s="7">
        <v>25.012005767822266</v>
      </c>
      <c r="Q122" s="7">
        <v>29.012005767822266</v>
      </c>
      <c r="R122" s="7">
        <v>34.012005767822266</v>
      </c>
      <c r="S122" s="11"/>
      <c r="T122" s="7">
        <v>1.4257608652114868</v>
      </c>
      <c r="U122" s="7">
        <v>1.4257608652114868</v>
      </c>
      <c r="V122" s="7">
        <v>1.4257608652114868</v>
      </c>
      <c r="W122" s="11"/>
      <c r="X122" s="7">
        <v>0.18</v>
      </c>
      <c r="Y122" s="7">
        <v>0.209706424</v>
      </c>
      <c r="Z122" s="7">
        <v>0.27300000000000002</v>
      </c>
      <c r="AA122" s="11"/>
      <c r="AB122" s="7">
        <v>8.0500000000000002E-2</v>
      </c>
      <c r="AC122" s="7">
        <v>0.104853212</v>
      </c>
      <c r="AD122" s="7">
        <v>0.14700000000000002</v>
      </c>
      <c r="AE122" s="11"/>
      <c r="AF122" s="7">
        <v>0.19347431100000001</v>
      </c>
      <c r="AG122" s="7">
        <v>0.27790495799999998</v>
      </c>
      <c r="AH122" s="7">
        <v>0.375171694</v>
      </c>
      <c r="AI122" s="11"/>
      <c r="AJ122" s="7">
        <v>0.116084587</v>
      </c>
      <c r="AK122" s="7">
        <v>0.19453347100000001</v>
      </c>
      <c r="AL122" s="7">
        <v>0.29180020600000001</v>
      </c>
      <c r="AM122" s="11"/>
      <c r="AN122" s="218">
        <v>38</v>
      </c>
      <c r="AO122" s="232">
        <v>0.4</v>
      </c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219">
        <v>40544</v>
      </c>
      <c r="BG122" s="234">
        <v>0.89</v>
      </c>
      <c r="BH122" s="11"/>
      <c r="BI122" s="11"/>
      <c r="BJ122" s="180"/>
      <c r="BK122" s="180"/>
      <c r="BL122" s="180"/>
      <c r="BM122"/>
      <c r="BN122"/>
      <c r="BO122"/>
      <c r="BP122"/>
      <c r="BQ122"/>
      <c r="BR122" s="180"/>
      <c r="BS122" s="180"/>
      <c r="BT122" s="180"/>
      <c r="BU122" s="180"/>
      <c r="BV122" s="180"/>
      <c r="BW122" s="180"/>
      <c r="BX122" s="180"/>
      <c r="BY122" s="180"/>
      <c r="BZ122" s="180"/>
      <c r="CA122" s="180"/>
      <c r="CB122" s="180"/>
      <c r="CC122" s="180"/>
      <c r="CD122" s="180"/>
      <c r="CE122" s="180"/>
    </row>
    <row r="123" spans="2:83" ht="12.75" x14ac:dyDescent="0.2">
      <c r="B123" s="230">
        <v>39692</v>
      </c>
      <c r="C123" s="231">
        <v>28.899999237060541</v>
      </c>
      <c r="D123" s="231">
        <v>32.399999237060541</v>
      </c>
      <c r="E123" s="231">
        <v>35.899999237060541</v>
      </c>
      <c r="F123" s="226"/>
      <c r="G123" s="231">
        <v>14.442501029968263</v>
      </c>
      <c r="H123" s="231">
        <v>17.942501029968263</v>
      </c>
      <c r="I123" s="231">
        <v>21.442501029968263</v>
      </c>
      <c r="J123" s="218"/>
      <c r="K123" s="219">
        <v>40575</v>
      </c>
      <c r="L123" s="7">
        <v>25.803005752563479</v>
      </c>
      <c r="M123" s="7">
        <v>29.803005752563479</v>
      </c>
      <c r="N123" s="7">
        <v>34.803005752563479</v>
      </c>
      <c r="O123" s="11"/>
      <c r="P123" s="7">
        <v>24.262005767822266</v>
      </c>
      <c r="Q123" s="7">
        <v>28.262005767822266</v>
      </c>
      <c r="R123" s="7">
        <v>33.262005767822266</v>
      </c>
      <c r="S123" s="11"/>
      <c r="T123" s="7">
        <v>1.4257608652114868</v>
      </c>
      <c r="U123" s="7">
        <v>1.4257608652114868</v>
      </c>
      <c r="V123" s="7">
        <v>1.4257608652114868</v>
      </c>
      <c r="W123" s="11"/>
      <c r="X123" s="7">
        <v>0.18</v>
      </c>
      <c r="Y123" s="7">
        <v>0.20944769700000002</v>
      </c>
      <c r="Z123" s="7">
        <v>0.27200000000000002</v>
      </c>
      <c r="AA123" s="11"/>
      <c r="AB123" s="7">
        <v>8.0500000000000002E-2</v>
      </c>
      <c r="AC123" s="7">
        <v>0.10472384800000001</v>
      </c>
      <c r="AD123" s="7">
        <v>0.14700000000000002</v>
      </c>
      <c r="AE123" s="11"/>
      <c r="AF123" s="7">
        <v>0.19453347100000001</v>
      </c>
      <c r="AG123" s="7">
        <v>0.27713167599999999</v>
      </c>
      <c r="AH123" s="7">
        <v>0.374127763</v>
      </c>
      <c r="AI123" s="11"/>
      <c r="AJ123" s="7">
        <v>0.116720082</v>
      </c>
      <c r="AK123" s="7">
        <v>0.19399217300000002</v>
      </c>
      <c r="AL123" s="7">
        <v>0.29098826</v>
      </c>
      <c r="AM123" s="11"/>
      <c r="AN123" s="218">
        <v>39</v>
      </c>
      <c r="AO123" s="232">
        <v>0.4</v>
      </c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219">
        <v>40575</v>
      </c>
      <c r="BG123" s="234">
        <v>0.89</v>
      </c>
      <c r="BH123" s="11"/>
      <c r="BI123" s="11"/>
      <c r="BJ123" s="180"/>
      <c r="BK123" s="180"/>
      <c r="BL123" s="180"/>
      <c r="BM123"/>
      <c r="BN123"/>
      <c r="BO123"/>
      <c r="BP123"/>
      <c r="BQ123"/>
      <c r="BR123" s="180"/>
      <c r="BS123" s="180"/>
      <c r="BT123" s="180"/>
      <c r="BU123" s="180"/>
      <c r="BV123" s="180"/>
      <c r="BW123" s="180"/>
      <c r="BX123" s="180"/>
      <c r="BY123" s="180"/>
      <c r="BZ123" s="180"/>
      <c r="CA123" s="180"/>
      <c r="CB123" s="180"/>
      <c r="CC123" s="180"/>
      <c r="CD123" s="180"/>
      <c r="CE123" s="180"/>
    </row>
    <row r="124" spans="2:83" ht="12.75" x14ac:dyDescent="0.2">
      <c r="B124" s="230">
        <v>39722</v>
      </c>
      <c r="C124" s="231">
        <v>28.44999885559082</v>
      </c>
      <c r="D124" s="231">
        <v>31.94999885559082</v>
      </c>
      <c r="E124" s="231">
        <v>35.44999885559082</v>
      </c>
      <c r="F124" s="226"/>
      <c r="G124" s="231">
        <v>14.075000724792481</v>
      </c>
      <c r="H124" s="231">
        <v>17.575000724792481</v>
      </c>
      <c r="I124" s="231">
        <v>21.075000724792481</v>
      </c>
      <c r="J124" s="218"/>
      <c r="K124" s="219">
        <v>40603</v>
      </c>
      <c r="L124" s="7">
        <v>24.380003509521487</v>
      </c>
      <c r="M124" s="7">
        <v>28.380003509521487</v>
      </c>
      <c r="N124" s="7">
        <v>33.380003509521487</v>
      </c>
      <c r="O124" s="11"/>
      <c r="P124" s="7">
        <v>23.420002899169923</v>
      </c>
      <c r="Q124" s="7">
        <v>27.420002899169923</v>
      </c>
      <c r="R124" s="7">
        <v>32.420002899169923</v>
      </c>
      <c r="S124" s="11"/>
      <c r="T124" s="7">
        <v>1.4257608652114868</v>
      </c>
      <c r="U124" s="7">
        <v>1.4257608652114868</v>
      </c>
      <c r="V124" s="7">
        <v>1.4257608652114868</v>
      </c>
      <c r="W124" s="11"/>
      <c r="X124" s="7">
        <v>0.18</v>
      </c>
      <c r="Y124" s="7">
        <v>0.20608817200000001</v>
      </c>
      <c r="Z124" s="7">
        <v>0.26800000000000002</v>
      </c>
      <c r="AA124" s="11"/>
      <c r="AB124" s="7">
        <v>8.0500000000000002E-2</v>
      </c>
      <c r="AC124" s="7">
        <v>0.10304408600000001</v>
      </c>
      <c r="AD124" s="7">
        <v>0.14400000000000002</v>
      </c>
      <c r="AE124" s="11"/>
      <c r="AF124" s="7">
        <v>0.19399217300000002</v>
      </c>
      <c r="AG124" s="7">
        <v>0.27306220200000003</v>
      </c>
      <c r="AH124" s="7">
        <v>0.36863397200000003</v>
      </c>
      <c r="AI124" s="11"/>
      <c r="AJ124" s="7">
        <v>0.116395304</v>
      </c>
      <c r="AK124" s="7">
        <v>0.191143541</v>
      </c>
      <c r="AL124" s="7">
        <v>0.286715312</v>
      </c>
      <c r="AM124" s="11"/>
      <c r="AN124" s="218">
        <v>39</v>
      </c>
      <c r="AO124" s="232">
        <v>0.4</v>
      </c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219">
        <v>40603</v>
      </c>
      <c r="BG124" s="234">
        <v>0.89</v>
      </c>
      <c r="BH124" s="11"/>
      <c r="BI124" s="11"/>
      <c r="BJ124" s="180"/>
      <c r="BK124" s="180"/>
      <c r="BL124" s="180"/>
      <c r="BM124"/>
      <c r="BN124"/>
      <c r="BO124"/>
      <c r="BP124"/>
      <c r="BQ124"/>
      <c r="BR124" s="180"/>
      <c r="BS124" s="180"/>
      <c r="BT124" s="180"/>
      <c r="BU124" s="180"/>
      <c r="BV124" s="180"/>
      <c r="BW124" s="180"/>
      <c r="BX124" s="180"/>
      <c r="BY124" s="180"/>
      <c r="BZ124" s="180"/>
      <c r="CA124" s="180"/>
      <c r="CB124" s="180"/>
      <c r="CC124" s="180"/>
      <c r="CD124" s="180"/>
      <c r="CE124" s="180"/>
    </row>
    <row r="125" spans="2:83" ht="12.75" x14ac:dyDescent="0.2">
      <c r="B125" s="230">
        <v>39753</v>
      </c>
      <c r="C125" s="231">
        <v>26.94999885559082</v>
      </c>
      <c r="D125" s="231">
        <v>30.44999885559082</v>
      </c>
      <c r="E125" s="231">
        <v>33.94999885559082</v>
      </c>
      <c r="F125" s="226"/>
      <c r="G125" s="231">
        <v>14.174999198913575</v>
      </c>
      <c r="H125" s="231">
        <v>17.674999198913575</v>
      </c>
      <c r="I125" s="231">
        <v>21.174999198913575</v>
      </c>
      <c r="J125" s="218"/>
      <c r="K125" s="219">
        <v>40634</v>
      </c>
      <c r="L125" s="7">
        <v>23.648508605957034</v>
      </c>
      <c r="M125" s="7">
        <v>27.648508605957034</v>
      </c>
      <c r="N125" s="7">
        <v>32.648508605957034</v>
      </c>
      <c r="O125" s="11"/>
      <c r="P125" s="7">
        <v>22.406510314941407</v>
      </c>
      <c r="Q125" s="7">
        <v>26.406510314941407</v>
      </c>
      <c r="R125" s="7">
        <v>31.406510314941407</v>
      </c>
      <c r="S125" s="11"/>
      <c r="T125" s="7">
        <v>1.4257608652114868</v>
      </c>
      <c r="U125" s="7">
        <v>1.4257608652114868</v>
      </c>
      <c r="V125" s="7">
        <v>1.4257608652114868</v>
      </c>
      <c r="W125" s="11"/>
      <c r="X125" s="7">
        <v>0.18</v>
      </c>
      <c r="Y125" s="7">
        <v>0.20579618799999999</v>
      </c>
      <c r="Z125" s="7">
        <v>0.26800000000000002</v>
      </c>
      <c r="AA125" s="11"/>
      <c r="AB125" s="7">
        <v>8.0500000000000002E-2</v>
      </c>
      <c r="AC125" s="7">
        <v>0.102898094</v>
      </c>
      <c r="AD125" s="7">
        <v>0.14400000000000002</v>
      </c>
      <c r="AE125" s="11"/>
      <c r="AF125" s="7">
        <v>0.191143541</v>
      </c>
      <c r="AG125" s="7">
        <v>0.27224325100000002</v>
      </c>
      <c r="AH125" s="7">
        <v>0.36752838799999998</v>
      </c>
      <c r="AI125" s="11"/>
      <c r="AJ125" s="7">
        <v>0.114686125</v>
      </c>
      <c r="AK125" s="7">
        <v>0.19057027600000001</v>
      </c>
      <c r="AL125" s="7">
        <v>0.285855413</v>
      </c>
      <c r="AM125" s="11"/>
      <c r="AN125" s="218">
        <v>39</v>
      </c>
      <c r="AO125" s="232">
        <v>0.4</v>
      </c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219">
        <v>40634</v>
      </c>
      <c r="BG125" s="234">
        <v>0.89</v>
      </c>
      <c r="BH125" s="11"/>
      <c r="BI125" s="11"/>
      <c r="BJ125" s="180"/>
      <c r="BK125" s="180"/>
      <c r="BL125" s="180"/>
      <c r="BM125"/>
      <c r="BN125"/>
      <c r="BO125"/>
      <c r="BP125"/>
      <c r="BQ125"/>
      <c r="BR125" s="180"/>
      <c r="BS125" s="180"/>
      <c r="BT125" s="180"/>
      <c r="BU125" s="180"/>
      <c r="BV125" s="180"/>
      <c r="BW125" s="180"/>
      <c r="BX125" s="180"/>
      <c r="BY125" s="180"/>
      <c r="BZ125" s="180"/>
      <c r="CA125" s="180"/>
      <c r="CB125" s="180"/>
      <c r="CC125" s="180"/>
      <c r="CD125" s="180"/>
      <c r="CE125" s="180"/>
    </row>
    <row r="126" spans="2:83" ht="12.75" x14ac:dyDescent="0.2">
      <c r="B126" s="230">
        <v>39783</v>
      </c>
      <c r="C126" s="231">
        <v>26.350000381469727</v>
      </c>
      <c r="D126" s="231">
        <v>29.850000381469727</v>
      </c>
      <c r="E126" s="231">
        <v>33.350000381469727</v>
      </c>
      <c r="F126" s="226"/>
      <c r="G126" s="231">
        <v>16.024998626708985</v>
      </c>
      <c r="H126" s="231">
        <v>19.524998626708985</v>
      </c>
      <c r="I126" s="231">
        <v>23.024998626708985</v>
      </c>
      <c r="J126" s="218"/>
      <c r="K126" s="219">
        <v>40664</v>
      </c>
      <c r="L126" s="7">
        <v>24.822506484985354</v>
      </c>
      <c r="M126" s="7">
        <v>28.822506484985354</v>
      </c>
      <c r="N126" s="7">
        <v>33.822506484985354</v>
      </c>
      <c r="O126" s="11"/>
      <c r="P126" s="7">
        <v>25.452504119873048</v>
      </c>
      <c r="Q126" s="7">
        <v>29.452504119873048</v>
      </c>
      <c r="R126" s="7">
        <v>34.452504119873048</v>
      </c>
      <c r="S126" s="11"/>
      <c r="T126" s="7">
        <v>1.4257608652114868</v>
      </c>
      <c r="U126" s="7">
        <v>1.4257608652114868</v>
      </c>
      <c r="V126" s="7">
        <v>1.4257608652114868</v>
      </c>
      <c r="W126" s="11"/>
      <c r="X126" s="7">
        <v>0.18</v>
      </c>
      <c r="Y126" s="7">
        <v>0.208154595</v>
      </c>
      <c r="Z126" s="7">
        <v>0.27100000000000002</v>
      </c>
      <c r="AA126" s="11"/>
      <c r="AB126" s="7">
        <v>8.0500000000000002E-2</v>
      </c>
      <c r="AC126" s="7">
        <v>0.104077297</v>
      </c>
      <c r="AD126" s="7">
        <v>0.14600000000000002</v>
      </c>
      <c r="AE126" s="11"/>
      <c r="AF126" s="7">
        <v>0.19057027600000001</v>
      </c>
      <c r="AG126" s="7">
        <v>0.27611959200000002</v>
      </c>
      <c r="AH126" s="7">
        <v>0.37276144900000002</v>
      </c>
      <c r="AI126" s="11"/>
      <c r="AJ126" s="7">
        <v>0.114342165</v>
      </c>
      <c r="AK126" s="7">
        <v>0.193283714</v>
      </c>
      <c r="AL126" s="7">
        <v>0.28992557200000002</v>
      </c>
      <c r="AM126" s="11"/>
      <c r="AN126" s="218">
        <v>40</v>
      </c>
      <c r="AO126" s="232">
        <v>0.4</v>
      </c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219">
        <v>40664</v>
      </c>
      <c r="BG126" s="234">
        <v>0.89</v>
      </c>
      <c r="BH126" s="11"/>
      <c r="BI126" s="11"/>
      <c r="BJ126" s="180"/>
      <c r="BK126" s="180"/>
      <c r="BL126" s="180"/>
      <c r="BM126"/>
      <c r="BN126"/>
      <c r="BO126"/>
      <c r="BP126"/>
      <c r="BQ126"/>
      <c r="BR126" s="180"/>
      <c r="BS126" s="180"/>
      <c r="BT126" s="180"/>
      <c r="BU126" s="180"/>
      <c r="BV126" s="180"/>
      <c r="BW126" s="180"/>
      <c r="BX126" s="180"/>
      <c r="BY126" s="180"/>
      <c r="BZ126" s="180"/>
      <c r="CA126" s="180"/>
      <c r="CB126" s="180"/>
      <c r="CC126" s="180"/>
      <c r="CD126" s="180"/>
      <c r="CE126" s="180"/>
    </row>
    <row r="127" spans="2:83" ht="12.75" x14ac:dyDescent="0.2">
      <c r="B127" s="230">
        <v>39814</v>
      </c>
      <c r="C127" s="231">
        <v>29.800010681152344</v>
      </c>
      <c r="D127" s="231">
        <v>33.300010681152344</v>
      </c>
      <c r="E127" s="231">
        <v>37.300010681152344</v>
      </c>
      <c r="F127" s="226"/>
      <c r="G127" s="231">
        <v>17.442495880126955</v>
      </c>
      <c r="H127" s="231">
        <v>20.942495880126955</v>
      </c>
      <c r="I127" s="231">
        <v>24.442495880126955</v>
      </c>
      <c r="J127" s="218"/>
      <c r="K127" s="219">
        <v>40695</v>
      </c>
      <c r="L127" s="7">
        <v>29.590002593994143</v>
      </c>
      <c r="M127" s="7">
        <v>33.590002593994143</v>
      </c>
      <c r="N127" s="7">
        <v>38.590002593994143</v>
      </c>
      <c r="O127" s="11"/>
      <c r="P127" s="7">
        <v>32.67250343322754</v>
      </c>
      <c r="Q127" s="7">
        <v>36.67250343322754</v>
      </c>
      <c r="R127" s="7">
        <v>41.67250343322754</v>
      </c>
      <c r="S127" s="11"/>
      <c r="T127" s="7">
        <v>1.4257608652114868</v>
      </c>
      <c r="U127" s="7">
        <v>1.4257608652114868</v>
      </c>
      <c r="V127" s="7">
        <v>1.4257608652114868</v>
      </c>
      <c r="W127" s="11"/>
      <c r="X127" s="7">
        <v>0.18</v>
      </c>
      <c r="Y127" s="7">
        <v>0.20843461400000002</v>
      </c>
      <c r="Z127" s="7">
        <v>0.27100000000000002</v>
      </c>
      <c r="AA127" s="11"/>
      <c r="AB127" s="7">
        <v>8.0500000000000002E-2</v>
      </c>
      <c r="AC127" s="7">
        <v>0.10421730700000001</v>
      </c>
      <c r="AD127" s="7">
        <v>0.14600000000000002</v>
      </c>
      <c r="AE127" s="11"/>
      <c r="AF127" s="7">
        <v>0.193283714</v>
      </c>
      <c r="AG127" s="7">
        <v>0.277558417</v>
      </c>
      <c r="AH127" s="7">
        <v>0.37470386300000003</v>
      </c>
      <c r="AI127" s="11"/>
      <c r="AJ127" s="7">
        <v>0.11597022900000001</v>
      </c>
      <c r="AK127" s="7">
        <v>0.19429089199999999</v>
      </c>
      <c r="AL127" s="7">
        <v>0.29143633800000002</v>
      </c>
      <c r="AM127" s="11"/>
      <c r="AN127" s="218">
        <v>40</v>
      </c>
      <c r="AO127" s="232">
        <v>0.4</v>
      </c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219">
        <v>40695</v>
      </c>
      <c r="BG127" s="234">
        <v>0.89</v>
      </c>
      <c r="BH127" s="11"/>
      <c r="BI127" s="11"/>
      <c r="BJ127" s="180"/>
      <c r="BK127" s="180"/>
      <c r="BL127" s="180"/>
      <c r="BM127"/>
      <c r="BN127"/>
      <c r="BO127"/>
      <c r="BP127"/>
      <c r="BQ127"/>
      <c r="BR127" s="180"/>
      <c r="BS127" s="180"/>
      <c r="BT127" s="180"/>
      <c r="BU127" s="180"/>
      <c r="BV127" s="180"/>
      <c r="BW127" s="180"/>
      <c r="BX127" s="180"/>
      <c r="BY127" s="180"/>
      <c r="BZ127" s="180"/>
      <c r="CA127" s="180"/>
      <c r="CB127" s="180"/>
      <c r="CC127" s="180"/>
      <c r="CD127" s="180"/>
      <c r="CE127" s="180"/>
    </row>
    <row r="128" spans="2:83" ht="12.75" x14ac:dyDescent="0.2">
      <c r="B128" s="230">
        <v>39845</v>
      </c>
      <c r="C128" s="231">
        <v>28.650001525878906</v>
      </c>
      <c r="D128" s="231">
        <v>32.150001525878906</v>
      </c>
      <c r="E128" s="231">
        <v>36.150001525878906</v>
      </c>
      <c r="F128" s="226"/>
      <c r="G128" s="231">
        <v>17.942497787475588</v>
      </c>
      <c r="H128" s="231">
        <v>21.442497787475588</v>
      </c>
      <c r="I128" s="231">
        <v>24.942497787475588</v>
      </c>
      <c r="J128" s="218"/>
      <c r="K128" s="219">
        <v>40725</v>
      </c>
      <c r="L128" s="7">
        <v>34.260012207031252</v>
      </c>
      <c r="M128" s="7">
        <v>38.260012207031252</v>
      </c>
      <c r="N128" s="7">
        <v>43.260012207031252</v>
      </c>
      <c r="O128" s="11"/>
      <c r="P128" s="7">
        <v>36.340012512207032</v>
      </c>
      <c r="Q128" s="7">
        <v>40.340012512207032</v>
      </c>
      <c r="R128" s="7">
        <v>45.340012512207032</v>
      </c>
      <c r="S128" s="11"/>
      <c r="T128" s="7">
        <v>1.4257608652114868</v>
      </c>
      <c r="U128" s="7">
        <v>1.4257608652114868</v>
      </c>
      <c r="V128" s="7">
        <v>1.4257608652114868</v>
      </c>
      <c r="W128" s="11"/>
      <c r="X128" s="7">
        <v>0.2175</v>
      </c>
      <c r="Y128" s="7">
        <v>0.209273765</v>
      </c>
      <c r="Z128" s="7">
        <v>0.27200000000000002</v>
      </c>
      <c r="AA128" s="11"/>
      <c r="AB128" s="7">
        <v>9.8000000000000004E-2</v>
      </c>
      <c r="AC128" s="7">
        <v>0.104636883</v>
      </c>
      <c r="AD128" s="7">
        <v>0.14600000000000002</v>
      </c>
      <c r="AE128" s="11"/>
      <c r="AF128" s="7">
        <v>0.19429089199999999</v>
      </c>
      <c r="AG128" s="7">
        <v>0.27908146300000003</v>
      </c>
      <c r="AH128" s="7">
        <v>0.37675997500000002</v>
      </c>
      <c r="AI128" s="11"/>
      <c r="AJ128" s="7">
        <v>0.11657453500000001</v>
      </c>
      <c r="AK128" s="7">
        <v>0.19535702400000002</v>
      </c>
      <c r="AL128" s="7">
        <v>0.29303553599999999</v>
      </c>
      <c r="AM128" s="11"/>
      <c r="AN128" s="218">
        <v>40</v>
      </c>
      <c r="AO128" s="232">
        <v>0.4</v>
      </c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219">
        <v>40725</v>
      </c>
      <c r="BG128" s="234">
        <v>0.89</v>
      </c>
      <c r="BH128" s="11"/>
      <c r="BI128" s="11"/>
      <c r="BJ128" s="180"/>
      <c r="BK128" s="180"/>
      <c r="BL128" s="180"/>
      <c r="BM128"/>
      <c r="BN128"/>
      <c r="BO128"/>
      <c r="BP128"/>
      <c r="BQ128"/>
      <c r="BR128" s="180"/>
      <c r="BS128" s="180"/>
      <c r="BT128" s="180"/>
      <c r="BU128" s="180"/>
      <c r="BV128" s="180"/>
      <c r="BW128" s="180"/>
      <c r="BX128" s="180"/>
      <c r="BY128" s="180"/>
      <c r="BZ128" s="180"/>
      <c r="CA128" s="180"/>
      <c r="CB128" s="180"/>
      <c r="CC128" s="180"/>
      <c r="CD128" s="180"/>
      <c r="CE128" s="180"/>
    </row>
    <row r="129" spans="2:83" ht="12.75" x14ac:dyDescent="0.2">
      <c r="B129" s="230">
        <v>39873</v>
      </c>
      <c r="C129" s="231">
        <v>27.12999153137207</v>
      </c>
      <c r="D129" s="231">
        <v>30.62999153137207</v>
      </c>
      <c r="E129" s="231">
        <v>34.62999153137207</v>
      </c>
      <c r="F129" s="226"/>
      <c r="G129" s="231">
        <v>16.892496643066409</v>
      </c>
      <c r="H129" s="231">
        <v>20.392496643066409</v>
      </c>
      <c r="I129" s="231">
        <v>23.892496643066409</v>
      </c>
      <c r="J129" s="218"/>
      <c r="K129" s="219">
        <v>40756</v>
      </c>
      <c r="L129" s="7">
        <v>31.910009918212893</v>
      </c>
      <c r="M129" s="7">
        <v>35.910009918212893</v>
      </c>
      <c r="N129" s="7">
        <v>40.910009918212893</v>
      </c>
      <c r="O129" s="11"/>
      <c r="P129" s="7">
        <v>34.490010223388673</v>
      </c>
      <c r="Q129" s="7">
        <v>38.490010223388673</v>
      </c>
      <c r="R129" s="7">
        <v>43.490010223388673</v>
      </c>
      <c r="S129" s="11"/>
      <c r="T129" s="7">
        <v>1.4257608652114868</v>
      </c>
      <c r="U129" s="7">
        <v>1.4257608652114868</v>
      </c>
      <c r="V129" s="7">
        <v>1.4257608652114868</v>
      </c>
      <c r="W129" s="11"/>
      <c r="X129" s="7">
        <v>0.2175</v>
      </c>
      <c r="Y129" s="7">
        <v>0.20904300100000001</v>
      </c>
      <c r="Z129" s="7">
        <v>0.27200000000000002</v>
      </c>
      <c r="AA129" s="11"/>
      <c r="AB129" s="7">
        <v>9.8000000000000004E-2</v>
      </c>
      <c r="AC129" s="7">
        <v>0.104521501</v>
      </c>
      <c r="AD129" s="7">
        <v>0.14600000000000002</v>
      </c>
      <c r="AE129" s="11"/>
      <c r="AF129" s="7">
        <v>0.19535702400000002</v>
      </c>
      <c r="AG129" s="7">
        <v>0.27709516500000003</v>
      </c>
      <c r="AH129" s="7">
        <v>0.374078472</v>
      </c>
      <c r="AI129" s="11"/>
      <c r="AJ129" s="7">
        <v>0.117214215</v>
      </c>
      <c r="AK129" s="7">
        <v>0.19396661500000001</v>
      </c>
      <c r="AL129" s="7">
        <v>0.290949923</v>
      </c>
      <c r="AM129" s="11"/>
      <c r="AN129" s="218">
        <v>41</v>
      </c>
      <c r="AO129" s="232">
        <v>0.4</v>
      </c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219">
        <v>40756</v>
      </c>
      <c r="BG129" s="234">
        <v>0.89</v>
      </c>
      <c r="BH129" s="11"/>
      <c r="BI129" s="11"/>
      <c r="BJ129" s="180"/>
      <c r="BK129" s="180"/>
      <c r="BL129" s="180"/>
      <c r="BM129"/>
      <c r="BN129"/>
      <c r="BO129"/>
      <c r="BP129"/>
      <c r="BQ129"/>
      <c r="BR129" s="180"/>
      <c r="BS129" s="180"/>
      <c r="BT129" s="180"/>
      <c r="BU129" s="180"/>
      <c r="BV129" s="180"/>
      <c r="BW129" s="180"/>
      <c r="BX129" s="180"/>
      <c r="BY129" s="180"/>
      <c r="BZ129" s="180"/>
      <c r="CA129" s="180"/>
      <c r="CB129" s="180"/>
      <c r="CC129" s="180"/>
      <c r="CD129" s="180"/>
      <c r="CE129" s="180"/>
    </row>
    <row r="130" spans="2:83" ht="12.75" x14ac:dyDescent="0.2">
      <c r="B130" s="230">
        <v>39904</v>
      </c>
      <c r="C130" s="231">
        <v>28.329998016357422</v>
      </c>
      <c r="D130" s="231">
        <v>31.829998016357422</v>
      </c>
      <c r="E130" s="231">
        <v>35.829998016357422</v>
      </c>
      <c r="F130" s="226"/>
      <c r="G130" s="231">
        <v>16.592497406005862</v>
      </c>
      <c r="H130" s="231">
        <v>20.092497406005862</v>
      </c>
      <c r="I130" s="231">
        <v>23.592497406005862</v>
      </c>
      <c r="J130" s="218"/>
      <c r="K130" s="219">
        <v>40787</v>
      </c>
      <c r="L130" s="7">
        <v>23.709004364013673</v>
      </c>
      <c r="M130" s="7">
        <v>27.709004364013673</v>
      </c>
      <c r="N130" s="7">
        <v>32.709004364013673</v>
      </c>
      <c r="O130" s="11"/>
      <c r="P130" s="7">
        <v>25.536004028320313</v>
      </c>
      <c r="Q130" s="7">
        <v>29.536004028320313</v>
      </c>
      <c r="R130" s="7">
        <v>34.536004028320313</v>
      </c>
      <c r="S130" s="11"/>
      <c r="T130" s="7">
        <v>1.4257608652114868</v>
      </c>
      <c r="U130" s="7">
        <v>1.4257608652114868</v>
      </c>
      <c r="V130" s="7">
        <v>1.4257608652114868</v>
      </c>
      <c r="W130" s="11"/>
      <c r="X130" s="7">
        <v>0.18</v>
      </c>
      <c r="Y130" s="7">
        <v>0.20714298</v>
      </c>
      <c r="Z130" s="7">
        <v>0.26900000000000002</v>
      </c>
      <c r="AA130" s="11"/>
      <c r="AB130" s="7">
        <v>8.0500000000000002E-2</v>
      </c>
      <c r="AC130" s="7">
        <v>0.10357149</v>
      </c>
      <c r="AD130" s="7">
        <v>0.14499999999999999</v>
      </c>
      <c r="AE130" s="11"/>
      <c r="AF130" s="7">
        <v>0.19396661500000001</v>
      </c>
      <c r="AG130" s="7">
        <v>0.27231927500000003</v>
      </c>
      <c r="AH130" s="7">
        <v>0.36763102200000003</v>
      </c>
      <c r="AI130" s="11"/>
      <c r="AJ130" s="7">
        <v>0.116379969</v>
      </c>
      <c r="AK130" s="7">
        <v>0.190623493</v>
      </c>
      <c r="AL130" s="7">
        <v>0.28593523900000001</v>
      </c>
      <c r="AM130" s="11"/>
      <c r="AN130" s="218">
        <v>41</v>
      </c>
      <c r="AO130" s="232">
        <v>0.4</v>
      </c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219">
        <v>40787</v>
      </c>
      <c r="BG130" s="234">
        <v>0.89</v>
      </c>
      <c r="BH130" s="11"/>
      <c r="BI130" s="11"/>
      <c r="BJ130" s="180"/>
      <c r="BK130" s="180"/>
      <c r="BL130" s="180"/>
      <c r="BM130"/>
      <c r="BN130"/>
      <c r="BO130"/>
      <c r="BP130"/>
      <c r="BQ130"/>
      <c r="BR130" s="180"/>
      <c r="BS130" s="180"/>
      <c r="BT130" s="180"/>
      <c r="BU130" s="180"/>
      <c r="BV130" s="180"/>
      <c r="BW130" s="180"/>
      <c r="BX130" s="180"/>
      <c r="BY130" s="180"/>
      <c r="BZ130" s="180"/>
      <c r="CA130" s="180"/>
      <c r="CB130" s="180"/>
      <c r="CC130" s="180"/>
      <c r="CD130" s="180"/>
      <c r="CE130" s="180"/>
    </row>
    <row r="131" spans="2:83" ht="12.75" x14ac:dyDescent="0.2">
      <c r="B131" s="230">
        <v>39934</v>
      </c>
      <c r="C131" s="231">
        <v>30.880016326904297</v>
      </c>
      <c r="D131" s="231">
        <v>34.380016326904297</v>
      </c>
      <c r="E131" s="231">
        <v>38.380016326904297</v>
      </c>
      <c r="F131" s="226"/>
      <c r="G131" s="231">
        <v>16.192497787475588</v>
      </c>
      <c r="H131" s="231">
        <v>19.692497787475588</v>
      </c>
      <c r="I131" s="231">
        <v>23.192497787475588</v>
      </c>
      <c r="J131" s="218"/>
      <c r="K131" s="219">
        <v>40817</v>
      </c>
      <c r="L131" s="7">
        <v>22.151007614135743</v>
      </c>
      <c r="M131" s="7">
        <v>26.151007614135743</v>
      </c>
      <c r="N131" s="7">
        <v>31.151007614135743</v>
      </c>
      <c r="O131" s="11"/>
      <c r="P131" s="7">
        <v>23.154005966186524</v>
      </c>
      <c r="Q131" s="7">
        <v>27.154005966186524</v>
      </c>
      <c r="R131" s="7">
        <v>32.154005966186524</v>
      </c>
      <c r="S131" s="11"/>
      <c r="T131" s="7">
        <v>1.4257608652114868</v>
      </c>
      <c r="U131" s="7">
        <v>1.4257608652114868</v>
      </c>
      <c r="V131" s="7">
        <v>1.4257608652114868</v>
      </c>
      <c r="W131" s="11"/>
      <c r="X131" s="7">
        <v>0.18</v>
      </c>
      <c r="Y131" s="7">
        <v>0.20520166300000001</v>
      </c>
      <c r="Z131" s="7">
        <v>0.26700000000000002</v>
      </c>
      <c r="AA131" s="11"/>
      <c r="AB131" s="7">
        <v>8.0500000000000002E-2</v>
      </c>
      <c r="AC131" s="7">
        <v>0.102600832</v>
      </c>
      <c r="AD131" s="7">
        <v>0.14400000000000002</v>
      </c>
      <c r="AE131" s="11"/>
      <c r="AF131" s="7">
        <v>0.190623493</v>
      </c>
      <c r="AG131" s="7">
        <v>0.26832940399999999</v>
      </c>
      <c r="AH131" s="7">
        <v>0.36224469500000001</v>
      </c>
      <c r="AI131" s="11"/>
      <c r="AJ131" s="7">
        <v>0.11437409600000001</v>
      </c>
      <c r="AK131" s="7">
        <v>0.187830583</v>
      </c>
      <c r="AL131" s="7">
        <v>0.28174587400000001</v>
      </c>
      <c r="AM131" s="11"/>
      <c r="AN131" s="218">
        <v>41</v>
      </c>
      <c r="AO131" s="232">
        <v>0.4</v>
      </c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219">
        <v>40817</v>
      </c>
      <c r="BG131" s="234">
        <v>0.89</v>
      </c>
      <c r="BH131" s="11"/>
      <c r="BI131" s="11"/>
      <c r="BJ131" s="180"/>
      <c r="BK131" s="180"/>
      <c r="BL131" s="180"/>
      <c r="BM131"/>
      <c r="BN131"/>
      <c r="BO131"/>
      <c r="BP131"/>
      <c r="BQ131"/>
      <c r="BR131" s="180"/>
      <c r="BS131" s="180"/>
      <c r="BT131" s="180"/>
      <c r="BU131" s="180"/>
      <c r="BV131" s="180"/>
      <c r="BW131" s="180"/>
      <c r="BX131" s="180"/>
      <c r="BY131" s="180"/>
      <c r="BZ131" s="180"/>
      <c r="CA131" s="180"/>
      <c r="CB131" s="180"/>
      <c r="CC131" s="180"/>
      <c r="CD131" s="180"/>
      <c r="CE131" s="180"/>
    </row>
    <row r="132" spans="2:83" ht="12.75" x14ac:dyDescent="0.2">
      <c r="B132" s="230">
        <v>39965</v>
      </c>
      <c r="C132" s="231">
        <v>36.330001831054688</v>
      </c>
      <c r="D132" s="231">
        <v>39.830001831054688</v>
      </c>
      <c r="E132" s="231">
        <v>43.830001831054688</v>
      </c>
      <c r="F132" s="226"/>
      <c r="G132" s="231">
        <v>16.792500076293948</v>
      </c>
      <c r="H132" s="231">
        <v>20.292500076293948</v>
      </c>
      <c r="I132" s="231">
        <v>23.792500076293948</v>
      </c>
      <c r="J132" s="218"/>
      <c r="K132" s="219">
        <v>40848</v>
      </c>
      <c r="L132" s="7">
        <v>22.401007614135743</v>
      </c>
      <c r="M132" s="7">
        <v>26.401007614135743</v>
      </c>
      <c r="N132" s="7">
        <v>31.401007614135743</v>
      </c>
      <c r="O132" s="11"/>
      <c r="P132" s="7">
        <v>22.654005966186524</v>
      </c>
      <c r="Q132" s="7">
        <v>26.654005966186524</v>
      </c>
      <c r="R132" s="7">
        <v>31.654005966186524</v>
      </c>
      <c r="S132" s="11"/>
      <c r="T132" s="7">
        <v>1.4257608652114868</v>
      </c>
      <c r="U132" s="7">
        <v>1.4257608652114868</v>
      </c>
      <c r="V132" s="7">
        <v>1.4257608652114868</v>
      </c>
      <c r="W132" s="11"/>
      <c r="X132" s="7">
        <v>0.18</v>
      </c>
      <c r="Y132" s="7">
        <v>0.20378969</v>
      </c>
      <c r="Z132" s="7">
        <v>0.26500000000000001</v>
      </c>
      <c r="AA132" s="11"/>
      <c r="AB132" s="7">
        <v>8.0500000000000002E-2</v>
      </c>
      <c r="AC132" s="7">
        <v>0.101894845</v>
      </c>
      <c r="AD132" s="7">
        <v>0.14300000000000002</v>
      </c>
      <c r="AE132" s="11"/>
      <c r="AF132" s="7">
        <v>0.187830583</v>
      </c>
      <c r="AG132" s="7">
        <v>0.26659997099999999</v>
      </c>
      <c r="AH132" s="7">
        <v>0.35990996000000003</v>
      </c>
      <c r="AI132" s="11"/>
      <c r="AJ132" s="7">
        <v>0.11269835</v>
      </c>
      <c r="AK132" s="7">
        <v>0.18661997999999999</v>
      </c>
      <c r="AL132" s="7">
        <v>0.279929969</v>
      </c>
      <c r="AM132" s="11"/>
      <c r="AN132" s="218">
        <v>42</v>
      </c>
      <c r="AO132" s="232">
        <v>0.4</v>
      </c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219">
        <v>40848</v>
      </c>
      <c r="BG132" s="234">
        <v>0.89</v>
      </c>
      <c r="BH132" s="11"/>
      <c r="BI132" s="11"/>
      <c r="BJ132" s="180"/>
      <c r="BK132" s="180"/>
      <c r="BL132" s="180"/>
      <c r="BM132"/>
      <c r="BN132"/>
      <c r="BO132"/>
      <c r="BP132"/>
      <c r="BQ132"/>
      <c r="BR132" s="180"/>
      <c r="BS132" s="180"/>
      <c r="BT132" s="180"/>
      <c r="BU132" s="180"/>
      <c r="BV132" s="180"/>
      <c r="BW132" s="180"/>
      <c r="BX132" s="180"/>
      <c r="BY132" s="180"/>
      <c r="BZ132" s="180"/>
      <c r="CA132" s="180"/>
      <c r="CB132" s="180"/>
      <c r="CC132" s="180"/>
      <c r="CD132" s="180"/>
      <c r="CE132" s="180"/>
    </row>
    <row r="133" spans="2:83" ht="12.75" x14ac:dyDescent="0.2">
      <c r="B133" s="230">
        <v>39995</v>
      </c>
      <c r="C133" s="231">
        <v>41.230003356933594</v>
      </c>
      <c r="D133" s="231">
        <v>44.730003356933594</v>
      </c>
      <c r="E133" s="231">
        <v>48.730003356933594</v>
      </c>
      <c r="F133" s="226"/>
      <c r="G133" s="231">
        <v>18.292500076293948</v>
      </c>
      <c r="H133" s="231">
        <v>21.792500076293948</v>
      </c>
      <c r="I133" s="231">
        <v>25.292500076293948</v>
      </c>
      <c r="J133" s="218"/>
      <c r="K133" s="219">
        <v>40878</v>
      </c>
      <c r="L133" s="7">
        <v>22.966006240844727</v>
      </c>
      <c r="M133" s="7">
        <v>26.966006240844727</v>
      </c>
      <c r="N133" s="7">
        <v>31.966006240844727</v>
      </c>
      <c r="O133" s="11"/>
      <c r="P133" s="7">
        <v>23.364007339477538</v>
      </c>
      <c r="Q133" s="7">
        <v>27.364007339477538</v>
      </c>
      <c r="R133" s="7">
        <v>32.364007339477538</v>
      </c>
      <c r="S133" s="11"/>
      <c r="T133" s="7">
        <v>1.4257608652114868</v>
      </c>
      <c r="U133" s="7">
        <v>1.4257608652114868</v>
      </c>
      <c r="V133" s="7">
        <v>1.4257608652114868</v>
      </c>
      <c r="W133" s="11"/>
      <c r="X133" s="7">
        <v>0.18</v>
      </c>
      <c r="Y133" s="7">
        <v>0.20408954800000001</v>
      </c>
      <c r="Z133" s="7">
        <v>0.26500000000000001</v>
      </c>
      <c r="AA133" s="11"/>
      <c r="AB133" s="7">
        <v>8.0500000000000002E-2</v>
      </c>
      <c r="AC133" s="7">
        <v>0.102044774</v>
      </c>
      <c r="AD133" s="7">
        <v>0.14300000000000002</v>
      </c>
      <c r="AE133" s="11"/>
      <c r="AF133" s="7">
        <v>0.18661997999999999</v>
      </c>
      <c r="AG133" s="7">
        <v>0.26629540600000001</v>
      </c>
      <c r="AH133" s="7">
        <v>0.35949879800000001</v>
      </c>
      <c r="AI133" s="11"/>
      <c r="AJ133" s="7">
        <v>0.11197198800000001</v>
      </c>
      <c r="AK133" s="7">
        <v>0.18640678399999999</v>
      </c>
      <c r="AL133" s="7">
        <v>0.27961017599999999</v>
      </c>
      <c r="AM133" s="11"/>
      <c r="AN133" s="218">
        <v>42</v>
      </c>
      <c r="AO133" s="232">
        <v>0.4</v>
      </c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219">
        <v>40878</v>
      </c>
      <c r="BG133" s="234">
        <v>0.89</v>
      </c>
      <c r="BH133" s="11"/>
      <c r="BI133" s="11"/>
      <c r="BJ133" s="180"/>
      <c r="BK133" s="180"/>
      <c r="BL133" s="180"/>
      <c r="BM133"/>
      <c r="BN133"/>
      <c r="BO133"/>
      <c r="BP133"/>
      <c r="BQ133"/>
      <c r="BR133" s="180"/>
      <c r="BS133" s="180"/>
      <c r="BT133" s="180"/>
      <c r="BU133" s="180"/>
      <c r="BV133" s="180"/>
      <c r="BW133" s="180"/>
      <c r="BX133" s="180"/>
      <c r="BY133" s="180"/>
      <c r="BZ133" s="180"/>
      <c r="CA133" s="180"/>
      <c r="CB133" s="180"/>
      <c r="CC133" s="180"/>
      <c r="CD133" s="180"/>
      <c r="CE133" s="180"/>
    </row>
    <row r="134" spans="2:83" ht="12.75" x14ac:dyDescent="0.2">
      <c r="B134" s="230">
        <v>40026</v>
      </c>
      <c r="C134" s="231">
        <v>40.475001525878909</v>
      </c>
      <c r="D134" s="231">
        <v>43.975001525878909</v>
      </c>
      <c r="E134" s="231">
        <v>47.975001525878909</v>
      </c>
      <c r="F134" s="226"/>
      <c r="G134" s="231">
        <v>18.192500076293946</v>
      </c>
      <c r="H134" s="231">
        <v>21.692500076293946</v>
      </c>
      <c r="I134" s="231">
        <v>25.192500076293946</v>
      </c>
      <c r="J134" s="218"/>
      <c r="K134" s="219">
        <v>40909</v>
      </c>
      <c r="L134" s="7">
        <v>27.803005752563479</v>
      </c>
      <c r="M134" s="7">
        <v>31.803005752563479</v>
      </c>
      <c r="N134" s="7">
        <v>36.803005752563479</v>
      </c>
      <c r="O134" s="11"/>
      <c r="P134" s="7">
        <v>25.762005767822266</v>
      </c>
      <c r="Q134" s="7">
        <v>29.762005767822266</v>
      </c>
      <c r="R134" s="7">
        <v>34.762005767822266</v>
      </c>
      <c r="S134" s="11"/>
      <c r="T134" s="7">
        <v>1.4685337543487549</v>
      </c>
      <c r="U134" s="7">
        <v>1.4685337543487549</v>
      </c>
      <c r="V134" s="7">
        <v>1.4685337543487549</v>
      </c>
      <c r="W134" s="11"/>
      <c r="X134" s="7">
        <v>0.18</v>
      </c>
      <c r="Y134" s="7">
        <v>0.20446931700000001</v>
      </c>
      <c r="Z134" s="7">
        <v>0.26600000000000001</v>
      </c>
      <c r="AA134" s="11"/>
      <c r="AB134" s="7">
        <v>8.0500000000000002E-2</v>
      </c>
      <c r="AC134" s="7">
        <v>0.10223465900000001</v>
      </c>
      <c r="AD134" s="7">
        <v>0.14300000000000002</v>
      </c>
      <c r="AE134" s="11"/>
      <c r="AF134" s="7">
        <v>0.18640678399999999</v>
      </c>
      <c r="AG134" s="7">
        <v>0.26698338300000002</v>
      </c>
      <c r="AH134" s="7">
        <v>0.36042756600000003</v>
      </c>
      <c r="AI134" s="11"/>
      <c r="AJ134" s="7">
        <v>0.111844071</v>
      </c>
      <c r="AK134" s="7">
        <v>0.186888368</v>
      </c>
      <c r="AL134" s="7">
        <v>0.28033255200000001</v>
      </c>
      <c r="AM134" s="11"/>
      <c r="AN134" s="218">
        <v>42</v>
      </c>
      <c r="AO134" s="232">
        <v>0.4</v>
      </c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219">
        <v>40909</v>
      </c>
      <c r="BG134" s="234">
        <v>0.89</v>
      </c>
      <c r="BH134" s="11"/>
      <c r="BI134" s="11"/>
      <c r="BJ134" s="180"/>
      <c r="BK134" s="180"/>
      <c r="BL134" s="180"/>
      <c r="BM134"/>
      <c r="BN134"/>
      <c r="BO134"/>
      <c r="BP134"/>
      <c r="BQ134"/>
      <c r="BR134" s="180"/>
      <c r="BS134" s="180"/>
      <c r="BT134" s="180"/>
      <c r="BU134" s="180"/>
      <c r="BV134" s="180"/>
      <c r="BW134" s="180"/>
      <c r="BX134" s="180"/>
      <c r="BY134" s="180"/>
      <c r="BZ134" s="180"/>
      <c r="CA134" s="180"/>
      <c r="CB134" s="180"/>
      <c r="CC134" s="180"/>
      <c r="CD134" s="180"/>
      <c r="CE134" s="180"/>
    </row>
    <row r="135" spans="2:83" ht="12.75" x14ac:dyDescent="0.2">
      <c r="B135" s="230">
        <v>40057</v>
      </c>
      <c r="C135" s="231">
        <v>29.399999237060541</v>
      </c>
      <c r="D135" s="231">
        <v>32.899999237060541</v>
      </c>
      <c r="E135" s="231">
        <v>36.899999237060541</v>
      </c>
      <c r="F135" s="226"/>
      <c r="G135" s="231">
        <v>14.942501029968263</v>
      </c>
      <c r="H135" s="231">
        <v>18.442501029968263</v>
      </c>
      <c r="I135" s="231">
        <v>21.942501029968263</v>
      </c>
      <c r="J135" s="218"/>
      <c r="K135" s="219">
        <v>40940</v>
      </c>
      <c r="L135" s="7">
        <v>26.553005752563479</v>
      </c>
      <c r="M135" s="7">
        <v>30.553005752563479</v>
      </c>
      <c r="N135" s="7">
        <v>35.553005752563479</v>
      </c>
      <c r="O135" s="11"/>
      <c r="P135" s="7">
        <v>25.012005767822266</v>
      </c>
      <c r="Q135" s="7">
        <v>29.012005767822266</v>
      </c>
      <c r="R135" s="7">
        <v>34.012005767822266</v>
      </c>
      <c r="S135" s="11"/>
      <c r="T135" s="7">
        <v>1.4685337543487549</v>
      </c>
      <c r="U135" s="7">
        <v>1.4685337543487549</v>
      </c>
      <c r="V135" s="7">
        <v>1.4685337543487549</v>
      </c>
      <c r="W135" s="11"/>
      <c r="X135" s="7">
        <v>0.18</v>
      </c>
      <c r="Y135" s="7">
        <v>0.20435972900000002</v>
      </c>
      <c r="Z135" s="7">
        <v>0.26600000000000001</v>
      </c>
      <c r="AA135" s="11"/>
      <c r="AB135" s="7">
        <v>8.0500000000000002E-2</v>
      </c>
      <c r="AC135" s="7">
        <v>0.10217986500000001</v>
      </c>
      <c r="AD135" s="7">
        <v>0.14300000000000002</v>
      </c>
      <c r="AE135" s="11"/>
      <c r="AF135" s="7">
        <v>0.186888368</v>
      </c>
      <c r="AG135" s="7">
        <v>0.26620068400000002</v>
      </c>
      <c r="AH135" s="7">
        <v>0.35937092300000001</v>
      </c>
      <c r="AI135" s="11"/>
      <c r="AJ135" s="7">
        <v>0.112133021</v>
      </c>
      <c r="AK135" s="7">
        <v>0.186340479</v>
      </c>
      <c r="AL135" s="7">
        <v>0.27951071799999999</v>
      </c>
      <c r="AM135" s="11"/>
      <c r="AN135" s="218">
        <v>43</v>
      </c>
      <c r="AO135" s="232">
        <v>0.4</v>
      </c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219">
        <v>40940</v>
      </c>
      <c r="BG135" s="234">
        <v>0.89</v>
      </c>
      <c r="BH135" s="11"/>
      <c r="BI135" s="11"/>
      <c r="BJ135" s="180"/>
      <c r="BK135" s="180"/>
      <c r="BL135" s="180"/>
      <c r="BM135"/>
      <c r="BN135"/>
      <c r="BO135"/>
      <c r="BP135"/>
      <c r="BQ135"/>
      <c r="BR135" s="180"/>
      <c r="BS135" s="180"/>
      <c r="BT135" s="180"/>
      <c r="BU135" s="180"/>
      <c r="BV135" s="180"/>
      <c r="BW135" s="180"/>
      <c r="BX135" s="180"/>
      <c r="BY135" s="180"/>
      <c r="BZ135" s="180"/>
      <c r="CA135" s="180"/>
      <c r="CB135" s="180"/>
      <c r="CC135" s="180"/>
      <c r="CD135" s="180"/>
      <c r="CE135" s="180"/>
    </row>
    <row r="136" spans="2:83" ht="12.75" x14ac:dyDescent="0.2">
      <c r="B136" s="230">
        <v>40087</v>
      </c>
      <c r="C136" s="231">
        <v>28.94999885559082</v>
      </c>
      <c r="D136" s="231">
        <v>32.44999885559082</v>
      </c>
      <c r="E136" s="231">
        <v>36.44999885559082</v>
      </c>
      <c r="F136" s="226"/>
      <c r="G136" s="231">
        <v>14.575000724792481</v>
      </c>
      <c r="H136" s="231">
        <v>18.075000724792481</v>
      </c>
      <c r="I136" s="231">
        <v>21.575000724792481</v>
      </c>
      <c r="J136" s="218"/>
      <c r="K136" s="219">
        <v>40969</v>
      </c>
      <c r="L136" s="7">
        <v>25.130003509521487</v>
      </c>
      <c r="M136" s="7">
        <v>29.130003509521487</v>
      </c>
      <c r="N136" s="7">
        <v>34.130003509521487</v>
      </c>
      <c r="O136" s="11"/>
      <c r="P136" s="7">
        <v>24.170002899169923</v>
      </c>
      <c r="Q136" s="7">
        <v>28.170002899169923</v>
      </c>
      <c r="R136" s="7">
        <v>33.170002899169923</v>
      </c>
      <c r="S136" s="11"/>
      <c r="T136" s="7">
        <v>1.4685337543487549</v>
      </c>
      <c r="U136" s="7">
        <v>1.4685337543487549</v>
      </c>
      <c r="V136" s="7">
        <v>1.4685337543487549</v>
      </c>
      <c r="W136" s="11"/>
      <c r="X136" s="7">
        <v>0.18</v>
      </c>
      <c r="Y136" s="7">
        <v>0.20212838499999999</v>
      </c>
      <c r="Z136" s="7">
        <v>0.26300000000000001</v>
      </c>
      <c r="AA136" s="11"/>
      <c r="AB136" s="7">
        <v>8.0500000000000002E-2</v>
      </c>
      <c r="AC136" s="7">
        <v>0.101064192</v>
      </c>
      <c r="AD136" s="7">
        <v>0.14100000000000001</v>
      </c>
      <c r="AE136" s="11"/>
      <c r="AF136" s="7">
        <v>0.186340479</v>
      </c>
      <c r="AG136" s="7">
        <v>0.26320294300000002</v>
      </c>
      <c r="AH136" s="7">
        <v>0.35532397399999999</v>
      </c>
      <c r="AI136" s="11"/>
      <c r="AJ136" s="7">
        <v>0.111804287</v>
      </c>
      <c r="AK136" s="7">
        <v>0.18424206000000001</v>
      </c>
      <c r="AL136" s="7">
        <v>0.27636309100000001</v>
      </c>
      <c r="AM136" s="11"/>
      <c r="AN136" s="218">
        <v>43</v>
      </c>
      <c r="AO136" s="232">
        <v>0.4</v>
      </c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219">
        <v>40969</v>
      </c>
      <c r="BG136" s="234">
        <v>0.89</v>
      </c>
      <c r="BH136" s="11"/>
      <c r="BI136" s="11"/>
      <c r="BJ136" s="180"/>
      <c r="BK136" s="180"/>
      <c r="BL136" s="180"/>
      <c r="BM136"/>
      <c r="BN136"/>
      <c r="BO136"/>
      <c r="BP136"/>
      <c r="BQ136"/>
      <c r="BR136" s="180"/>
      <c r="BS136" s="180"/>
      <c r="BT136" s="180"/>
      <c r="BU136" s="180"/>
      <c r="BV136" s="180"/>
      <c r="BW136" s="180"/>
      <c r="BX136" s="180"/>
      <c r="BY136" s="180"/>
      <c r="BZ136" s="180"/>
      <c r="CA136" s="180"/>
      <c r="CB136" s="180"/>
      <c r="CC136" s="180"/>
      <c r="CD136" s="180"/>
      <c r="CE136" s="180"/>
    </row>
    <row r="137" spans="2:83" ht="12.75" x14ac:dyDescent="0.2">
      <c r="B137" s="230">
        <v>40118</v>
      </c>
      <c r="C137" s="231">
        <v>27.44999885559082</v>
      </c>
      <c r="D137" s="231">
        <v>30.94999885559082</v>
      </c>
      <c r="E137" s="231">
        <v>34.94999885559082</v>
      </c>
      <c r="F137" s="226"/>
      <c r="G137" s="231">
        <v>14.674999198913575</v>
      </c>
      <c r="H137" s="231">
        <v>18.174999198913575</v>
      </c>
      <c r="I137" s="231">
        <v>21.674999198913575</v>
      </c>
      <c r="J137" s="218"/>
      <c r="K137" s="219">
        <v>41000</v>
      </c>
      <c r="L137" s="7">
        <v>24.398508605957034</v>
      </c>
      <c r="M137" s="7">
        <v>28.398508605957034</v>
      </c>
      <c r="N137" s="7">
        <v>33.398508605957034</v>
      </c>
      <c r="O137" s="11"/>
      <c r="P137" s="7">
        <v>23.156510314941407</v>
      </c>
      <c r="Q137" s="7">
        <v>27.156510314941407</v>
      </c>
      <c r="R137" s="7">
        <v>32.156510314941407</v>
      </c>
      <c r="S137" s="11"/>
      <c r="T137" s="7">
        <v>1.4685337543487549</v>
      </c>
      <c r="U137" s="7">
        <v>1.4685337543487549</v>
      </c>
      <c r="V137" s="7">
        <v>1.4685337543487549</v>
      </c>
      <c r="W137" s="11"/>
      <c r="X137" s="7">
        <v>0.18</v>
      </c>
      <c r="Y137" s="7">
        <v>0.20199446300000001</v>
      </c>
      <c r="Z137" s="7">
        <v>0.26300000000000001</v>
      </c>
      <c r="AA137" s="11"/>
      <c r="AB137" s="7">
        <v>8.0500000000000002E-2</v>
      </c>
      <c r="AC137" s="7">
        <v>0.10099723100000001</v>
      </c>
      <c r="AD137" s="7">
        <v>0.14100000000000001</v>
      </c>
      <c r="AE137" s="11"/>
      <c r="AF137" s="7">
        <v>0.18424206000000001</v>
      </c>
      <c r="AG137" s="7">
        <v>0.262389555</v>
      </c>
      <c r="AH137" s="7">
        <v>0.35422589999999998</v>
      </c>
      <c r="AI137" s="11"/>
      <c r="AJ137" s="7">
        <v>0.11054523600000001</v>
      </c>
      <c r="AK137" s="7">
        <v>0.183672689</v>
      </c>
      <c r="AL137" s="7">
        <v>0.27550903300000001</v>
      </c>
      <c r="AM137" s="11"/>
      <c r="AN137" s="218">
        <v>43</v>
      </c>
      <c r="AO137" s="232">
        <v>0.4</v>
      </c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219">
        <v>41000</v>
      </c>
      <c r="BG137" s="234">
        <v>0.89</v>
      </c>
      <c r="BH137" s="11"/>
      <c r="BI137" s="11"/>
      <c r="BJ137" s="180"/>
      <c r="BK137" s="180"/>
      <c r="BL137" s="180"/>
      <c r="BM137"/>
      <c r="BN137"/>
      <c r="BO137"/>
      <c r="BP137"/>
      <c r="BQ137"/>
      <c r="BR137" s="180"/>
      <c r="BS137" s="180"/>
      <c r="BT137" s="180"/>
      <c r="BU137" s="180"/>
      <c r="BV137" s="180"/>
      <c r="BW137" s="180"/>
      <c r="BX137" s="180"/>
      <c r="BY137" s="180"/>
      <c r="BZ137" s="180"/>
      <c r="CA137" s="180"/>
      <c r="CB137" s="180"/>
      <c r="CC137" s="180"/>
      <c r="CD137" s="180"/>
      <c r="CE137" s="180"/>
    </row>
    <row r="138" spans="2:83" ht="12.75" x14ac:dyDescent="0.2">
      <c r="B138" s="230">
        <v>40148</v>
      </c>
      <c r="C138" s="231">
        <v>26.850000381469727</v>
      </c>
      <c r="D138" s="231">
        <v>30.350000381469727</v>
      </c>
      <c r="E138" s="231">
        <v>34.350000381469727</v>
      </c>
      <c r="F138" s="226"/>
      <c r="G138" s="231">
        <v>16.524998626708985</v>
      </c>
      <c r="H138" s="231">
        <v>20.024998626708985</v>
      </c>
      <c r="I138" s="231">
        <v>23.524998626708985</v>
      </c>
      <c r="J138" s="218"/>
      <c r="K138" s="219">
        <v>41030</v>
      </c>
      <c r="L138" s="7">
        <v>25.572506484985354</v>
      </c>
      <c r="M138" s="7">
        <v>29.572506484985354</v>
      </c>
      <c r="N138" s="7">
        <v>34.572506484985354</v>
      </c>
      <c r="O138" s="11"/>
      <c r="P138" s="7">
        <v>26.202504119873048</v>
      </c>
      <c r="Q138" s="7">
        <v>30.202504119873048</v>
      </c>
      <c r="R138" s="7">
        <v>35.202504119873048</v>
      </c>
      <c r="S138" s="11"/>
      <c r="T138" s="7">
        <v>1.4685337543487549</v>
      </c>
      <c r="U138" s="7">
        <v>1.4685337543487549</v>
      </c>
      <c r="V138" s="7">
        <v>1.4685337543487549</v>
      </c>
      <c r="W138" s="11"/>
      <c r="X138" s="7">
        <v>0.18</v>
      </c>
      <c r="Y138" s="7">
        <v>0.203677251</v>
      </c>
      <c r="Z138" s="7">
        <v>0.26500000000000001</v>
      </c>
      <c r="AA138" s="11"/>
      <c r="AB138" s="7">
        <v>8.0500000000000002E-2</v>
      </c>
      <c r="AC138" s="7">
        <v>0.101838626</v>
      </c>
      <c r="AD138" s="7">
        <v>0.14300000000000002</v>
      </c>
      <c r="AE138" s="11"/>
      <c r="AF138" s="7">
        <v>0.183672689</v>
      </c>
      <c r="AG138" s="7">
        <v>0.26473140300000003</v>
      </c>
      <c r="AH138" s="7">
        <v>0.35738739400000002</v>
      </c>
      <c r="AI138" s="11"/>
      <c r="AJ138" s="7">
        <v>0.11020361300000001</v>
      </c>
      <c r="AK138" s="7">
        <v>0.18531198200000001</v>
      </c>
      <c r="AL138" s="7">
        <v>0.27796797299999998</v>
      </c>
      <c r="AM138" s="11"/>
      <c r="AN138" s="218">
        <v>44</v>
      </c>
      <c r="AO138" s="232">
        <v>0.4</v>
      </c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219">
        <v>41030</v>
      </c>
      <c r="BG138" s="234">
        <v>0.89</v>
      </c>
      <c r="BH138" s="11"/>
      <c r="BI138" s="11"/>
      <c r="BJ138" s="180"/>
      <c r="BK138" s="180"/>
      <c r="BL138" s="180"/>
      <c r="BM138"/>
      <c r="BN138"/>
      <c r="BO138"/>
      <c r="BP138"/>
      <c r="BQ138"/>
      <c r="BR138" s="180"/>
      <c r="BS138" s="180"/>
      <c r="BT138" s="180"/>
      <c r="BU138" s="180"/>
      <c r="BV138" s="180"/>
      <c r="BW138" s="180"/>
      <c r="BX138" s="180"/>
      <c r="BY138" s="180"/>
      <c r="BZ138" s="180"/>
      <c r="CA138" s="180"/>
      <c r="CB138" s="180"/>
      <c r="CC138" s="180"/>
      <c r="CD138" s="180"/>
      <c r="CE138" s="180"/>
    </row>
    <row r="139" spans="2:83" ht="12.75" x14ac:dyDescent="0.2">
      <c r="B139" s="230">
        <v>40179</v>
      </c>
      <c r="C139" s="231">
        <v>29.800010681152344</v>
      </c>
      <c r="D139" s="231">
        <v>33.800010681152344</v>
      </c>
      <c r="E139" s="231">
        <v>37.800010681152344</v>
      </c>
      <c r="F139" s="226"/>
      <c r="G139" s="231">
        <v>17.692495880126955</v>
      </c>
      <c r="H139" s="231">
        <v>21.692495880126955</v>
      </c>
      <c r="I139" s="231">
        <v>25.692495880126955</v>
      </c>
      <c r="J139" s="218"/>
      <c r="K139" s="219">
        <v>41061</v>
      </c>
      <c r="L139" s="7">
        <v>31.090002593994143</v>
      </c>
      <c r="M139" s="7">
        <v>35.090002593994143</v>
      </c>
      <c r="N139" s="7">
        <v>40.090002593994143</v>
      </c>
      <c r="O139" s="11"/>
      <c r="P139" s="7">
        <v>34.17250343322754</v>
      </c>
      <c r="Q139" s="7">
        <v>38.17250343322754</v>
      </c>
      <c r="R139" s="7">
        <v>43.17250343322754</v>
      </c>
      <c r="S139" s="11"/>
      <c r="T139" s="7">
        <v>1.4685337543487549</v>
      </c>
      <c r="U139" s="7">
        <v>1.4685337543487549</v>
      </c>
      <c r="V139" s="7">
        <v>1.4685337543487549</v>
      </c>
      <c r="W139" s="11"/>
      <c r="X139" s="7">
        <v>0.18</v>
      </c>
      <c r="Y139" s="7">
        <v>0.20393734900000002</v>
      </c>
      <c r="Z139" s="7">
        <v>0.26500000000000001</v>
      </c>
      <c r="AA139" s="11"/>
      <c r="AB139" s="7">
        <v>8.0500000000000002E-2</v>
      </c>
      <c r="AC139" s="7">
        <v>0.10196867500000001</v>
      </c>
      <c r="AD139" s="7">
        <v>0.14300000000000002</v>
      </c>
      <c r="AE139" s="11"/>
      <c r="AF139" s="7">
        <v>0.18531198200000001</v>
      </c>
      <c r="AG139" s="7">
        <v>0.26543524099999999</v>
      </c>
      <c r="AH139" s="7">
        <v>0.35833757500000002</v>
      </c>
      <c r="AI139" s="11"/>
      <c r="AJ139" s="7">
        <v>0.11118718900000001</v>
      </c>
      <c r="AK139" s="7">
        <v>0.18580466800000001</v>
      </c>
      <c r="AL139" s="7">
        <v>0.27870700300000001</v>
      </c>
      <c r="AM139" s="11"/>
      <c r="AN139" s="218">
        <v>44</v>
      </c>
      <c r="AO139" s="232">
        <v>0.4</v>
      </c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219">
        <v>41061</v>
      </c>
      <c r="BG139" s="234">
        <v>0.89</v>
      </c>
      <c r="BH139" s="11"/>
      <c r="BI139" s="11"/>
      <c r="BJ139" s="180"/>
      <c r="BK139" s="180"/>
      <c r="BL139" s="180"/>
      <c r="BM139"/>
      <c r="BN139"/>
      <c r="BO139"/>
      <c r="BP139"/>
      <c r="BQ139"/>
      <c r="BR139" s="180"/>
      <c r="BS139" s="180"/>
      <c r="BT139" s="180"/>
      <c r="BU139" s="180"/>
      <c r="BV139" s="180"/>
      <c r="BW139" s="180"/>
      <c r="BX139" s="180"/>
      <c r="BY139" s="180"/>
      <c r="BZ139" s="180"/>
      <c r="CA139" s="180"/>
      <c r="CB139" s="180"/>
      <c r="CC139" s="180"/>
      <c r="CD139" s="180"/>
      <c r="CE139" s="180"/>
    </row>
    <row r="140" spans="2:83" ht="12.75" x14ac:dyDescent="0.2">
      <c r="B140" s="230">
        <v>40210</v>
      </c>
      <c r="C140" s="231">
        <v>28.650001525878906</v>
      </c>
      <c r="D140" s="231">
        <v>32.650001525878906</v>
      </c>
      <c r="E140" s="231">
        <v>36.650001525878906</v>
      </c>
      <c r="F140" s="226"/>
      <c r="G140" s="231">
        <v>18.192497787475588</v>
      </c>
      <c r="H140" s="231">
        <v>22.192497787475588</v>
      </c>
      <c r="I140" s="231">
        <v>26.192497787475588</v>
      </c>
      <c r="J140" s="218"/>
      <c r="K140" s="219">
        <v>41091</v>
      </c>
      <c r="L140" s="7">
        <v>35.010012207031252</v>
      </c>
      <c r="M140" s="7">
        <v>39.010012207031252</v>
      </c>
      <c r="N140" s="7">
        <v>44.010012207031252</v>
      </c>
      <c r="O140" s="11"/>
      <c r="P140" s="7">
        <v>37.090012512207032</v>
      </c>
      <c r="Q140" s="7">
        <v>41.090012512207032</v>
      </c>
      <c r="R140" s="7">
        <v>46.090012512207032</v>
      </c>
      <c r="S140" s="11"/>
      <c r="T140" s="7">
        <v>1.4685337543487549</v>
      </c>
      <c r="U140" s="7">
        <v>1.4685337543487549</v>
      </c>
      <c r="V140" s="7">
        <v>1.4685337543487549</v>
      </c>
      <c r="W140" s="11"/>
      <c r="X140" s="7">
        <v>0.2175</v>
      </c>
      <c r="Y140" s="7">
        <v>0.20458204900000002</v>
      </c>
      <c r="Z140" s="7">
        <v>0.26600000000000001</v>
      </c>
      <c r="AA140" s="11"/>
      <c r="AB140" s="7">
        <v>9.8000000000000004E-2</v>
      </c>
      <c r="AC140" s="7">
        <v>0.10229102400000001</v>
      </c>
      <c r="AD140" s="7">
        <v>0.14300000000000002</v>
      </c>
      <c r="AE140" s="11"/>
      <c r="AF140" s="7">
        <v>0.18580466800000001</v>
      </c>
      <c r="AG140" s="7">
        <v>0.26619567399999999</v>
      </c>
      <c r="AH140" s="7">
        <v>0.35936415999999999</v>
      </c>
      <c r="AI140" s="11"/>
      <c r="AJ140" s="7">
        <v>0.11148280100000001</v>
      </c>
      <c r="AK140" s="7">
        <v>0.18633697200000002</v>
      </c>
      <c r="AL140" s="7">
        <v>0.27950545799999998</v>
      </c>
      <c r="AM140" s="11"/>
      <c r="AN140" s="218">
        <v>44</v>
      </c>
      <c r="AO140" s="232">
        <v>0.4</v>
      </c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219">
        <v>41091</v>
      </c>
      <c r="BG140" s="234">
        <v>0.89</v>
      </c>
      <c r="BH140" s="11"/>
      <c r="BI140" s="11"/>
      <c r="BJ140" s="180"/>
      <c r="BK140" s="180"/>
      <c r="BL140" s="180"/>
      <c r="BM140"/>
      <c r="BN140"/>
      <c r="BO140"/>
      <c r="BP140"/>
      <c r="BQ140"/>
      <c r="BR140" s="180"/>
      <c r="BS140" s="180"/>
      <c r="BT140" s="180"/>
      <c r="BU140" s="180"/>
      <c r="BV140" s="180"/>
      <c r="BW140" s="180"/>
      <c r="BX140" s="180"/>
      <c r="BY140" s="180"/>
      <c r="BZ140" s="180"/>
      <c r="CA140" s="180"/>
      <c r="CB140" s="180"/>
      <c r="CC140" s="180"/>
      <c r="CD140" s="180"/>
      <c r="CE140" s="180"/>
    </row>
    <row r="141" spans="2:83" ht="12.75" x14ac:dyDescent="0.2">
      <c r="B141" s="230">
        <v>40238</v>
      </c>
      <c r="C141" s="231">
        <v>27.12999153137207</v>
      </c>
      <c r="D141" s="231">
        <v>31.12999153137207</v>
      </c>
      <c r="E141" s="231">
        <v>35.12999153137207</v>
      </c>
      <c r="F141" s="226"/>
      <c r="G141" s="231">
        <v>17.142496643066409</v>
      </c>
      <c r="H141" s="231">
        <v>21.142496643066409</v>
      </c>
      <c r="I141" s="231">
        <v>25.142496643066409</v>
      </c>
      <c r="J141" s="218"/>
      <c r="K141" s="219">
        <v>41122</v>
      </c>
      <c r="L141" s="7">
        <v>32.660009918212893</v>
      </c>
      <c r="M141" s="7">
        <v>36.660009918212893</v>
      </c>
      <c r="N141" s="7">
        <v>41.660009918212893</v>
      </c>
      <c r="O141" s="11"/>
      <c r="P141" s="7">
        <v>35.240010223388673</v>
      </c>
      <c r="Q141" s="7">
        <v>39.240010223388673</v>
      </c>
      <c r="R141" s="7">
        <v>44.240010223388673</v>
      </c>
      <c r="S141" s="11"/>
      <c r="T141" s="7">
        <v>1.4685337543487549</v>
      </c>
      <c r="U141" s="7">
        <v>1.4685337543487549</v>
      </c>
      <c r="V141" s="7">
        <v>1.4685337543487549</v>
      </c>
      <c r="W141" s="11"/>
      <c r="X141" s="7">
        <v>0.2175</v>
      </c>
      <c r="Y141" s="7">
        <v>0.20449292299999999</v>
      </c>
      <c r="Z141" s="7">
        <v>0.26600000000000001</v>
      </c>
      <c r="AA141" s="11"/>
      <c r="AB141" s="7">
        <v>9.8000000000000004E-2</v>
      </c>
      <c r="AC141" s="7">
        <v>0.102246461</v>
      </c>
      <c r="AD141" s="7">
        <v>0.14300000000000002</v>
      </c>
      <c r="AE141" s="11"/>
      <c r="AF141" s="7">
        <v>0.18633697200000002</v>
      </c>
      <c r="AG141" s="7">
        <v>0.26459782799999998</v>
      </c>
      <c r="AH141" s="7">
        <v>0.35720706800000002</v>
      </c>
      <c r="AI141" s="11"/>
      <c r="AJ141" s="7">
        <v>0.111802183</v>
      </c>
      <c r="AK141" s="7">
        <v>0.18521847999999999</v>
      </c>
      <c r="AL141" s="7">
        <v>0.27782772</v>
      </c>
      <c r="AM141" s="11"/>
      <c r="AN141" s="218">
        <v>45</v>
      </c>
      <c r="AO141" s="232">
        <v>0.4</v>
      </c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219">
        <v>41122</v>
      </c>
      <c r="BG141" s="234">
        <v>0.89</v>
      </c>
      <c r="BH141" s="11"/>
      <c r="BI141" s="11"/>
      <c r="BJ141" s="180"/>
      <c r="BK141" s="180"/>
      <c r="BL141" s="180"/>
      <c r="BM141"/>
      <c r="BN141"/>
      <c r="BO141"/>
      <c r="BP141"/>
      <c r="BQ141"/>
      <c r="BR141" s="180"/>
      <c r="BS141" s="180"/>
      <c r="BT141" s="180"/>
      <c r="BU141" s="180"/>
      <c r="BV141" s="180"/>
      <c r="BW141" s="180"/>
      <c r="BX141" s="180"/>
      <c r="BY141" s="180"/>
      <c r="BZ141" s="180"/>
      <c r="CA141" s="180"/>
      <c r="CB141" s="180"/>
      <c r="CC141" s="180"/>
      <c r="CD141" s="180"/>
      <c r="CE141" s="180"/>
    </row>
    <row r="142" spans="2:83" ht="12.75" x14ac:dyDescent="0.2">
      <c r="B142" s="230">
        <v>40269</v>
      </c>
      <c r="C142" s="231">
        <v>28.329998016357422</v>
      </c>
      <c r="D142" s="231">
        <v>32.329998016357422</v>
      </c>
      <c r="E142" s="231">
        <v>36.329998016357422</v>
      </c>
      <c r="F142" s="226"/>
      <c r="G142" s="231">
        <v>16.842497406005862</v>
      </c>
      <c r="H142" s="231">
        <v>20.842497406005862</v>
      </c>
      <c r="I142" s="231">
        <v>24.842497406005862</v>
      </c>
      <c r="J142" s="218"/>
      <c r="K142" s="219">
        <v>41153</v>
      </c>
      <c r="L142" s="7">
        <v>24.459004364013673</v>
      </c>
      <c r="M142" s="7">
        <v>28.459004364013673</v>
      </c>
      <c r="N142" s="7">
        <v>33.459004364013673</v>
      </c>
      <c r="O142" s="11"/>
      <c r="P142" s="7">
        <v>26.536004028320313</v>
      </c>
      <c r="Q142" s="7">
        <v>30.536004028320313</v>
      </c>
      <c r="R142" s="7">
        <v>35.536004028320313</v>
      </c>
      <c r="S142" s="11"/>
      <c r="T142" s="7">
        <v>1.4685337543487549</v>
      </c>
      <c r="U142" s="7">
        <v>1.4685337543487549</v>
      </c>
      <c r="V142" s="7">
        <v>1.4685337543487549</v>
      </c>
      <c r="W142" s="11"/>
      <c r="X142" s="7">
        <v>0.18</v>
      </c>
      <c r="Y142" s="7">
        <v>0.20325594599999999</v>
      </c>
      <c r="Z142" s="7">
        <v>0.26400000000000001</v>
      </c>
      <c r="AA142" s="11"/>
      <c r="AB142" s="7">
        <v>8.0500000000000002E-2</v>
      </c>
      <c r="AC142" s="7">
        <v>0.101627973</v>
      </c>
      <c r="AD142" s="7">
        <v>0.14200000000000002</v>
      </c>
      <c r="AE142" s="11"/>
      <c r="AF142" s="7">
        <v>0.18521847999999999</v>
      </c>
      <c r="AG142" s="7">
        <v>0.26112537699999999</v>
      </c>
      <c r="AH142" s="7">
        <v>0.35251926</v>
      </c>
      <c r="AI142" s="11"/>
      <c r="AJ142" s="7">
        <v>0.111131088</v>
      </c>
      <c r="AK142" s="7">
        <v>0.18278776399999999</v>
      </c>
      <c r="AL142" s="7">
        <v>0.274181646</v>
      </c>
      <c r="AM142" s="11"/>
      <c r="AN142" s="218">
        <v>45</v>
      </c>
      <c r="AO142" s="232">
        <v>0.4</v>
      </c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219">
        <v>41153</v>
      </c>
      <c r="BG142" s="234">
        <v>0.89</v>
      </c>
      <c r="BH142" s="11"/>
      <c r="BI142" s="11"/>
      <c r="BJ142" s="180"/>
      <c r="BK142" s="180"/>
      <c r="BL142" s="180"/>
      <c r="BM142"/>
      <c r="BN142"/>
      <c r="BO142"/>
      <c r="BP142"/>
      <c r="BQ142"/>
      <c r="BR142" s="180"/>
      <c r="BS142" s="180"/>
      <c r="BT142" s="180"/>
      <c r="BU142" s="180"/>
      <c r="BV142" s="180"/>
      <c r="BW142" s="180"/>
      <c r="BX142" s="180"/>
      <c r="BY142" s="180"/>
      <c r="BZ142" s="180"/>
      <c r="CA142" s="180"/>
      <c r="CB142" s="180"/>
      <c r="CC142" s="180"/>
      <c r="CD142" s="180"/>
      <c r="CE142" s="180"/>
    </row>
    <row r="143" spans="2:83" ht="12.75" x14ac:dyDescent="0.2">
      <c r="B143" s="230">
        <v>40299</v>
      </c>
      <c r="C143" s="231">
        <v>30.880016326904297</v>
      </c>
      <c r="D143" s="231">
        <v>34.880016326904297</v>
      </c>
      <c r="E143" s="231">
        <v>38.880016326904297</v>
      </c>
      <c r="F143" s="226"/>
      <c r="G143" s="231">
        <v>16.442497787475588</v>
      </c>
      <c r="H143" s="231">
        <v>20.442497787475588</v>
      </c>
      <c r="I143" s="231">
        <v>24.442497787475588</v>
      </c>
      <c r="J143" s="218"/>
      <c r="K143" s="219">
        <v>41183</v>
      </c>
      <c r="L143" s="7">
        <v>22.901007614135743</v>
      </c>
      <c r="M143" s="7">
        <v>26.901007614135743</v>
      </c>
      <c r="N143" s="7">
        <v>31.901007614135743</v>
      </c>
      <c r="O143" s="11"/>
      <c r="P143" s="7">
        <v>24.154005966186524</v>
      </c>
      <c r="Q143" s="7">
        <v>28.154005966186524</v>
      </c>
      <c r="R143" s="7">
        <v>33.154005966186524</v>
      </c>
      <c r="S143" s="11"/>
      <c r="T143" s="7">
        <v>1.4685337543487549</v>
      </c>
      <c r="U143" s="7">
        <v>1.4685337543487549</v>
      </c>
      <c r="V143" s="7">
        <v>1.4685337543487549</v>
      </c>
      <c r="W143" s="11"/>
      <c r="X143" s="7">
        <v>0.18</v>
      </c>
      <c r="Y143" s="7">
        <v>0.20198875099999999</v>
      </c>
      <c r="Z143" s="7">
        <v>0.26300000000000001</v>
      </c>
      <c r="AA143" s="11"/>
      <c r="AB143" s="7">
        <v>8.0500000000000002E-2</v>
      </c>
      <c r="AC143" s="7">
        <v>0.100994376</v>
      </c>
      <c r="AD143" s="7">
        <v>0.14100000000000001</v>
      </c>
      <c r="AE143" s="11"/>
      <c r="AF143" s="7">
        <v>0.18278776399999999</v>
      </c>
      <c r="AG143" s="7">
        <v>0.25818112999999998</v>
      </c>
      <c r="AH143" s="7">
        <v>0.34854452600000002</v>
      </c>
      <c r="AI143" s="11"/>
      <c r="AJ143" s="7">
        <v>0.10967265900000001</v>
      </c>
      <c r="AK143" s="7">
        <v>0.180726791</v>
      </c>
      <c r="AL143" s="7">
        <v>0.27109018699999998</v>
      </c>
      <c r="AM143" s="11"/>
      <c r="AN143" s="218">
        <v>45</v>
      </c>
      <c r="AO143" s="232">
        <v>0.4</v>
      </c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219">
        <v>41183</v>
      </c>
      <c r="BG143" s="234">
        <v>0.89</v>
      </c>
      <c r="BH143" s="11"/>
      <c r="BI143" s="11"/>
      <c r="BJ143" s="180"/>
      <c r="BK143" s="180"/>
      <c r="BL143" s="180"/>
      <c r="BM143"/>
      <c r="BN143"/>
      <c r="BO143"/>
      <c r="BP143"/>
      <c r="BQ143"/>
      <c r="BR143" s="180"/>
      <c r="BS143" s="180"/>
      <c r="BT143" s="180"/>
      <c r="BU143" s="180"/>
      <c r="BV143" s="180"/>
      <c r="BW143" s="180"/>
      <c r="BX143" s="180"/>
      <c r="BY143" s="180"/>
      <c r="BZ143" s="180"/>
      <c r="CA143" s="180"/>
      <c r="CB143" s="180"/>
      <c r="CC143" s="180"/>
      <c r="CD143" s="180"/>
      <c r="CE143" s="180"/>
    </row>
    <row r="144" spans="2:83" ht="12.75" x14ac:dyDescent="0.2">
      <c r="B144" s="230">
        <v>40330</v>
      </c>
      <c r="C144" s="231">
        <v>37.080001831054688</v>
      </c>
      <c r="D144" s="231">
        <v>41.080001831054688</v>
      </c>
      <c r="E144" s="231">
        <v>45.080001831054688</v>
      </c>
      <c r="F144" s="226"/>
      <c r="G144" s="231">
        <v>17.042500076293948</v>
      </c>
      <c r="H144" s="231">
        <v>21.042500076293948</v>
      </c>
      <c r="I144" s="231">
        <v>25.042500076293948</v>
      </c>
      <c r="J144" s="218"/>
      <c r="K144" s="219">
        <v>41214</v>
      </c>
      <c r="L144" s="7">
        <v>23.151007614135743</v>
      </c>
      <c r="M144" s="7">
        <v>27.151007614135743</v>
      </c>
      <c r="N144" s="7">
        <v>32.151007614135743</v>
      </c>
      <c r="O144" s="11"/>
      <c r="P144" s="7">
        <v>23.654005966186524</v>
      </c>
      <c r="Q144" s="7">
        <v>27.654005966186524</v>
      </c>
      <c r="R144" s="7">
        <v>32.654005966186524</v>
      </c>
      <c r="S144" s="11"/>
      <c r="T144" s="7">
        <v>1.4685337543487549</v>
      </c>
      <c r="U144" s="7">
        <v>1.4685337543487549</v>
      </c>
      <c r="V144" s="7">
        <v>1.4685337543487549</v>
      </c>
      <c r="W144" s="11"/>
      <c r="X144" s="7">
        <v>0.18</v>
      </c>
      <c r="Y144" s="7">
        <v>0.20108436200000002</v>
      </c>
      <c r="Z144" s="7">
        <v>0.26100000000000001</v>
      </c>
      <c r="AA144" s="11"/>
      <c r="AB144" s="7">
        <v>8.0500000000000002E-2</v>
      </c>
      <c r="AC144" s="7">
        <v>0.10054218100000001</v>
      </c>
      <c r="AD144" s="7">
        <v>0.14100000000000001</v>
      </c>
      <c r="AE144" s="11"/>
      <c r="AF144" s="7">
        <v>0.180726791</v>
      </c>
      <c r="AG144" s="7">
        <v>0.25675589799999998</v>
      </c>
      <c r="AH144" s="7">
        <v>0.34662046200000002</v>
      </c>
      <c r="AI144" s="11"/>
      <c r="AJ144" s="7">
        <v>0.10843607500000001</v>
      </c>
      <c r="AK144" s="7">
        <v>0.17972912900000002</v>
      </c>
      <c r="AL144" s="7">
        <v>0.26959369300000002</v>
      </c>
      <c r="AM144" s="11"/>
      <c r="AN144" s="218">
        <v>46</v>
      </c>
      <c r="AO144" s="232">
        <v>0.4</v>
      </c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219">
        <v>41214</v>
      </c>
      <c r="BG144" s="234">
        <v>0.89</v>
      </c>
      <c r="BH144" s="11"/>
      <c r="BI144" s="11"/>
      <c r="BJ144" s="180"/>
      <c r="BK144" s="180"/>
      <c r="BL144" s="180"/>
      <c r="BM144"/>
      <c r="BN144"/>
      <c r="BO144"/>
      <c r="BP144"/>
      <c r="BQ144"/>
      <c r="BR144" s="180"/>
      <c r="BS144" s="180"/>
      <c r="BT144" s="180"/>
      <c r="BU144" s="180"/>
      <c r="BV144" s="180"/>
      <c r="BW144" s="180"/>
      <c r="BX144" s="180"/>
      <c r="BY144" s="180"/>
      <c r="BZ144" s="180"/>
      <c r="CA144" s="180"/>
      <c r="CB144" s="180"/>
      <c r="CC144" s="180"/>
      <c r="CD144" s="180"/>
      <c r="CE144" s="180"/>
    </row>
    <row r="145" spans="2:83" ht="12.75" x14ac:dyDescent="0.2">
      <c r="B145" s="230">
        <v>40360</v>
      </c>
      <c r="C145" s="231">
        <v>42.730003356933594</v>
      </c>
      <c r="D145" s="231">
        <v>46.730003356933594</v>
      </c>
      <c r="E145" s="231">
        <v>50.730003356933594</v>
      </c>
      <c r="F145" s="226"/>
      <c r="G145" s="231">
        <v>18.542500076293948</v>
      </c>
      <c r="H145" s="231">
        <v>22.542500076293948</v>
      </c>
      <c r="I145" s="231">
        <v>26.542500076293948</v>
      </c>
      <c r="J145" s="218"/>
      <c r="K145" s="219">
        <v>41244</v>
      </c>
      <c r="L145" s="7">
        <v>23.716006240844727</v>
      </c>
      <c r="M145" s="7">
        <v>27.716006240844727</v>
      </c>
      <c r="N145" s="7">
        <v>32.716006240844727</v>
      </c>
      <c r="O145" s="11"/>
      <c r="P145" s="7">
        <v>24.364007339477538</v>
      </c>
      <c r="Q145" s="7">
        <v>28.364007339477538</v>
      </c>
      <c r="R145" s="7">
        <v>33.364007339477538</v>
      </c>
      <c r="S145" s="11"/>
      <c r="T145" s="7">
        <v>1.4685337543487549</v>
      </c>
      <c r="U145" s="7">
        <v>1.4685337543487549</v>
      </c>
      <c r="V145" s="7">
        <v>1.4685337543487549</v>
      </c>
      <c r="W145" s="11"/>
      <c r="X145" s="7">
        <v>0.18</v>
      </c>
      <c r="Y145" s="7">
        <v>0.201358976</v>
      </c>
      <c r="Z145" s="7">
        <v>0.26200000000000001</v>
      </c>
      <c r="AA145" s="11"/>
      <c r="AB145" s="7">
        <v>8.0500000000000002E-2</v>
      </c>
      <c r="AC145" s="7">
        <v>0.100679488</v>
      </c>
      <c r="AD145" s="7">
        <v>0.14100000000000001</v>
      </c>
      <c r="AE145" s="11"/>
      <c r="AF145" s="7">
        <v>0.17972912900000002</v>
      </c>
      <c r="AG145" s="7">
        <v>0.25628817700000001</v>
      </c>
      <c r="AH145" s="7">
        <v>0.34598904000000003</v>
      </c>
      <c r="AI145" s="11"/>
      <c r="AJ145" s="7">
        <v>0.107837477</v>
      </c>
      <c r="AK145" s="7">
        <v>0.17940172400000001</v>
      </c>
      <c r="AL145" s="7">
        <v>0.26910258600000003</v>
      </c>
      <c r="AM145" s="11"/>
      <c r="AN145" s="218">
        <v>46</v>
      </c>
      <c r="AO145" s="232">
        <v>0.4</v>
      </c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219">
        <v>41244</v>
      </c>
      <c r="BG145" s="234">
        <v>0.89</v>
      </c>
      <c r="BH145" s="11"/>
      <c r="BI145" s="11"/>
      <c r="BJ145" s="180"/>
      <c r="BK145" s="180"/>
      <c r="BL145" s="180"/>
      <c r="BM145"/>
      <c r="BN145"/>
      <c r="BO145"/>
      <c r="BP145"/>
      <c r="BQ145"/>
      <c r="BR145" s="180"/>
      <c r="BS145" s="180"/>
      <c r="BT145" s="180"/>
      <c r="BU145" s="180"/>
      <c r="BV145" s="180"/>
      <c r="BW145" s="180"/>
      <c r="BX145" s="180"/>
      <c r="BY145" s="180"/>
      <c r="BZ145" s="180"/>
      <c r="CA145" s="180"/>
      <c r="CB145" s="180"/>
      <c r="CC145" s="180"/>
      <c r="CD145" s="180"/>
      <c r="CE145" s="180"/>
    </row>
    <row r="146" spans="2:83" ht="12.75" x14ac:dyDescent="0.2">
      <c r="B146" s="230">
        <v>40391</v>
      </c>
      <c r="C146" s="231">
        <v>41.975001525878909</v>
      </c>
      <c r="D146" s="231">
        <v>45.975001525878909</v>
      </c>
      <c r="E146" s="231">
        <v>49.975001525878909</v>
      </c>
      <c r="F146" s="226"/>
      <c r="G146" s="231">
        <v>18.442500076293946</v>
      </c>
      <c r="H146" s="231">
        <v>22.442500076293946</v>
      </c>
      <c r="I146" s="231">
        <v>26.442500076293946</v>
      </c>
      <c r="J146" s="218"/>
      <c r="K146" s="219">
        <v>41275</v>
      </c>
      <c r="L146" s="7">
        <v>28.553005752563479</v>
      </c>
      <c r="M146" s="7">
        <v>32.553005752563479</v>
      </c>
      <c r="N146" s="7">
        <v>37.553005752563479</v>
      </c>
      <c r="O146" s="11"/>
      <c r="P146" s="7">
        <v>26.512005767822266</v>
      </c>
      <c r="Q146" s="7">
        <v>30.512005767822266</v>
      </c>
      <c r="R146" s="7">
        <v>35.512005767822266</v>
      </c>
      <c r="S146" s="11"/>
      <c r="T146" s="7">
        <v>1.512589693069458</v>
      </c>
      <c r="U146" s="7">
        <v>1.512589693069458</v>
      </c>
      <c r="V146" s="7">
        <v>1.512589693069458</v>
      </c>
      <c r="W146" s="11"/>
      <c r="X146" s="7">
        <v>0.18</v>
      </c>
      <c r="Y146" s="7">
        <v>0.20229035300000001</v>
      </c>
      <c r="Z146" s="7">
        <v>0.26300000000000001</v>
      </c>
      <c r="AA146" s="11"/>
      <c r="AB146" s="7">
        <v>8.0500000000000002E-2</v>
      </c>
      <c r="AC146" s="7">
        <v>0.101145176</v>
      </c>
      <c r="AD146" s="7">
        <v>0.14200000000000002</v>
      </c>
      <c r="AE146" s="11"/>
      <c r="AF146" s="7">
        <v>0.17940172400000001</v>
      </c>
      <c r="AG146" s="7">
        <v>0.25538387099999998</v>
      </c>
      <c r="AH146" s="7">
        <v>0.34476822600000001</v>
      </c>
      <c r="AI146" s="11"/>
      <c r="AJ146" s="7">
        <v>0.107641035</v>
      </c>
      <c r="AK146" s="7">
        <v>0.17876871</v>
      </c>
      <c r="AL146" s="7">
        <v>0.26815306500000002</v>
      </c>
      <c r="AM146" s="11"/>
      <c r="AN146" s="218">
        <v>46</v>
      </c>
      <c r="AO146" s="232">
        <v>0.4</v>
      </c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219">
        <v>41275</v>
      </c>
      <c r="BG146" s="234">
        <v>0.89</v>
      </c>
      <c r="BH146" s="11"/>
      <c r="BI146" s="11"/>
      <c r="BJ146" s="180"/>
      <c r="BK146" s="180"/>
      <c r="BL146" s="180"/>
      <c r="BM146"/>
      <c r="BN146"/>
      <c r="BO146"/>
      <c r="BP146"/>
      <c r="BQ146"/>
      <c r="BR146" s="180"/>
      <c r="BS146" s="180"/>
      <c r="BT146" s="180"/>
      <c r="BU146" s="180"/>
      <c r="BV146" s="180"/>
      <c r="BW146" s="180"/>
      <c r="BX146" s="180"/>
      <c r="BY146" s="180"/>
      <c r="BZ146" s="180"/>
      <c r="CA146" s="180"/>
      <c r="CB146" s="180"/>
      <c r="CC146" s="180"/>
      <c r="CD146" s="180"/>
      <c r="CE146" s="180"/>
    </row>
    <row r="147" spans="2:83" ht="12.75" x14ac:dyDescent="0.2">
      <c r="B147" s="230">
        <v>40422</v>
      </c>
      <c r="C147" s="231">
        <v>29.399999237060541</v>
      </c>
      <c r="D147" s="231">
        <v>33.399999237060541</v>
      </c>
      <c r="E147" s="231">
        <v>37.399999237060541</v>
      </c>
      <c r="F147" s="226"/>
      <c r="G147" s="231">
        <v>15.192501029968263</v>
      </c>
      <c r="H147" s="231">
        <v>19.192501029968263</v>
      </c>
      <c r="I147" s="231">
        <v>23.192501029968263</v>
      </c>
      <c r="J147" s="218"/>
      <c r="K147" s="219">
        <v>41306</v>
      </c>
      <c r="L147" s="7">
        <v>27.303005752563479</v>
      </c>
      <c r="M147" s="7">
        <v>31.303005752563479</v>
      </c>
      <c r="N147" s="7">
        <v>36.303005752563479</v>
      </c>
      <c r="O147" s="11"/>
      <c r="P147" s="7">
        <v>25.762005767822266</v>
      </c>
      <c r="Q147" s="7">
        <v>29.762005767822266</v>
      </c>
      <c r="R147" s="7">
        <v>34.762005767822266</v>
      </c>
      <c r="S147" s="11"/>
      <c r="T147" s="7">
        <v>1.512589693069458</v>
      </c>
      <c r="U147" s="7">
        <v>1.512589693069458</v>
      </c>
      <c r="V147" s="7">
        <v>1.512589693069458</v>
      </c>
      <c r="W147" s="11"/>
      <c r="X147" s="7">
        <v>0.18</v>
      </c>
      <c r="Y147" s="7">
        <v>0.202164123</v>
      </c>
      <c r="Z147" s="7">
        <v>0.26300000000000001</v>
      </c>
      <c r="AA147" s="11"/>
      <c r="AB147" s="7">
        <v>8.0500000000000002E-2</v>
      </c>
      <c r="AC147" s="7">
        <v>0.101082062</v>
      </c>
      <c r="AD147" s="7">
        <v>0.14200000000000002</v>
      </c>
      <c r="AE147" s="11"/>
      <c r="AF147" s="7">
        <v>0.17876871</v>
      </c>
      <c r="AG147" s="7">
        <v>0.25481535399999999</v>
      </c>
      <c r="AH147" s="7">
        <v>0.34400072800000003</v>
      </c>
      <c r="AI147" s="11"/>
      <c r="AJ147" s="7">
        <v>0.107261226</v>
      </c>
      <c r="AK147" s="7">
        <v>0.178370748</v>
      </c>
      <c r="AL147" s="7">
        <v>0.26755612200000001</v>
      </c>
      <c r="AM147" s="11"/>
      <c r="AN147" s="218">
        <v>47</v>
      </c>
      <c r="AO147" s="232">
        <v>0.4</v>
      </c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219">
        <v>41306</v>
      </c>
      <c r="BG147" s="234">
        <v>0.89</v>
      </c>
      <c r="BH147" s="11"/>
      <c r="BI147" s="11"/>
      <c r="BJ147" s="180"/>
      <c r="BK147" s="180"/>
      <c r="BL147" s="180"/>
      <c r="BM147"/>
      <c r="BN147"/>
      <c r="BO147"/>
      <c r="BP147"/>
      <c r="BQ147"/>
      <c r="BR147" s="180"/>
      <c r="BS147" s="180"/>
      <c r="BT147" s="180"/>
      <c r="BU147" s="180"/>
      <c r="BV147" s="180"/>
      <c r="BW147" s="180"/>
      <c r="BX147" s="180"/>
      <c r="BY147" s="180"/>
      <c r="BZ147" s="180"/>
      <c r="CA147" s="180"/>
      <c r="CB147" s="180"/>
      <c r="CC147" s="180"/>
      <c r="CD147" s="180"/>
      <c r="CE147" s="180"/>
    </row>
    <row r="148" spans="2:83" ht="12.75" x14ac:dyDescent="0.2">
      <c r="B148" s="230">
        <v>40452</v>
      </c>
      <c r="C148" s="231">
        <v>28.799998855590822</v>
      </c>
      <c r="D148" s="231">
        <v>32.799998855590822</v>
      </c>
      <c r="E148" s="231">
        <v>36.799998855590822</v>
      </c>
      <c r="F148" s="226"/>
      <c r="G148" s="231">
        <v>14.825000724792481</v>
      </c>
      <c r="H148" s="231">
        <v>18.825000724792481</v>
      </c>
      <c r="I148" s="231">
        <v>22.825000724792481</v>
      </c>
      <c r="J148" s="218"/>
      <c r="K148" s="219">
        <v>41334</v>
      </c>
      <c r="L148" s="7">
        <v>25.880003509521487</v>
      </c>
      <c r="M148" s="7">
        <v>29.880003509521487</v>
      </c>
      <c r="N148" s="7">
        <v>34.880003509521487</v>
      </c>
      <c r="O148" s="11"/>
      <c r="P148" s="7">
        <v>24.920002899169923</v>
      </c>
      <c r="Q148" s="7">
        <v>28.920002899169923</v>
      </c>
      <c r="R148" s="7">
        <v>33.920002899169923</v>
      </c>
      <c r="S148" s="11"/>
      <c r="T148" s="7">
        <v>1.512589693069458</v>
      </c>
      <c r="U148" s="7">
        <v>1.512589693069458</v>
      </c>
      <c r="V148" s="7">
        <v>1.512589693069458</v>
      </c>
      <c r="W148" s="11"/>
      <c r="X148" s="7">
        <v>0.18</v>
      </c>
      <c r="Y148" s="7">
        <v>0.200567517</v>
      </c>
      <c r="Z148" s="7">
        <v>0.26100000000000001</v>
      </c>
      <c r="AA148" s="11"/>
      <c r="AB148" s="7">
        <v>8.0500000000000002E-2</v>
      </c>
      <c r="AC148" s="7">
        <v>0.100283758</v>
      </c>
      <c r="AD148" s="7">
        <v>0.14000000000000001</v>
      </c>
      <c r="AE148" s="11"/>
      <c r="AF148" s="7">
        <v>0.178370748</v>
      </c>
      <c r="AG148" s="7">
        <v>0.25276211500000001</v>
      </c>
      <c r="AH148" s="7">
        <v>0.341228855</v>
      </c>
      <c r="AI148" s="11"/>
      <c r="AJ148" s="7">
        <v>0.10702244900000001</v>
      </c>
      <c r="AK148" s="7">
        <v>0.176933481</v>
      </c>
      <c r="AL148" s="7">
        <v>0.26540022099999999</v>
      </c>
      <c r="AM148" s="11"/>
      <c r="AN148" s="218">
        <v>47</v>
      </c>
      <c r="AO148" s="232">
        <v>0.4</v>
      </c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219">
        <v>41334</v>
      </c>
      <c r="BG148" s="234">
        <v>0.89</v>
      </c>
      <c r="BH148" s="11"/>
      <c r="BI148" s="11"/>
      <c r="BJ148" s="180"/>
      <c r="BK148" s="180"/>
      <c r="BL148" s="180"/>
      <c r="BM148"/>
      <c r="BN148"/>
      <c r="BO148"/>
      <c r="BP148"/>
      <c r="BQ148"/>
      <c r="BR148" s="180"/>
      <c r="BS148" s="180"/>
      <c r="BT148" s="180"/>
      <c r="BU148" s="180"/>
      <c r="BV148" s="180"/>
      <c r="BW148" s="180"/>
      <c r="BX148" s="180"/>
      <c r="BY148" s="180"/>
      <c r="BZ148" s="180"/>
      <c r="CA148" s="180"/>
      <c r="CB148" s="180"/>
      <c r="CC148" s="180"/>
      <c r="CD148" s="180"/>
      <c r="CE148" s="180"/>
    </row>
    <row r="149" spans="2:83" ht="12.75" x14ac:dyDescent="0.2">
      <c r="B149" s="230">
        <v>40483</v>
      </c>
      <c r="C149" s="231">
        <v>27.299998855590822</v>
      </c>
      <c r="D149" s="231">
        <v>31.299998855590822</v>
      </c>
      <c r="E149" s="231">
        <v>35.299998855590822</v>
      </c>
      <c r="F149" s="226"/>
      <c r="G149" s="231">
        <v>14.924999198913575</v>
      </c>
      <c r="H149" s="231">
        <v>18.924999198913575</v>
      </c>
      <c r="I149" s="231">
        <v>22.924999198913575</v>
      </c>
      <c r="J149" s="218"/>
      <c r="K149" s="219">
        <v>41365</v>
      </c>
      <c r="L149" s="7">
        <v>25.148508605957034</v>
      </c>
      <c r="M149" s="7">
        <v>29.148508605957034</v>
      </c>
      <c r="N149" s="7">
        <v>34.148508605957034</v>
      </c>
      <c r="O149" s="11"/>
      <c r="P149" s="7">
        <v>23.906510314941407</v>
      </c>
      <c r="Q149" s="7">
        <v>27.906510314941407</v>
      </c>
      <c r="R149" s="7">
        <v>32.906510314941407</v>
      </c>
      <c r="S149" s="11"/>
      <c r="T149" s="7">
        <v>1.512589693069458</v>
      </c>
      <c r="U149" s="7">
        <v>1.512589693069458</v>
      </c>
      <c r="V149" s="7">
        <v>1.512589693069458</v>
      </c>
      <c r="W149" s="11"/>
      <c r="X149" s="7">
        <v>0.18</v>
      </c>
      <c r="Y149" s="7">
        <v>0.20042442400000002</v>
      </c>
      <c r="Z149" s="7">
        <v>0.26100000000000001</v>
      </c>
      <c r="AA149" s="11"/>
      <c r="AB149" s="7">
        <v>8.0500000000000002E-2</v>
      </c>
      <c r="AC149" s="7">
        <v>0.10021221200000001</v>
      </c>
      <c r="AD149" s="7">
        <v>0.14000000000000001</v>
      </c>
      <c r="AE149" s="11"/>
      <c r="AF149" s="7">
        <v>0.176933481</v>
      </c>
      <c r="AG149" s="7">
        <v>0.25217199299999998</v>
      </c>
      <c r="AH149" s="7">
        <v>0.34043219000000002</v>
      </c>
      <c r="AI149" s="11"/>
      <c r="AJ149" s="7">
        <v>0.106160088</v>
      </c>
      <c r="AK149" s="7">
        <v>0.176520395</v>
      </c>
      <c r="AL149" s="7">
        <v>0.26478059199999998</v>
      </c>
      <c r="AM149" s="11"/>
      <c r="AN149" s="218">
        <v>47</v>
      </c>
      <c r="AO149" s="232">
        <v>0.4</v>
      </c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219">
        <v>41365</v>
      </c>
      <c r="BG149" s="234">
        <v>0.89</v>
      </c>
      <c r="BH149" s="11"/>
      <c r="BI149" s="11"/>
      <c r="BJ149" s="180"/>
      <c r="BK149" s="180"/>
      <c r="BL149" s="180"/>
      <c r="BM149"/>
      <c r="BN149"/>
      <c r="BO149"/>
      <c r="BP149"/>
      <c r="BQ149"/>
      <c r="BR149" s="180"/>
      <c r="BS149" s="180"/>
      <c r="BT149" s="180"/>
      <c r="BU149" s="180"/>
      <c r="BV149" s="180"/>
      <c r="BW149" s="180"/>
      <c r="BX149" s="180"/>
      <c r="BY149" s="180"/>
      <c r="BZ149" s="180"/>
      <c r="CA149" s="180"/>
      <c r="CB149" s="180"/>
      <c r="CC149" s="180"/>
      <c r="CD149" s="180"/>
      <c r="CE149" s="180"/>
    </row>
    <row r="150" spans="2:83" ht="12.75" x14ac:dyDescent="0.2">
      <c r="B150" s="230">
        <v>40513</v>
      </c>
      <c r="C150" s="231">
        <v>26.700000381469728</v>
      </c>
      <c r="D150" s="231">
        <v>30.700000381469728</v>
      </c>
      <c r="E150" s="231">
        <v>34.700000381469728</v>
      </c>
      <c r="F150" s="226"/>
      <c r="G150" s="231">
        <v>16.774998626708985</v>
      </c>
      <c r="H150" s="231">
        <v>20.774998626708985</v>
      </c>
      <c r="I150" s="231">
        <v>24.774998626708985</v>
      </c>
      <c r="J150" s="218"/>
      <c r="K150" s="219">
        <v>41395</v>
      </c>
      <c r="L150" s="7">
        <v>26.322506484985354</v>
      </c>
      <c r="M150" s="7">
        <v>30.322506484985354</v>
      </c>
      <c r="N150" s="7">
        <v>35.322506484985354</v>
      </c>
      <c r="O150" s="11"/>
      <c r="P150" s="7">
        <v>26.952504119873048</v>
      </c>
      <c r="Q150" s="7">
        <v>30.952504119873048</v>
      </c>
      <c r="R150" s="7">
        <v>35.952504119873048</v>
      </c>
      <c r="S150" s="11"/>
      <c r="T150" s="7">
        <v>1.512589693069458</v>
      </c>
      <c r="U150" s="7">
        <v>1.512589693069458</v>
      </c>
      <c r="V150" s="7">
        <v>1.512589693069458</v>
      </c>
      <c r="W150" s="11"/>
      <c r="X150" s="7">
        <v>0.18</v>
      </c>
      <c r="Y150" s="7">
        <v>0.201540312</v>
      </c>
      <c r="Z150" s="7">
        <v>0.26200000000000001</v>
      </c>
      <c r="AA150" s="11"/>
      <c r="AB150" s="7">
        <v>8.0500000000000002E-2</v>
      </c>
      <c r="AC150" s="7">
        <v>0.100770156</v>
      </c>
      <c r="AD150" s="7">
        <v>0.14100000000000001</v>
      </c>
      <c r="AE150" s="11"/>
      <c r="AF150" s="7">
        <v>0.176520395</v>
      </c>
      <c r="AG150" s="7">
        <v>0.25370048900000003</v>
      </c>
      <c r="AH150" s="7">
        <v>0.34249565999999998</v>
      </c>
      <c r="AI150" s="11"/>
      <c r="AJ150" s="7">
        <v>0.10591223700000001</v>
      </c>
      <c r="AK150" s="7">
        <v>0.17759034200000001</v>
      </c>
      <c r="AL150" s="7">
        <v>0.26638551399999999</v>
      </c>
      <c r="AM150" s="11"/>
      <c r="AN150" s="218">
        <v>48</v>
      </c>
      <c r="AO150" s="232">
        <v>0.4</v>
      </c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219">
        <v>41395</v>
      </c>
      <c r="BG150" s="234">
        <v>0.89</v>
      </c>
      <c r="BH150" s="11"/>
      <c r="BI150" s="11"/>
      <c r="BJ150" s="180"/>
      <c r="BK150" s="180"/>
      <c r="BL150" s="180"/>
      <c r="BM150"/>
      <c r="BN150"/>
      <c r="BO150"/>
      <c r="BP150"/>
      <c r="BQ150"/>
      <c r="BR150" s="180"/>
      <c r="BS150" s="180"/>
      <c r="BT150" s="180"/>
      <c r="BU150" s="180"/>
      <c r="BV150" s="180"/>
      <c r="BW150" s="180"/>
      <c r="BX150" s="180"/>
      <c r="BY150" s="180"/>
      <c r="BZ150" s="180"/>
      <c r="CA150" s="180"/>
      <c r="CB150" s="180"/>
      <c r="CC150" s="180"/>
      <c r="CD150" s="180"/>
      <c r="CE150" s="180"/>
    </row>
    <row r="151" spans="2:83" ht="12.75" x14ac:dyDescent="0.2">
      <c r="B151" s="230">
        <v>40544</v>
      </c>
      <c r="C151" s="231">
        <v>30.300010681152344</v>
      </c>
      <c r="D151" s="231">
        <v>34.300010681152344</v>
      </c>
      <c r="E151" s="231">
        <v>39.300010681152344</v>
      </c>
      <c r="F151" s="226"/>
      <c r="G151" s="231">
        <v>18.442495880126955</v>
      </c>
      <c r="H151" s="231">
        <v>22.442495880126955</v>
      </c>
      <c r="I151" s="231">
        <v>26.442495880126955</v>
      </c>
      <c r="J151" s="218"/>
      <c r="K151" s="219">
        <v>41426</v>
      </c>
      <c r="L151" s="7">
        <v>32.590002593994143</v>
      </c>
      <c r="M151" s="7">
        <v>36.590002593994143</v>
      </c>
      <c r="N151" s="7">
        <v>41.590002593994143</v>
      </c>
      <c r="O151" s="11"/>
      <c r="P151" s="7">
        <v>35.67250343322754</v>
      </c>
      <c r="Q151" s="7">
        <v>39.67250343322754</v>
      </c>
      <c r="R151" s="7">
        <v>44.67250343322754</v>
      </c>
      <c r="S151" s="11"/>
      <c r="T151" s="7">
        <v>1.512589693069458</v>
      </c>
      <c r="U151" s="7">
        <v>1.512589693069458</v>
      </c>
      <c r="V151" s="7">
        <v>1.512589693069458</v>
      </c>
      <c r="W151" s="11"/>
      <c r="X151" s="7">
        <v>0.18</v>
      </c>
      <c r="Y151" s="7">
        <v>0.20167027500000001</v>
      </c>
      <c r="Z151" s="7">
        <v>0.26200000000000001</v>
      </c>
      <c r="AA151" s="11"/>
      <c r="AB151" s="7">
        <v>8.0500000000000002E-2</v>
      </c>
      <c r="AC151" s="7">
        <v>0.100835138</v>
      </c>
      <c r="AD151" s="7">
        <v>0.14100000000000001</v>
      </c>
      <c r="AE151" s="11"/>
      <c r="AF151" s="7">
        <v>0.17759034200000001</v>
      </c>
      <c r="AG151" s="7">
        <v>0.25413182700000003</v>
      </c>
      <c r="AH151" s="7">
        <v>0.34307796600000001</v>
      </c>
      <c r="AI151" s="11"/>
      <c r="AJ151" s="7">
        <v>0.106554205</v>
      </c>
      <c r="AK151" s="7">
        <v>0.17789227900000001</v>
      </c>
      <c r="AL151" s="7">
        <v>0.26683841800000002</v>
      </c>
      <c r="AM151" s="11"/>
      <c r="AN151" s="218">
        <v>48</v>
      </c>
      <c r="AO151" s="232">
        <v>0.4</v>
      </c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219">
        <v>41426</v>
      </c>
      <c r="BG151" s="234">
        <v>0.89</v>
      </c>
      <c r="BH151" s="11"/>
      <c r="BI151" s="11"/>
      <c r="BJ151" s="180"/>
      <c r="BK151" s="180"/>
      <c r="BL151" s="180"/>
      <c r="BM151"/>
      <c r="BN151"/>
      <c r="BO151"/>
      <c r="BP151"/>
      <c r="BQ151"/>
      <c r="BR151" s="180"/>
      <c r="BS151" s="180"/>
      <c r="BT151" s="180"/>
      <c r="BU151" s="180"/>
      <c r="BV151" s="180"/>
      <c r="BW151" s="180"/>
      <c r="BX151" s="180"/>
      <c r="BY151" s="180"/>
      <c r="BZ151" s="180"/>
      <c r="CA151" s="180"/>
      <c r="CB151" s="180"/>
      <c r="CC151" s="180"/>
      <c r="CD151" s="180"/>
      <c r="CE151" s="180"/>
    </row>
    <row r="152" spans="2:83" ht="12.75" x14ac:dyDescent="0.2">
      <c r="B152" s="230">
        <v>40575</v>
      </c>
      <c r="C152" s="231">
        <v>29.150001525878906</v>
      </c>
      <c r="D152" s="231">
        <v>33.150001525878906</v>
      </c>
      <c r="E152" s="231">
        <v>38.150001525878906</v>
      </c>
      <c r="F152" s="226"/>
      <c r="G152" s="231">
        <v>18.942497787475588</v>
      </c>
      <c r="H152" s="231">
        <v>22.942497787475588</v>
      </c>
      <c r="I152" s="231">
        <v>26.942497787475588</v>
      </c>
      <c r="J152" s="218"/>
      <c r="K152" s="219">
        <v>41456</v>
      </c>
      <c r="L152" s="7">
        <v>35.760012207031252</v>
      </c>
      <c r="M152" s="7">
        <v>39.760012207031252</v>
      </c>
      <c r="N152" s="7">
        <v>44.760012207031252</v>
      </c>
      <c r="O152" s="11"/>
      <c r="P152" s="7">
        <v>37.840012512207032</v>
      </c>
      <c r="Q152" s="7">
        <v>41.840012512207032</v>
      </c>
      <c r="R152" s="7">
        <v>46.840012512207032</v>
      </c>
      <c r="S152" s="11"/>
      <c r="T152" s="7">
        <v>1.512589693069458</v>
      </c>
      <c r="U152" s="7">
        <v>1.512589693069458</v>
      </c>
      <c r="V152" s="7">
        <v>1.512589693069458</v>
      </c>
      <c r="W152" s="11"/>
      <c r="X152" s="7">
        <v>0.2175</v>
      </c>
      <c r="Y152" s="7">
        <v>0.20206676700000001</v>
      </c>
      <c r="Z152" s="7">
        <v>0.26300000000000001</v>
      </c>
      <c r="AA152" s="11"/>
      <c r="AB152" s="7">
        <v>9.8000000000000004E-2</v>
      </c>
      <c r="AC152" s="7">
        <v>0.101033384</v>
      </c>
      <c r="AD152" s="7">
        <v>0.14100000000000001</v>
      </c>
      <c r="AE152" s="11"/>
      <c r="AF152" s="7">
        <v>0.17789227900000001</v>
      </c>
      <c r="AG152" s="7">
        <v>0.25460300800000002</v>
      </c>
      <c r="AH152" s="7">
        <v>0.34371405999999999</v>
      </c>
      <c r="AI152" s="11"/>
      <c r="AJ152" s="7">
        <v>0.106735367</v>
      </c>
      <c r="AK152" s="7">
        <v>0.17822210499999999</v>
      </c>
      <c r="AL152" s="7">
        <v>0.26733315800000002</v>
      </c>
      <c r="AM152" s="11"/>
      <c r="AN152" s="218">
        <v>48</v>
      </c>
      <c r="AO152" s="232">
        <v>0.4</v>
      </c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219">
        <v>41456</v>
      </c>
      <c r="BG152" s="234">
        <v>0.89</v>
      </c>
      <c r="BH152" s="11"/>
      <c r="BI152" s="11"/>
      <c r="BJ152" s="180"/>
      <c r="BK152" s="180"/>
      <c r="BL152" s="180"/>
      <c r="BM152"/>
      <c r="BN152"/>
      <c r="BO152"/>
      <c r="BP152"/>
      <c r="BQ152"/>
      <c r="BR152" s="180"/>
      <c r="BS152" s="180"/>
      <c r="BT152" s="180"/>
      <c r="BU152" s="180"/>
      <c r="BV152" s="180"/>
      <c r="BW152" s="180"/>
      <c r="BX152" s="180"/>
      <c r="BY152" s="180"/>
      <c r="BZ152" s="180"/>
      <c r="CA152" s="180"/>
      <c r="CB152" s="180"/>
      <c r="CC152" s="180"/>
      <c r="CD152" s="180"/>
      <c r="CE152" s="180"/>
    </row>
    <row r="153" spans="2:83" ht="12.75" x14ac:dyDescent="0.2">
      <c r="B153" s="230">
        <v>40603</v>
      </c>
      <c r="C153" s="231">
        <v>27.62999153137207</v>
      </c>
      <c r="D153" s="231">
        <v>31.62999153137207</v>
      </c>
      <c r="E153" s="231">
        <v>36.62999153137207</v>
      </c>
      <c r="F153" s="226"/>
      <c r="G153" s="231">
        <v>17.892496643066409</v>
      </c>
      <c r="H153" s="231">
        <v>21.892496643066409</v>
      </c>
      <c r="I153" s="231">
        <v>25.892496643066409</v>
      </c>
      <c r="J153" s="218"/>
      <c r="K153" s="219">
        <v>41487</v>
      </c>
      <c r="L153" s="7">
        <v>33.410009918212893</v>
      </c>
      <c r="M153" s="7">
        <v>37.410009918212893</v>
      </c>
      <c r="N153" s="7">
        <v>42.410009918212893</v>
      </c>
      <c r="O153" s="11"/>
      <c r="P153" s="7">
        <v>35.990010223388673</v>
      </c>
      <c r="Q153" s="7">
        <v>39.990010223388673</v>
      </c>
      <c r="R153" s="7">
        <v>44.990010223388673</v>
      </c>
      <c r="S153" s="11"/>
      <c r="T153" s="7">
        <v>1.512589693069458</v>
      </c>
      <c r="U153" s="7">
        <v>1.512589693069458</v>
      </c>
      <c r="V153" s="7">
        <v>1.512589693069458</v>
      </c>
      <c r="W153" s="11"/>
      <c r="X153" s="7">
        <v>0.2175</v>
      </c>
      <c r="Y153" s="7">
        <v>0.20195471800000001</v>
      </c>
      <c r="Z153" s="7">
        <v>0.26300000000000001</v>
      </c>
      <c r="AA153" s="11"/>
      <c r="AB153" s="7">
        <v>9.8000000000000004E-2</v>
      </c>
      <c r="AC153" s="7">
        <v>0.100977359</v>
      </c>
      <c r="AD153" s="7">
        <v>0.14100000000000001</v>
      </c>
      <c r="AE153" s="11"/>
      <c r="AF153" s="7">
        <v>0.17822210499999999</v>
      </c>
      <c r="AG153" s="7">
        <v>0.25348862700000002</v>
      </c>
      <c r="AH153" s="7">
        <v>0.34220964700000001</v>
      </c>
      <c r="AI153" s="11"/>
      <c r="AJ153" s="7">
        <v>0.106933263</v>
      </c>
      <c r="AK153" s="7">
        <v>0.177442039</v>
      </c>
      <c r="AL153" s="7">
        <v>0.26616305899999998</v>
      </c>
      <c r="AM153" s="11"/>
      <c r="AN153" s="218">
        <v>49</v>
      </c>
      <c r="AO153" s="232">
        <v>0.4</v>
      </c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219">
        <v>41487</v>
      </c>
      <c r="BG153" s="234">
        <v>0.89</v>
      </c>
      <c r="BH153" s="11"/>
      <c r="BI153" s="11"/>
      <c r="BJ153" s="180"/>
      <c r="BK153" s="180"/>
      <c r="BL153" s="180"/>
      <c r="BM153"/>
      <c r="BN153"/>
      <c r="BO153"/>
      <c r="BP153"/>
      <c r="BQ153"/>
      <c r="BR153" s="180"/>
      <c r="BS153" s="180"/>
      <c r="BT153" s="180"/>
      <c r="BU153" s="180"/>
      <c r="BV153" s="180"/>
      <c r="BW153" s="180"/>
      <c r="BX153" s="180"/>
      <c r="BY153" s="180"/>
      <c r="BZ153" s="180"/>
      <c r="CA153" s="180"/>
      <c r="CB153" s="180"/>
      <c r="CC153" s="180"/>
      <c r="CD153" s="180"/>
      <c r="CE153" s="180"/>
    </row>
    <row r="154" spans="2:83" ht="12.75" x14ac:dyDescent="0.2">
      <c r="B154" s="230">
        <v>40634</v>
      </c>
      <c r="C154" s="231">
        <v>28.829998016357422</v>
      </c>
      <c r="D154" s="231">
        <v>32.829998016357422</v>
      </c>
      <c r="E154" s="231">
        <v>37.829998016357422</v>
      </c>
      <c r="F154" s="226"/>
      <c r="G154" s="231">
        <v>17.592497406005862</v>
      </c>
      <c r="H154" s="231">
        <v>21.592497406005862</v>
      </c>
      <c r="I154" s="231">
        <v>25.592497406005862</v>
      </c>
      <c r="J154" s="218"/>
      <c r="K154" s="219">
        <v>41518</v>
      </c>
      <c r="L154" s="7">
        <v>25.209004364013673</v>
      </c>
      <c r="M154" s="7">
        <v>29.209004364013673</v>
      </c>
      <c r="N154" s="7">
        <v>34.209004364013673</v>
      </c>
      <c r="O154" s="11"/>
      <c r="P154" s="7">
        <v>27.536004028320313</v>
      </c>
      <c r="Q154" s="7">
        <v>31.536004028320313</v>
      </c>
      <c r="R154" s="7">
        <v>36.536004028320313</v>
      </c>
      <c r="S154" s="11"/>
      <c r="T154" s="7">
        <v>1.512589693069458</v>
      </c>
      <c r="U154" s="7">
        <v>1.512589693069458</v>
      </c>
      <c r="V154" s="7">
        <v>1.512589693069458</v>
      </c>
      <c r="W154" s="11"/>
      <c r="X154" s="7">
        <v>0.18</v>
      </c>
      <c r="Y154" s="7">
        <v>0.20104720800000001</v>
      </c>
      <c r="Z154" s="7">
        <v>0.26100000000000001</v>
      </c>
      <c r="AA154" s="11"/>
      <c r="AB154" s="7">
        <v>8.0500000000000002E-2</v>
      </c>
      <c r="AC154" s="7">
        <v>0.100523604</v>
      </c>
      <c r="AD154" s="7">
        <v>0.14100000000000001</v>
      </c>
      <c r="AE154" s="11"/>
      <c r="AF154" s="7">
        <v>0.177442039</v>
      </c>
      <c r="AG154" s="7">
        <v>0.25111052500000003</v>
      </c>
      <c r="AH154" s="7">
        <v>0.33899920900000002</v>
      </c>
      <c r="AI154" s="11"/>
      <c r="AJ154" s="7">
        <v>0.106465223</v>
      </c>
      <c r="AK154" s="7">
        <v>0.17577736800000002</v>
      </c>
      <c r="AL154" s="7">
        <v>0.26366605100000001</v>
      </c>
      <c r="AM154" s="11"/>
      <c r="AN154" s="218">
        <v>49</v>
      </c>
      <c r="AO154" s="232">
        <v>0.4</v>
      </c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219">
        <v>41518</v>
      </c>
      <c r="BG154" s="234">
        <v>0.89</v>
      </c>
      <c r="BH154" s="11"/>
      <c r="BI154" s="11"/>
      <c r="BJ154" s="180"/>
      <c r="BK154" s="180"/>
      <c r="BL154" s="180"/>
      <c r="BM154"/>
      <c r="BN154"/>
      <c r="BO154"/>
      <c r="BP154"/>
      <c r="BQ154"/>
      <c r="BR154" s="180"/>
      <c r="BS154" s="180"/>
      <c r="BT154" s="180"/>
      <c r="BU154" s="180"/>
      <c r="BV154" s="180"/>
      <c r="BW154" s="180"/>
      <c r="BX154" s="180"/>
      <c r="BY154" s="180"/>
      <c r="BZ154" s="180"/>
      <c r="CA154" s="180"/>
      <c r="CB154" s="180"/>
      <c r="CC154" s="180"/>
      <c r="CD154" s="180"/>
      <c r="CE154" s="180"/>
    </row>
    <row r="155" spans="2:83" ht="12.75" x14ac:dyDescent="0.2">
      <c r="B155" s="230">
        <v>40664</v>
      </c>
      <c r="C155" s="231">
        <v>31.380016326904297</v>
      </c>
      <c r="D155" s="231">
        <v>35.380016326904297</v>
      </c>
      <c r="E155" s="231">
        <v>40.380016326904297</v>
      </c>
      <c r="F155" s="226"/>
      <c r="G155" s="231">
        <v>17.192497787475588</v>
      </c>
      <c r="H155" s="231">
        <v>21.192497787475588</v>
      </c>
      <c r="I155" s="231">
        <v>25.192497787475588</v>
      </c>
      <c r="J155" s="218"/>
      <c r="K155" s="219">
        <v>41548</v>
      </c>
      <c r="L155" s="7">
        <v>23.651007614135743</v>
      </c>
      <c r="M155" s="7">
        <v>27.651007614135743</v>
      </c>
      <c r="N155" s="7">
        <v>32.651007614135743</v>
      </c>
      <c r="O155" s="11"/>
      <c r="P155" s="7">
        <v>25.154005966186524</v>
      </c>
      <c r="Q155" s="7">
        <v>29.154005966186524</v>
      </c>
      <c r="R155" s="7">
        <v>34.154005966186524</v>
      </c>
      <c r="S155" s="11"/>
      <c r="T155" s="7">
        <v>1.512589693069458</v>
      </c>
      <c r="U155" s="7">
        <v>1.512589693069458</v>
      </c>
      <c r="V155" s="7">
        <v>1.512589693069458</v>
      </c>
      <c r="W155" s="11"/>
      <c r="X155" s="7">
        <v>0.18</v>
      </c>
      <c r="Y155" s="7">
        <v>0.20011875800000001</v>
      </c>
      <c r="Z155" s="7">
        <v>0.26</v>
      </c>
      <c r="AA155" s="11"/>
      <c r="AB155" s="7">
        <v>8.0500000000000002E-2</v>
      </c>
      <c r="AC155" s="7">
        <v>0.100059379</v>
      </c>
      <c r="AD155" s="7">
        <v>0.14000000000000001</v>
      </c>
      <c r="AE155" s="11"/>
      <c r="AF155" s="7">
        <v>0.17577736800000002</v>
      </c>
      <c r="AG155" s="7">
        <v>0.24908561200000001</v>
      </c>
      <c r="AH155" s="7">
        <v>0.33626557600000001</v>
      </c>
      <c r="AI155" s="11"/>
      <c r="AJ155" s="7">
        <v>0.105466421</v>
      </c>
      <c r="AK155" s="7">
        <v>0.174359928</v>
      </c>
      <c r="AL155" s="7">
        <v>0.26153989300000002</v>
      </c>
      <c r="AM155" s="11"/>
      <c r="AN155" s="218">
        <v>49</v>
      </c>
      <c r="AO155" s="232">
        <v>0.4</v>
      </c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219">
        <v>41548</v>
      </c>
      <c r="BG155" s="234">
        <v>0.89</v>
      </c>
      <c r="BH155" s="11"/>
      <c r="BI155" s="11"/>
      <c r="BJ155" s="180"/>
      <c r="BK155" s="180"/>
      <c r="BL155" s="180"/>
      <c r="BM155"/>
      <c r="BN155"/>
      <c r="BO155"/>
      <c r="BP155"/>
      <c r="BQ155"/>
      <c r="BR155" s="180"/>
      <c r="BS155" s="180"/>
      <c r="BT155" s="180"/>
      <c r="BU155" s="180"/>
      <c r="BV155" s="180"/>
      <c r="BW155" s="180"/>
      <c r="BX155" s="180"/>
      <c r="BY155" s="180"/>
      <c r="BZ155" s="180"/>
      <c r="CA155" s="180"/>
      <c r="CB155" s="180"/>
      <c r="CC155" s="180"/>
      <c r="CD155" s="180"/>
      <c r="CE155" s="180"/>
    </row>
    <row r="156" spans="2:83" ht="12.75" x14ac:dyDescent="0.2">
      <c r="B156" s="230">
        <v>40695</v>
      </c>
      <c r="C156" s="231">
        <v>38.580001831054688</v>
      </c>
      <c r="D156" s="231">
        <v>42.580001831054688</v>
      </c>
      <c r="E156" s="231">
        <v>47.580001831054688</v>
      </c>
      <c r="F156" s="226"/>
      <c r="G156" s="231">
        <v>17.792500076293948</v>
      </c>
      <c r="H156" s="231">
        <v>21.792500076293948</v>
      </c>
      <c r="I156" s="231">
        <v>25.792500076293948</v>
      </c>
      <c r="J156" s="218"/>
      <c r="K156" s="219">
        <v>41579</v>
      </c>
      <c r="L156" s="7">
        <v>23.901007614135743</v>
      </c>
      <c r="M156" s="7">
        <v>27.901007614135743</v>
      </c>
      <c r="N156" s="7">
        <v>32.901007614135743</v>
      </c>
      <c r="O156" s="11"/>
      <c r="P156" s="7">
        <v>24.654005966186524</v>
      </c>
      <c r="Q156" s="7">
        <v>28.654005966186524</v>
      </c>
      <c r="R156" s="7">
        <v>33.654005966186524</v>
      </c>
      <c r="S156" s="11"/>
      <c r="T156" s="7">
        <v>1.512589693069458</v>
      </c>
      <c r="U156" s="7">
        <v>1.512589693069458</v>
      </c>
      <c r="V156" s="7">
        <v>1.512589693069458</v>
      </c>
      <c r="W156" s="11"/>
      <c r="X156" s="7">
        <v>0.18</v>
      </c>
      <c r="Y156" s="7">
        <v>0.19944173100000001</v>
      </c>
      <c r="Z156" s="7">
        <v>0.25900000000000001</v>
      </c>
      <c r="AA156" s="11"/>
      <c r="AB156" s="7">
        <v>8.0500000000000002E-2</v>
      </c>
      <c r="AC156" s="7">
        <v>9.9720865000000006E-2</v>
      </c>
      <c r="AD156" s="7">
        <v>0.14000000000000001</v>
      </c>
      <c r="AE156" s="11"/>
      <c r="AF156" s="7">
        <v>0.174359928</v>
      </c>
      <c r="AG156" s="7">
        <v>0.248083418</v>
      </c>
      <c r="AH156" s="7">
        <v>0.334912614</v>
      </c>
      <c r="AI156" s="11"/>
      <c r="AJ156" s="7">
        <v>0.104615957</v>
      </c>
      <c r="AK156" s="7">
        <v>0.17365839299999999</v>
      </c>
      <c r="AL156" s="7">
        <v>0.26048758900000002</v>
      </c>
      <c r="AM156" s="11"/>
      <c r="AN156" s="218">
        <v>50</v>
      </c>
      <c r="AO156" s="232">
        <v>0.4</v>
      </c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219">
        <v>41579</v>
      </c>
      <c r="BG156" s="234">
        <v>0.89</v>
      </c>
      <c r="BH156" s="11"/>
      <c r="BI156" s="11"/>
      <c r="BJ156" s="180"/>
      <c r="BK156" s="180"/>
      <c r="BL156" s="180"/>
      <c r="BM156"/>
      <c r="BN156"/>
      <c r="BO156"/>
      <c r="BP156"/>
      <c r="BQ156"/>
      <c r="BR156" s="180"/>
      <c r="BS156" s="180"/>
      <c r="BT156" s="180"/>
      <c r="BU156" s="180"/>
      <c r="BV156" s="180"/>
      <c r="BW156" s="180"/>
      <c r="BX156" s="180"/>
      <c r="BY156" s="180"/>
      <c r="BZ156" s="180"/>
      <c r="CA156" s="180"/>
      <c r="CB156" s="180"/>
      <c r="CC156" s="180"/>
      <c r="CD156" s="180"/>
      <c r="CE156" s="180"/>
    </row>
    <row r="157" spans="2:83" ht="12.75" x14ac:dyDescent="0.2">
      <c r="B157" s="230">
        <v>40725</v>
      </c>
      <c r="C157" s="231">
        <v>44.980003356933594</v>
      </c>
      <c r="D157" s="231">
        <v>48.980003356933594</v>
      </c>
      <c r="E157" s="231">
        <v>53.980003356933594</v>
      </c>
      <c r="F157" s="226"/>
      <c r="G157" s="231">
        <v>19.292500076293948</v>
      </c>
      <c r="H157" s="231">
        <v>23.292500076293948</v>
      </c>
      <c r="I157" s="231">
        <v>27.292500076293948</v>
      </c>
      <c r="J157" s="218"/>
      <c r="K157" s="219">
        <v>41609</v>
      </c>
      <c r="L157" s="7">
        <v>24.466006240844727</v>
      </c>
      <c r="M157" s="7">
        <v>28.466006240844727</v>
      </c>
      <c r="N157" s="7">
        <v>33.466006240844727</v>
      </c>
      <c r="O157" s="11"/>
      <c r="P157" s="7">
        <v>25.364007339477538</v>
      </c>
      <c r="Q157" s="7">
        <v>29.364007339477538</v>
      </c>
      <c r="R157" s="7">
        <v>34.364007339477538</v>
      </c>
      <c r="S157" s="11"/>
      <c r="T157" s="7">
        <v>1.512589693069458</v>
      </c>
      <c r="U157" s="7">
        <v>1.512589693069458</v>
      </c>
      <c r="V157" s="7">
        <v>1.512589693069458</v>
      </c>
      <c r="W157" s="11"/>
      <c r="X157" s="7">
        <v>0.18</v>
      </c>
      <c r="Y157" s="7">
        <v>0.199581754</v>
      </c>
      <c r="Z157" s="7">
        <v>0.25900000000000001</v>
      </c>
      <c r="AA157" s="11"/>
      <c r="AB157" s="7">
        <v>8.0500000000000002E-2</v>
      </c>
      <c r="AC157" s="7">
        <v>9.9790877E-2</v>
      </c>
      <c r="AD157" s="7">
        <v>0.14000000000000001</v>
      </c>
      <c r="AE157" s="11"/>
      <c r="AF157" s="7">
        <v>0.17365839299999999</v>
      </c>
      <c r="AG157" s="7">
        <v>0.24772731200000001</v>
      </c>
      <c r="AH157" s="7">
        <v>0.33443187099999999</v>
      </c>
      <c r="AI157" s="11"/>
      <c r="AJ157" s="7">
        <v>0.104195036</v>
      </c>
      <c r="AK157" s="7">
        <v>0.173409119</v>
      </c>
      <c r="AL157" s="7">
        <v>0.26011367800000001</v>
      </c>
      <c r="AM157" s="11"/>
      <c r="AN157" s="218">
        <v>50</v>
      </c>
      <c r="AO157" s="232">
        <v>0.4</v>
      </c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219">
        <v>41609</v>
      </c>
      <c r="BG157" s="234">
        <v>0.89</v>
      </c>
      <c r="BH157" s="11"/>
      <c r="BI157" s="11"/>
      <c r="BJ157" s="180"/>
      <c r="BK157" s="180"/>
      <c r="BL157" s="180"/>
      <c r="BM157"/>
      <c r="BN157"/>
      <c r="BO157"/>
      <c r="BP157"/>
      <c r="BQ157"/>
      <c r="BR157" s="180"/>
      <c r="BS157" s="180"/>
      <c r="BT157" s="180"/>
      <c r="BU157" s="180"/>
      <c r="BV157" s="180"/>
      <c r="BW157" s="180"/>
      <c r="BX157" s="180"/>
      <c r="BY157" s="180"/>
      <c r="BZ157" s="180"/>
      <c r="CA157" s="180"/>
      <c r="CB157" s="180"/>
      <c r="CC157" s="180"/>
      <c r="CD157" s="180"/>
      <c r="CE157" s="180"/>
    </row>
    <row r="158" spans="2:83" ht="12.75" x14ac:dyDescent="0.2">
      <c r="B158" s="230">
        <v>40756</v>
      </c>
      <c r="C158" s="231">
        <v>44.225001525878909</v>
      </c>
      <c r="D158" s="231">
        <v>48.225001525878909</v>
      </c>
      <c r="E158" s="231">
        <v>53.225001525878909</v>
      </c>
      <c r="F158" s="226"/>
      <c r="G158" s="231">
        <v>19.192500076293946</v>
      </c>
      <c r="H158" s="231">
        <v>23.192500076293946</v>
      </c>
      <c r="I158" s="231">
        <v>27.192500076293946</v>
      </c>
      <c r="J158" s="218"/>
      <c r="K158" s="219">
        <v>41640</v>
      </c>
      <c r="L158" s="7">
        <v>29.553005752563479</v>
      </c>
      <c r="M158" s="7">
        <v>33.553005752563479</v>
      </c>
      <c r="N158" s="7">
        <v>38.553005752563479</v>
      </c>
      <c r="O158" s="11"/>
      <c r="P158" s="7">
        <v>27.512005767822266</v>
      </c>
      <c r="Q158" s="7">
        <v>31.512005767822266</v>
      </c>
      <c r="R158" s="7">
        <v>36.512005767822266</v>
      </c>
      <c r="S158" s="11"/>
      <c r="T158" s="7">
        <v>1.5579674243927002</v>
      </c>
      <c r="U158" s="7">
        <v>1.5579674243927002</v>
      </c>
      <c r="V158" s="7">
        <v>1.5579674243927002</v>
      </c>
      <c r="W158" s="11"/>
      <c r="X158" s="7">
        <v>0.18</v>
      </c>
      <c r="Y158" s="7">
        <v>0.200174399</v>
      </c>
      <c r="Z158" s="7">
        <v>0.26</v>
      </c>
      <c r="AA158" s="11"/>
      <c r="AB158" s="7">
        <v>8.0500000000000002E-2</v>
      </c>
      <c r="AC158" s="7">
        <v>0.100087199</v>
      </c>
      <c r="AD158" s="7">
        <v>0.14000000000000001</v>
      </c>
      <c r="AE158" s="11"/>
      <c r="AF158" s="7">
        <v>0.173409119</v>
      </c>
      <c r="AG158" s="7">
        <v>0.247810795</v>
      </c>
      <c r="AH158" s="7">
        <v>0.33454457300000001</v>
      </c>
      <c r="AI158" s="11"/>
      <c r="AJ158" s="7">
        <v>0.104045471</v>
      </c>
      <c r="AK158" s="7">
        <v>0.17346755699999999</v>
      </c>
      <c r="AL158" s="7">
        <v>0.26020133499999998</v>
      </c>
      <c r="AM158" s="11"/>
      <c r="AN158" s="218">
        <v>50</v>
      </c>
      <c r="AO158" s="232">
        <v>0.4</v>
      </c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219">
        <v>41640</v>
      </c>
      <c r="BG158" s="234">
        <v>0.89</v>
      </c>
      <c r="BH158" s="11"/>
      <c r="BI158" s="11"/>
      <c r="BJ158" s="180"/>
      <c r="BK158" s="180"/>
      <c r="BL158" s="180"/>
      <c r="BM158"/>
      <c r="BN158"/>
      <c r="BO158"/>
      <c r="BP158"/>
      <c r="BQ158"/>
      <c r="BR158" s="180"/>
      <c r="BS158" s="180"/>
      <c r="BT158" s="180"/>
      <c r="BU158" s="180"/>
      <c r="BV158" s="180"/>
      <c r="BW158" s="180"/>
      <c r="BX158" s="180"/>
      <c r="BY158" s="180"/>
      <c r="BZ158" s="180"/>
      <c r="CA158" s="180"/>
      <c r="CB158" s="180"/>
      <c r="CC158" s="180"/>
      <c r="CD158" s="180"/>
      <c r="CE158" s="180"/>
    </row>
    <row r="159" spans="2:83" ht="12.75" x14ac:dyDescent="0.2">
      <c r="B159" s="230">
        <v>40787</v>
      </c>
      <c r="C159" s="231">
        <v>29.899999237060541</v>
      </c>
      <c r="D159" s="231">
        <v>33.899999237060541</v>
      </c>
      <c r="E159" s="231">
        <v>38.899999237060541</v>
      </c>
      <c r="F159" s="226"/>
      <c r="G159" s="231">
        <v>15.942501029968263</v>
      </c>
      <c r="H159" s="231">
        <v>19.942501029968263</v>
      </c>
      <c r="I159" s="231">
        <v>23.942501029968263</v>
      </c>
      <c r="J159" s="218"/>
      <c r="K159" s="219">
        <v>41671</v>
      </c>
      <c r="L159" s="7">
        <v>28.303005752563479</v>
      </c>
      <c r="M159" s="7">
        <v>32.303005752563479</v>
      </c>
      <c r="N159" s="7">
        <v>37.303005752563479</v>
      </c>
      <c r="O159" s="11"/>
      <c r="P159" s="7">
        <v>26.762005767822266</v>
      </c>
      <c r="Q159" s="7">
        <v>30.762005767822266</v>
      </c>
      <c r="R159" s="7">
        <v>35.762005767822266</v>
      </c>
      <c r="S159" s="11"/>
      <c r="T159" s="7">
        <v>1.5579674243927002</v>
      </c>
      <c r="U159" s="7">
        <v>1.5579674243927002</v>
      </c>
      <c r="V159" s="7">
        <v>1.5579674243927002</v>
      </c>
      <c r="W159" s="11"/>
      <c r="X159" s="7">
        <v>0.18</v>
      </c>
      <c r="Y159" s="7">
        <v>0.20003714</v>
      </c>
      <c r="Z159" s="7">
        <v>0.26</v>
      </c>
      <c r="AA159" s="11"/>
      <c r="AB159" s="7">
        <v>8.0500000000000002E-2</v>
      </c>
      <c r="AC159" s="7">
        <v>0.10001857</v>
      </c>
      <c r="AD159" s="7">
        <v>0.14000000000000001</v>
      </c>
      <c r="AE159" s="11"/>
      <c r="AF159" s="7">
        <v>0.17346755699999999</v>
      </c>
      <c r="AG159" s="7">
        <v>0.24724105600000001</v>
      </c>
      <c r="AH159" s="7">
        <v>0.33377542500000001</v>
      </c>
      <c r="AI159" s="11"/>
      <c r="AJ159" s="7">
        <v>0.104080534</v>
      </c>
      <c r="AK159" s="7">
        <v>0.173068739</v>
      </c>
      <c r="AL159" s="7">
        <v>0.25960310800000003</v>
      </c>
      <c r="AM159" s="11"/>
      <c r="AN159" s="218">
        <v>51</v>
      </c>
      <c r="AO159" s="232">
        <v>0.4</v>
      </c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219">
        <v>41671</v>
      </c>
      <c r="BG159" s="234">
        <v>0.89</v>
      </c>
      <c r="BH159" s="11"/>
      <c r="BI159" s="11"/>
      <c r="BJ159" s="180"/>
      <c r="BK159" s="180"/>
      <c r="BL159" s="180"/>
      <c r="BM159"/>
      <c r="BN159"/>
      <c r="BO159"/>
      <c r="BP159"/>
      <c r="BQ159"/>
      <c r="BR159" s="180"/>
      <c r="BS159" s="180"/>
      <c r="BT159" s="180"/>
      <c r="BU159" s="180"/>
      <c r="BV159" s="180"/>
      <c r="BW159" s="180"/>
      <c r="BX159" s="180"/>
      <c r="BY159" s="180"/>
      <c r="BZ159" s="180"/>
      <c r="CA159" s="180"/>
      <c r="CB159" s="180"/>
      <c r="CC159" s="180"/>
      <c r="CD159" s="180"/>
      <c r="CE159" s="180"/>
    </row>
    <row r="160" spans="2:83" ht="12.75" x14ac:dyDescent="0.2">
      <c r="B160" s="230">
        <v>40817</v>
      </c>
      <c r="C160" s="231">
        <v>29.149998855590823</v>
      </c>
      <c r="D160" s="231">
        <v>33.149998855590823</v>
      </c>
      <c r="E160" s="231">
        <v>38.149998855590823</v>
      </c>
      <c r="F160" s="226"/>
      <c r="G160" s="231">
        <v>15.575000724792481</v>
      </c>
      <c r="H160" s="231">
        <v>19.575000724792481</v>
      </c>
      <c r="I160" s="231">
        <v>23.575000724792481</v>
      </c>
      <c r="J160" s="218"/>
      <c r="K160" s="219">
        <v>41699</v>
      </c>
      <c r="L160" s="7">
        <v>26.880003509521487</v>
      </c>
      <c r="M160" s="7">
        <v>30.880003509521487</v>
      </c>
      <c r="N160" s="7">
        <v>35.880003509521487</v>
      </c>
      <c r="O160" s="11"/>
      <c r="P160" s="7">
        <v>25.920002899169923</v>
      </c>
      <c r="Q160" s="7">
        <v>29.920002899169923</v>
      </c>
      <c r="R160" s="7">
        <v>34.920002899169923</v>
      </c>
      <c r="S160" s="11"/>
      <c r="T160" s="7">
        <v>1.5579674243927002</v>
      </c>
      <c r="U160" s="7">
        <v>1.5579674243927002</v>
      </c>
      <c r="V160" s="7">
        <v>1.5579674243927002</v>
      </c>
      <c r="W160" s="11"/>
      <c r="X160" s="7">
        <v>0.18</v>
      </c>
      <c r="Y160" s="7">
        <v>0.19888090999999999</v>
      </c>
      <c r="Z160" s="7">
        <v>0.25900000000000001</v>
      </c>
      <c r="AA160" s="11"/>
      <c r="AB160" s="7">
        <v>8.0500000000000002E-2</v>
      </c>
      <c r="AC160" s="7">
        <v>9.9440454999999997E-2</v>
      </c>
      <c r="AD160" s="7">
        <v>0.13900000000000001</v>
      </c>
      <c r="AE160" s="11"/>
      <c r="AF160" s="7">
        <v>0.173068739</v>
      </c>
      <c r="AG160" s="7">
        <v>0.24566319</v>
      </c>
      <c r="AH160" s="7">
        <v>0.33164530600000003</v>
      </c>
      <c r="AI160" s="11"/>
      <c r="AJ160" s="7">
        <v>0.103841243</v>
      </c>
      <c r="AK160" s="7">
        <v>0.17196423299999999</v>
      </c>
      <c r="AL160" s="7">
        <v>0.25794634900000002</v>
      </c>
      <c r="AM160" s="11"/>
      <c r="AN160" s="218">
        <v>51</v>
      </c>
      <c r="AO160" s="232">
        <v>0.4</v>
      </c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219">
        <v>41699</v>
      </c>
      <c r="BG160" s="234">
        <v>0.89</v>
      </c>
      <c r="BH160" s="11"/>
      <c r="BI160" s="11"/>
      <c r="BJ160" s="180"/>
      <c r="BK160" s="180"/>
      <c r="BL160" s="180"/>
      <c r="BM160"/>
      <c r="BN160"/>
      <c r="BO160"/>
      <c r="BP160"/>
      <c r="BQ160"/>
      <c r="BR160" s="180"/>
      <c r="BS160" s="180"/>
      <c r="BT160" s="180"/>
      <c r="BU160" s="180"/>
      <c r="BV160" s="180"/>
      <c r="BW160" s="180"/>
      <c r="BX160" s="180"/>
      <c r="BY160" s="180"/>
      <c r="BZ160" s="180"/>
      <c r="CA160" s="180"/>
      <c r="CB160" s="180"/>
      <c r="CC160" s="180"/>
      <c r="CD160" s="180"/>
      <c r="CE160" s="180"/>
    </row>
    <row r="161" spans="2:83" ht="12.75" x14ac:dyDescent="0.2">
      <c r="B161" s="230">
        <v>40848</v>
      </c>
      <c r="C161" s="231">
        <v>27.649998855590823</v>
      </c>
      <c r="D161" s="231">
        <v>31.649998855590823</v>
      </c>
      <c r="E161" s="231">
        <v>36.649998855590823</v>
      </c>
      <c r="F161" s="226"/>
      <c r="G161" s="231">
        <v>15.674999198913575</v>
      </c>
      <c r="H161" s="231">
        <v>19.674999198913575</v>
      </c>
      <c r="I161" s="231">
        <v>23.674999198913575</v>
      </c>
      <c r="J161" s="218"/>
      <c r="K161" s="219">
        <v>41730</v>
      </c>
      <c r="L161" s="7">
        <v>26.148508605957034</v>
      </c>
      <c r="M161" s="7">
        <v>30.148508605957034</v>
      </c>
      <c r="N161" s="7">
        <v>35.148508605957034</v>
      </c>
      <c r="O161" s="11"/>
      <c r="P161" s="7">
        <v>24.906510314941407</v>
      </c>
      <c r="Q161" s="7">
        <v>28.906510314941407</v>
      </c>
      <c r="R161" s="7">
        <v>33.906510314941407</v>
      </c>
      <c r="S161" s="11"/>
      <c r="T161" s="7">
        <v>1.5579674243927002</v>
      </c>
      <c r="U161" s="7">
        <v>1.5579674243927002</v>
      </c>
      <c r="V161" s="7">
        <v>1.5579674243927002</v>
      </c>
      <c r="W161" s="11"/>
      <c r="X161" s="7">
        <v>0.18</v>
      </c>
      <c r="Y161" s="7">
        <v>0.19873196500000001</v>
      </c>
      <c r="Z161" s="7">
        <v>0.25800000000000001</v>
      </c>
      <c r="AA161" s="11"/>
      <c r="AB161" s="7">
        <v>8.0500000000000002E-2</v>
      </c>
      <c r="AC161" s="7">
        <v>9.9365982000000005E-2</v>
      </c>
      <c r="AD161" s="7">
        <v>0.13900000000000001</v>
      </c>
      <c r="AE161" s="11"/>
      <c r="AF161" s="7">
        <v>0.17196423299999999</v>
      </c>
      <c r="AG161" s="7">
        <v>0.24507878</v>
      </c>
      <c r="AH161" s="7">
        <v>0.33085635299999999</v>
      </c>
      <c r="AI161" s="11"/>
      <c r="AJ161" s="7">
        <v>0.10317854</v>
      </c>
      <c r="AK161" s="7">
        <v>0.17155514599999999</v>
      </c>
      <c r="AL161" s="7">
        <v>0.25733271899999999</v>
      </c>
      <c r="AM161" s="11"/>
      <c r="AN161" s="218">
        <v>51</v>
      </c>
      <c r="AO161" s="232">
        <v>0.4</v>
      </c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219">
        <v>41730</v>
      </c>
      <c r="BG161" s="234">
        <v>0.89</v>
      </c>
      <c r="BH161" s="11"/>
      <c r="BI161" s="11"/>
      <c r="BJ161" s="180"/>
      <c r="BK161" s="180"/>
      <c r="BL161" s="180"/>
      <c r="BM161"/>
      <c r="BN161"/>
      <c r="BO161"/>
      <c r="BP161"/>
      <c r="BQ161"/>
      <c r="BR161" s="180"/>
      <c r="BS161" s="180"/>
      <c r="BT161" s="180"/>
      <c r="BU161" s="180"/>
      <c r="BV161" s="180"/>
      <c r="BW161" s="180"/>
      <c r="BX161" s="180"/>
      <c r="BY161" s="180"/>
      <c r="BZ161" s="180"/>
      <c r="CA161" s="180"/>
      <c r="CB161" s="180"/>
      <c r="CC161" s="180"/>
      <c r="CD161" s="180"/>
      <c r="CE161" s="180"/>
    </row>
    <row r="162" spans="2:83" ht="12.75" x14ac:dyDescent="0.2">
      <c r="B162" s="230">
        <v>40878</v>
      </c>
      <c r="C162" s="231">
        <v>27.050000381469729</v>
      </c>
      <c r="D162" s="231">
        <v>31.050000381469729</v>
      </c>
      <c r="E162" s="231">
        <v>36.050000381469729</v>
      </c>
      <c r="F162" s="226"/>
      <c r="G162" s="231">
        <v>17.524998626708985</v>
      </c>
      <c r="H162" s="231">
        <v>21.524998626708985</v>
      </c>
      <c r="I162" s="231">
        <v>25.524998626708985</v>
      </c>
      <c r="J162" s="218"/>
      <c r="K162" s="219">
        <v>41760</v>
      </c>
      <c r="L162" s="7">
        <v>27.322506484985354</v>
      </c>
      <c r="M162" s="7">
        <v>31.322506484985354</v>
      </c>
      <c r="N162" s="7">
        <v>36.322506484985354</v>
      </c>
      <c r="O162" s="11"/>
      <c r="P162" s="7">
        <v>27.952504119873048</v>
      </c>
      <c r="Q162" s="7">
        <v>31.952504119873048</v>
      </c>
      <c r="R162" s="7">
        <v>36.952504119873048</v>
      </c>
      <c r="S162" s="11"/>
      <c r="T162" s="7">
        <v>1.5579674243927002</v>
      </c>
      <c r="U162" s="7">
        <v>1.5579674243927002</v>
      </c>
      <c r="V162" s="7">
        <v>1.5579674243927002</v>
      </c>
      <c r="W162" s="11"/>
      <c r="X162" s="7">
        <v>0.18</v>
      </c>
      <c r="Y162" s="7">
        <v>0.19945549300000001</v>
      </c>
      <c r="Z162" s="7">
        <v>0.25900000000000001</v>
      </c>
      <c r="AA162" s="11"/>
      <c r="AB162" s="7">
        <v>8.0500000000000002E-2</v>
      </c>
      <c r="AC162" s="7">
        <v>9.9727747000000005E-2</v>
      </c>
      <c r="AD162" s="7">
        <v>0.14000000000000001</v>
      </c>
      <c r="AE162" s="11"/>
      <c r="AF162" s="7">
        <v>0.17155514599999999</v>
      </c>
      <c r="AG162" s="7">
        <v>0.245932913</v>
      </c>
      <c r="AH162" s="7">
        <v>0.33200943300000002</v>
      </c>
      <c r="AI162" s="11"/>
      <c r="AJ162" s="7">
        <v>0.10293308800000001</v>
      </c>
      <c r="AK162" s="7">
        <v>0.17215303900000001</v>
      </c>
      <c r="AL162" s="7">
        <v>0.258229559</v>
      </c>
      <c r="AM162" s="11"/>
      <c r="AN162" s="218">
        <v>52</v>
      </c>
      <c r="AO162" s="232">
        <v>0.4</v>
      </c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219">
        <v>41760</v>
      </c>
      <c r="BG162" s="234">
        <v>0.89</v>
      </c>
      <c r="BH162" s="11"/>
      <c r="BI162" s="11"/>
      <c r="BJ162" s="180"/>
      <c r="BK162" s="180"/>
      <c r="BL162" s="180"/>
      <c r="BM162"/>
      <c r="BN162"/>
      <c r="BO162"/>
      <c r="BP162"/>
      <c r="BQ162"/>
      <c r="BR162" s="180"/>
      <c r="BS162" s="180"/>
      <c r="BT162" s="180"/>
      <c r="BU162" s="180"/>
      <c r="BV162" s="180"/>
      <c r="BW162" s="180"/>
      <c r="BX162" s="180"/>
      <c r="BY162" s="180"/>
      <c r="BZ162" s="180"/>
      <c r="CA162" s="180"/>
      <c r="CB162" s="180"/>
      <c r="CC162" s="180"/>
      <c r="CD162" s="180"/>
      <c r="CE162" s="180"/>
    </row>
    <row r="163" spans="2:83" ht="12.75" x14ac:dyDescent="0.2">
      <c r="B163" s="230">
        <v>40909</v>
      </c>
      <c r="C163" s="231">
        <v>31.050010681152344</v>
      </c>
      <c r="D163" s="231">
        <v>35.050010681152344</v>
      </c>
      <c r="E163" s="231">
        <v>40.050010681152344</v>
      </c>
      <c r="F163" s="226"/>
      <c r="G163" s="231">
        <v>19.192495880126955</v>
      </c>
      <c r="H163" s="231">
        <v>23.192495880126955</v>
      </c>
      <c r="I163" s="231">
        <v>27.192495880126955</v>
      </c>
      <c r="J163" s="218"/>
      <c r="K163" s="219">
        <v>41791</v>
      </c>
      <c r="L163" s="7">
        <v>34.090002593994143</v>
      </c>
      <c r="M163" s="7">
        <v>38.090002593994143</v>
      </c>
      <c r="N163" s="7">
        <v>43.090002593994143</v>
      </c>
      <c r="O163" s="11"/>
      <c r="P163" s="7">
        <v>37.17250343322754</v>
      </c>
      <c r="Q163" s="7">
        <v>41.17250343322754</v>
      </c>
      <c r="R163" s="7">
        <v>46.17250343322754</v>
      </c>
      <c r="S163" s="11"/>
      <c r="T163" s="7">
        <v>1.5579674243927002</v>
      </c>
      <c r="U163" s="7">
        <v>1.5579674243927002</v>
      </c>
      <c r="V163" s="7">
        <v>1.5579674243927002</v>
      </c>
      <c r="W163" s="11"/>
      <c r="X163" s="7">
        <v>0.18</v>
      </c>
      <c r="Y163" s="7">
        <v>0.19949577600000001</v>
      </c>
      <c r="Z163" s="7">
        <v>0.25900000000000001</v>
      </c>
      <c r="AA163" s="11"/>
      <c r="AB163" s="7">
        <v>8.0500000000000002E-2</v>
      </c>
      <c r="AC163" s="7">
        <v>9.9747888000000007E-2</v>
      </c>
      <c r="AD163" s="7">
        <v>0.14000000000000001</v>
      </c>
      <c r="AE163" s="11"/>
      <c r="AF163" s="7">
        <v>0.17215303900000001</v>
      </c>
      <c r="AG163" s="7">
        <v>0.246042075</v>
      </c>
      <c r="AH163" s="7">
        <v>0.332156801</v>
      </c>
      <c r="AI163" s="11"/>
      <c r="AJ163" s="7">
        <v>0.103291823</v>
      </c>
      <c r="AK163" s="7">
        <v>0.17222945200000001</v>
      </c>
      <c r="AL163" s="7">
        <v>0.25834417799999998</v>
      </c>
      <c r="AM163" s="11"/>
      <c r="AN163" s="218">
        <v>52</v>
      </c>
      <c r="AO163" s="232">
        <v>0.4</v>
      </c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219">
        <v>41791</v>
      </c>
      <c r="BG163" s="234">
        <v>0.89</v>
      </c>
      <c r="BH163" s="11"/>
      <c r="BI163" s="11"/>
      <c r="BJ163" s="180"/>
      <c r="BK163" s="180"/>
      <c r="BL163" s="180"/>
      <c r="BM163"/>
      <c r="BN163"/>
      <c r="BO163"/>
      <c r="BP163"/>
      <c r="BQ163"/>
      <c r="BR163" s="180"/>
      <c r="BS163" s="180"/>
      <c r="BT163" s="180"/>
      <c r="BU163" s="180"/>
      <c r="BV163" s="180"/>
      <c r="BW163" s="180"/>
      <c r="BX163" s="180"/>
      <c r="BY163" s="180"/>
      <c r="BZ163" s="180"/>
      <c r="CA163" s="180"/>
      <c r="CB163" s="180"/>
      <c r="CC163" s="180"/>
      <c r="CD163" s="180"/>
      <c r="CE163" s="180"/>
    </row>
    <row r="164" spans="2:83" ht="12.75" x14ac:dyDescent="0.2">
      <c r="B164" s="230">
        <v>40940</v>
      </c>
      <c r="C164" s="231">
        <v>29.900001525878906</v>
      </c>
      <c r="D164" s="231">
        <v>33.900001525878906</v>
      </c>
      <c r="E164" s="231">
        <v>38.900001525878906</v>
      </c>
      <c r="F164" s="226"/>
      <c r="G164" s="231">
        <v>19.692497787475588</v>
      </c>
      <c r="H164" s="231">
        <v>23.692497787475588</v>
      </c>
      <c r="I164" s="231">
        <v>27.692497787475588</v>
      </c>
      <c r="J164" s="218"/>
      <c r="K164" s="219">
        <v>41821</v>
      </c>
      <c r="L164" s="7">
        <v>36.760012207031252</v>
      </c>
      <c r="M164" s="7">
        <v>40.760012207031252</v>
      </c>
      <c r="N164" s="7">
        <v>45.760012207031252</v>
      </c>
      <c r="O164" s="11"/>
      <c r="P164" s="7">
        <v>38.590012512207032</v>
      </c>
      <c r="Q164" s="7">
        <v>42.590012512207032</v>
      </c>
      <c r="R164" s="7">
        <v>47.590012512207032</v>
      </c>
      <c r="S164" s="11"/>
      <c r="T164" s="7">
        <v>1.5579674243927002</v>
      </c>
      <c r="U164" s="7">
        <v>1.5579674243927002</v>
      </c>
      <c r="V164" s="7">
        <v>1.5579674243927002</v>
      </c>
      <c r="W164" s="11"/>
      <c r="X164" s="7">
        <v>0.2175</v>
      </c>
      <c r="Y164" s="7">
        <v>0.199720763</v>
      </c>
      <c r="Z164" s="7">
        <v>0.26</v>
      </c>
      <c r="AA164" s="11"/>
      <c r="AB164" s="7">
        <v>9.8000000000000004E-2</v>
      </c>
      <c r="AC164" s="7">
        <v>9.9860380999999998E-2</v>
      </c>
      <c r="AD164" s="7">
        <v>0.14000000000000001</v>
      </c>
      <c r="AE164" s="11"/>
      <c r="AF164" s="7">
        <v>0.17222945200000001</v>
      </c>
      <c r="AG164" s="7">
        <v>0.24617828999999999</v>
      </c>
      <c r="AH164" s="7">
        <v>0.33234069199999999</v>
      </c>
      <c r="AI164" s="11"/>
      <c r="AJ164" s="7">
        <v>0.10333767100000001</v>
      </c>
      <c r="AK164" s="7">
        <v>0.172324803</v>
      </c>
      <c r="AL164" s="7">
        <v>0.258487205</v>
      </c>
      <c r="AM164" s="11"/>
      <c r="AN164" s="218">
        <v>52</v>
      </c>
      <c r="AO164" s="232">
        <v>0.4</v>
      </c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219">
        <v>41821</v>
      </c>
      <c r="BG164" s="234">
        <v>0.89</v>
      </c>
      <c r="BH164" s="11"/>
      <c r="BI164" s="11"/>
      <c r="BJ164" s="180"/>
      <c r="BK164" s="180"/>
      <c r="BL164" s="180"/>
      <c r="BM164"/>
      <c r="BN164"/>
      <c r="BO164"/>
      <c r="BP164"/>
      <c r="BQ164"/>
      <c r="BR164" s="180"/>
      <c r="BS164" s="180"/>
      <c r="BT164" s="180"/>
      <c r="BU164" s="180"/>
      <c r="BV164" s="180"/>
      <c r="BW164" s="180"/>
      <c r="BX164" s="180"/>
      <c r="BY164" s="180"/>
      <c r="BZ164" s="180"/>
      <c r="CA164" s="180"/>
      <c r="CB164" s="180"/>
      <c r="CC164" s="180"/>
      <c r="CD164" s="180"/>
      <c r="CE164" s="180"/>
    </row>
    <row r="165" spans="2:83" ht="12.75" x14ac:dyDescent="0.2">
      <c r="B165" s="230">
        <v>40969</v>
      </c>
      <c r="C165" s="231">
        <v>28.37999153137207</v>
      </c>
      <c r="D165" s="231">
        <v>32.37999153137207</v>
      </c>
      <c r="E165" s="231">
        <v>37.37999153137207</v>
      </c>
      <c r="F165" s="226"/>
      <c r="G165" s="231">
        <v>18.642496643066409</v>
      </c>
      <c r="H165" s="231">
        <v>22.642496643066409</v>
      </c>
      <c r="I165" s="231">
        <v>26.642496643066409</v>
      </c>
      <c r="J165" s="218"/>
      <c r="K165" s="219">
        <v>41852</v>
      </c>
      <c r="L165" s="7">
        <v>34.410009918212893</v>
      </c>
      <c r="M165" s="7">
        <v>38.410009918212893</v>
      </c>
      <c r="N165" s="7">
        <v>43.410009918212893</v>
      </c>
      <c r="O165" s="11"/>
      <c r="P165" s="7">
        <v>36.740010223388673</v>
      </c>
      <c r="Q165" s="7">
        <v>40.740010223388673</v>
      </c>
      <c r="R165" s="7">
        <v>45.740010223388673</v>
      </c>
      <c r="S165" s="11"/>
      <c r="T165" s="7">
        <v>1.5579674243927002</v>
      </c>
      <c r="U165" s="7">
        <v>1.5579674243927002</v>
      </c>
      <c r="V165" s="7">
        <v>1.5579674243927002</v>
      </c>
      <c r="W165" s="11"/>
      <c r="X165" s="7">
        <v>0.2175</v>
      </c>
      <c r="Y165" s="7">
        <v>0.19959333100000001</v>
      </c>
      <c r="Z165" s="7">
        <v>0.25900000000000001</v>
      </c>
      <c r="AA165" s="11"/>
      <c r="AB165" s="7">
        <v>9.8000000000000004E-2</v>
      </c>
      <c r="AC165" s="7">
        <v>9.9796665000000007E-2</v>
      </c>
      <c r="AD165" s="7">
        <v>0.14000000000000001</v>
      </c>
      <c r="AE165" s="11"/>
      <c r="AF165" s="7">
        <v>0.172324803</v>
      </c>
      <c r="AG165" s="7">
        <v>0.24523791</v>
      </c>
      <c r="AH165" s="7">
        <v>0.33107117800000002</v>
      </c>
      <c r="AI165" s="11"/>
      <c r="AJ165" s="7">
        <v>0.10339488200000001</v>
      </c>
      <c r="AK165" s="7">
        <v>0.17166653700000001</v>
      </c>
      <c r="AL165" s="7">
        <v>0.25749980500000003</v>
      </c>
      <c r="AM165" s="11"/>
      <c r="AN165" s="218">
        <v>53</v>
      </c>
      <c r="AO165" s="232">
        <v>0.4</v>
      </c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219">
        <v>41852</v>
      </c>
      <c r="BG165" s="234">
        <v>0.89</v>
      </c>
      <c r="BH165" s="11"/>
      <c r="BI165" s="11"/>
      <c r="BJ165" s="180"/>
      <c r="BK165" s="180"/>
      <c r="BL165" s="180"/>
      <c r="BM165"/>
      <c r="BN165"/>
      <c r="BO165"/>
      <c r="BP165"/>
      <c r="BQ165"/>
      <c r="BR165" s="180"/>
      <c r="BS165" s="180"/>
      <c r="BT165" s="180"/>
      <c r="BU165" s="180"/>
      <c r="BV165" s="180"/>
      <c r="BW165" s="180"/>
      <c r="BX165" s="180"/>
      <c r="BY165" s="180"/>
      <c r="BZ165" s="180"/>
      <c r="CA165" s="180"/>
      <c r="CB165" s="180"/>
      <c r="CC165" s="180"/>
      <c r="CD165" s="180"/>
      <c r="CE165" s="180"/>
    </row>
    <row r="166" spans="2:83" ht="12.75" x14ac:dyDescent="0.2">
      <c r="B166" s="230">
        <v>41000</v>
      </c>
      <c r="C166" s="231">
        <v>29.579998016357422</v>
      </c>
      <c r="D166" s="231">
        <v>33.579998016357422</v>
      </c>
      <c r="E166" s="231">
        <v>38.579998016357422</v>
      </c>
      <c r="F166" s="226"/>
      <c r="G166" s="231">
        <v>18.342497406005862</v>
      </c>
      <c r="H166" s="231">
        <v>22.342497406005862</v>
      </c>
      <c r="I166" s="231">
        <v>26.342497406005862</v>
      </c>
      <c r="J166" s="218"/>
      <c r="K166" s="219">
        <v>41883</v>
      </c>
      <c r="L166" s="7">
        <v>26.209004364013673</v>
      </c>
      <c r="M166" s="7">
        <v>30.209004364013673</v>
      </c>
      <c r="N166" s="7">
        <v>35.209004364013673</v>
      </c>
      <c r="O166" s="11"/>
      <c r="P166" s="7">
        <v>28.536004028320313</v>
      </c>
      <c r="Q166" s="7">
        <v>32.536004028320313</v>
      </c>
      <c r="R166" s="7">
        <v>37.536004028320313</v>
      </c>
      <c r="S166" s="11"/>
      <c r="T166" s="7">
        <v>1.5579674243927002</v>
      </c>
      <c r="U166" s="7">
        <v>1.5579674243927002</v>
      </c>
      <c r="V166" s="7">
        <v>1.5579674243927002</v>
      </c>
      <c r="W166" s="11"/>
      <c r="X166" s="7">
        <v>0.18</v>
      </c>
      <c r="Y166" s="7">
        <v>0.198914645</v>
      </c>
      <c r="Z166" s="7">
        <v>0.25900000000000001</v>
      </c>
      <c r="AA166" s="11"/>
      <c r="AB166" s="7">
        <v>8.0500000000000002E-2</v>
      </c>
      <c r="AC166" s="7">
        <v>9.9457322000000001E-2</v>
      </c>
      <c r="AD166" s="7">
        <v>0.13900000000000001</v>
      </c>
      <c r="AE166" s="11"/>
      <c r="AF166" s="7">
        <v>0.17166653700000001</v>
      </c>
      <c r="AG166" s="7">
        <v>0.243439462</v>
      </c>
      <c r="AH166" s="7">
        <v>0.32864327399999999</v>
      </c>
      <c r="AI166" s="11"/>
      <c r="AJ166" s="7">
        <v>0.10299992200000001</v>
      </c>
      <c r="AK166" s="7">
        <v>0.17040762300000001</v>
      </c>
      <c r="AL166" s="7">
        <v>0.255611435</v>
      </c>
      <c r="AM166" s="11"/>
      <c r="AN166" s="218">
        <v>53</v>
      </c>
      <c r="AO166" s="232">
        <v>0.4</v>
      </c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219">
        <v>41883</v>
      </c>
      <c r="BG166" s="234">
        <v>0.89</v>
      </c>
      <c r="BH166" s="11"/>
      <c r="BI166" s="11"/>
      <c r="BJ166" s="180"/>
      <c r="BK166" s="180"/>
      <c r="BL166" s="180"/>
      <c r="BM166"/>
      <c r="BN166"/>
      <c r="BO166"/>
      <c r="BP166"/>
      <c r="BQ166"/>
      <c r="BR166" s="180"/>
      <c r="BS166" s="180"/>
      <c r="BT166" s="180"/>
      <c r="BU166" s="180"/>
      <c r="BV166" s="180"/>
      <c r="BW166" s="180"/>
      <c r="BX166" s="180"/>
      <c r="BY166" s="180"/>
      <c r="BZ166" s="180"/>
      <c r="CA166" s="180"/>
      <c r="CB166" s="180"/>
      <c r="CC166" s="180"/>
      <c r="CD166" s="180"/>
      <c r="CE166" s="180"/>
    </row>
    <row r="167" spans="2:83" ht="12.75" x14ac:dyDescent="0.2">
      <c r="B167" s="230">
        <v>41030</v>
      </c>
      <c r="C167" s="231">
        <v>32.130016326904297</v>
      </c>
      <c r="D167" s="231">
        <v>36.130016326904297</v>
      </c>
      <c r="E167" s="231">
        <v>41.130016326904297</v>
      </c>
      <c r="F167" s="226"/>
      <c r="G167" s="231">
        <v>17.942497787475588</v>
      </c>
      <c r="H167" s="231">
        <v>21.942497787475588</v>
      </c>
      <c r="I167" s="231">
        <v>25.942497787475588</v>
      </c>
      <c r="J167" s="218"/>
      <c r="K167" s="219">
        <v>41913</v>
      </c>
      <c r="L167" s="7">
        <v>24.651007614135743</v>
      </c>
      <c r="M167" s="7">
        <v>28.651007614135743</v>
      </c>
      <c r="N167" s="7">
        <v>33.651007614135743</v>
      </c>
      <c r="O167" s="11"/>
      <c r="P167" s="7">
        <v>26.154005966186524</v>
      </c>
      <c r="Q167" s="7">
        <v>30.154005966186524</v>
      </c>
      <c r="R167" s="7">
        <v>35.154005966186524</v>
      </c>
      <c r="S167" s="11"/>
      <c r="T167" s="7">
        <v>1.5579674243927002</v>
      </c>
      <c r="U167" s="7">
        <v>1.5579674243927002</v>
      </c>
      <c r="V167" s="7">
        <v>1.5579674243927002</v>
      </c>
      <c r="W167" s="11"/>
      <c r="X167" s="7">
        <v>0.18</v>
      </c>
      <c r="Y167" s="7">
        <v>0.198221446</v>
      </c>
      <c r="Z167" s="7">
        <v>0.25800000000000001</v>
      </c>
      <c r="AA167" s="11"/>
      <c r="AB167" s="7">
        <v>8.0500000000000002E-2</v>
      </c>
      <c r="AC167" s="7">
        <v>9.9110722999999998E-2</v>
      </c>
      <c r="AD167" s="7">
        <v>0.13900000000000001</v>
      </c>
      <c r="AE167" s="11"/>
      <c r="AF167" s="7">
        <v>0.17040762300000001</v>
      </c>
      <c r="AG167" s="7">
        <v>0.24188082899999999</v>
      </c>
      <c r="AH167" s="7">
        <v>0.32653912000000002</v>
      </c>
      <c r="AI167" s="11"/>
      <c r="AJ167" s="7">
        <v>0.102244574</v>
      </c>
      <c r="AK167" s="7">
        <v>0.16931658099999999</v>
      </c>
      <c r="AL167" s="7">
        <v>0.25397487099999999</v>
      </c>
      <c r="AM167" s="11"/>
      <c r="AN167" s="218">
        <v>53</v>
      </c>
      <c r="AO167" s="232">
        <v>0.4</v>
      </c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219">
        <v>41913</v>
      </c>
      <c r="BG167" s="234">
        <v>0.89</v>
      </c>
      <c r="BH167" s="11"/>
      <c r="BI167" s="11"/>
      <c r="BJ167" s="180"/>
      <c r="BK167" s="180"/>
      <c r="BL167" s="180"/>
      <c r="BM167"/>
      <c r="BN167"/>
      <c r="BO167"/>
      <c r="BP167"/>
      <c r="BQ167"/>
      <c r="BR167" s="180"/>
      <c r="BS167" s="180"/>
      <c r="BT167" s="180"/>
      <c r="BU167" s="180"/>
      <c r="BV167" s="180"/>
      <c r="BW167" s="180"/>
      <c r="BX167" s="180"/>
      <c r="BY167" s="180"/>
      <c r="BZ167" s="180"/>
      <c r="CA167" s="180"/>
      <c r="CB167" s="180"/>
      <c r="CC167" s="180"/>
      <c r="CD167" s="180"/>
      <c r="CE167" s="180"/>
    </row>
    <row r="168" spans="2:83" ht="12.75" x14ac:dyDescent="0.2">
      <c r="B168" s="230">
        <v>41061</v>
      </c>
      <c r="C168" s="231">
        <v>40.580001831054688</v>
      </c>
      <c r="D168" s="231">
        <v>44.580001831054688</v>
      </c>
      <c r="E168" s="231">
        <v>49.580001831054688</v>
      </c>
      <c r="F168" s="226"/>
      <c r="G168" s="231">
        <v>18.542500076293948</v>
      </c>
      <c r="H168" s="231">
        <v>22.542500076293948</v>
      </c>
      <c r="I168" s="231">
        <v>26.542500076293948</v>
      </c>
      <c r="J168" s="218"/>
      <c r="K168" s="219">
        <v>41944</v>
      </c>
      <c r="L168" s="7">
        <v>24.901007614135743</v>
      </c>
      <c r="M168" s="7">
        <v>28.901007614135743</v>
      </c>
      <c r="N168" s="7">
        <v>33.901007614135743</v>
      </c>
      <c r="O168" s="11"/>
      <c r="P168" s="7">
        <v>25.654005966186524</v>
      </c>
      <c r="Q168" s="7">
        <v>29.654005966186524</v>
      </c>
      <c r="R168" s="7">
        <v>34.654005966186524</v>
      </c>
      <c r="S168" s="11"/>
      <c r="T168" s="7">
        <v>1.5579674243927002</v>
      </c>
      <c r="U168" s="7">
        <v>1.5579674243927002</v>
      </c>
      <c r="V168" s="7">
        <v>1.5579674243927002</v>
      </c>
      <c r="W168" s="11"/>
      <c r="X168" s="7">
        <v>0.18</v>
      </c>
      <c r="Y168" s="7">
        <v>0.19770248500000001</v>
      </c>
      <c r="Z168" s="7">
        <v>0.25700000000000001</v>
      </c>
      <c r="AA168" s="11"/>
      <c r="AB168" s="7">
        <v>8.0500000000000002E-2</v>
      </c>
      <c r="AC168" s="7">
        <v>9.8851242000000006E-2</v>
      </c>
      <c r="AD168" s="7">
        <v>0.13800000000000001</v>
      </c>
      <c r="AE168" s="11"/>
      <c r="AF168" s="7">
        <v>0.16931658099999999</v>
      </c>
      <c r="AG168" s="7">
        <v>0.24101662300000001</v>
      </c>
      <c r="AH168" s="7">
        <v>0.32537244100000001</v>
      </c>
      <c r="AI168" s="11"/>
      <c r="AJ168" s="7">
        <v>0.101589948</v>
      </c>
      <c r="AK168" s="7">
        <v>0.168711636</v>
      </c>
      <c r="AL168" s="7">
        <v>0.25306745400000002</v>
      </c>
      <c r="AM168" s="11"/>
      <c r="AN168" s="218">
        <v>54</v>
      </c>
      <c r="AO168" s="232">
        <v>0.4</v>
      </c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219">
        <v>41944</v>
      </c>
      <c r="BG168" s="234">
        <v>0.89</v>
      </c>
      <c r="BH168" s="11"/>
      <c r="BI168" s="11"/>
      <c r="BJ168" s="180"/>
      <c r="BK168" s="180"/>
      <c r="BL168" s="180"/>
      <c r="BM168"/>
      <c r="BN168"/>
      <c r="BO168"/>
      <c r="BP168"/>
      <c r="BQ168"/>
      <c r="BR168" s="180"/>
      <c r="BS168" s="180"/>
      <c r="BT168" s="180"/>
      <c r="BU168" s="180"/>
      <c r="BV168" s="180"/>
      <c r="BW168" s="180"/>
      <c r="BX168" s="180"/>
      <c r="BY168" s="180"/>
      <c r="BZ168" s="180"/>
      <c r="CA168" s="180"/>
      <c r="CB168" s="180"/>
      <c r="CC168" s="180"/>
      <c r="CD168" s="180"/>
      <c r="CE168" s="180"/>
    </row>
    <row r="169" spans="2:83" ht="12.75" x14ac:dyDescent="0.2">
      <c r="B169" s="230">
        <v>41091</v>
      </c>
      <c r="C169" s="231">
        <v>47.480003356933594</v>
      </c>
      <c r="D169" s="231">
        <v>51.480003356933594</v>
      </c>
      <c r="E169" s="231">
        <v>56.480003356933594</v>
      </c>
      <c r="F169" s="226"/>
      <c r="G169" s="231">
        <v>20.042500076293948</v>
      </c>
      <c r="H169" s="231">
        <v>24.042500076293948</v>
      </c>
      <c r="I169" s="231">
        <v>28.042500076293948</v>
      </c>
      <c r="J169" s="218"/>
      <c r="K169" s="219">
        <v>41974</v>
      </c>
      <c r="L169" s="7">
        <v>25.466006240844727</v>
      </c>
      <c r="M169" s="7">
        <v>29.466006240844727</v>
      </c>
      <c r="N169" s="7">
        <v>34.466006240844727</v>
      </c>
      <c r="O169" s="11"/>
      <c r="P169" s="7">
        <v>26.364007339477538</v>
      </c>
      <c r="Q169" s="7">
        <v>30.364007339477538</v>
      </c>
      <c r="R169" s="7">
        <v>35.364007339477538</v>
      </c>
      <c r="S169" s="11"/>
      <c r="T169" s="7">
        <v>1.5579674243927002</v>
      </c>
      <c r="U169" s="7">
        <v>1.5579674243927002</v>
      </c>
      <c r="V169" s="7">
        <v>1.5579674243927002</v>
      </c>
      <c r="W169" s="11"/>
      <c r="X169" s="7">
        <v>0.18</v>
      </c>
      <c r="Y169" s="7">
        <v>0.19774973900000001</v>
      </c>
      <c r="Z169" s="7">
        <v>0.25700000000000001</v>
      </c>
      <c r="AA169" s="11"/>
      <c r="AB169" s="7">
        <v>8.0500000000000002E-2</v>
      </c>
      <c r="AC169" s="7">
        <v>9.8874869000000004E-2</v>
      </c>
      <c r="AD169" s="7">
        <v>0.13800000000000001</v>
      </c>
      <c r="AE169" s="11"/>
      <c r="AF169" s="7">
        <v>0.168711636</v>
      </c>
      <c r="AG169" s="7">
        <v>0.240591111</v>
      </c>
      <c r="AH169" s="7">
        <v>0.32479799999999998</v>
      </c>
      <c r="AI169" s="11"/>
      <c r="AJ169" s="7">
        <v>0.10122698200000001</v>
      </c>
      <c r="AK169" s="7">
        <v>0.16841377800000001</v>
      </c>
      <c r="AL169" s="7">
        <v>0.25262066700000002</v>
      </c>
      <c r="AM169" s="11"/>
      <c r="AN169" s="218">
        <v>54</v>
      </c>
      <c r="AO169" s="232">
        <v>0.4</v>
      </c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219">
        <v>41974</v>
      </c>
      <c r="BG169" s="234">
        <v>0.89</v>
      </c>
      <c r="BH169" s="11"/>
      <c r="BI169" s="11"/>
      <c r="BJ169" s="180"/>
      <c r="BK169" s="180"/>
      <c r="BL169" s="180"/>
      <c r="BM169"/>
      <c r="BN169"/>
      <c r="BO169"/>
      <c r="BP169"/>
      <c r="BQ169"/>
      <c r="BR169" s="180"/>
      <c r="BS169" s="180"/>
      <c r="BT169" s="180"/>
      <c r="BU169" s="180"/>
      <c r="BV169" s="180"/>
      <c r="BW169" s="180"/>
      <c r="BX169" s="180"/>
      <c r="BY169" s="180"/>
      <c r="BZ169" s="180"/>
      <c r="CA169" s="180"/>
      <c r="CB169" s="180"/>
      <c r="CC169" s="180"/>
      <c r="CD169" s="180"/>
      <c r="CE169" s="180"/>
    </row>
    <row r="170" spans="2:83" ht="12.75" x14ac:dyDescent="0.2">
      <c r="B170" s="230">
        <v>41122</v>
      </c>
      <c r="C170" s="231">
        <v>46.725001525878909</v>
      </c>
      <c r="D170" s="231">
        <v>50.725001525878909</v>
      </c>
      <c r="E170" s="231">
        <v>55.725001525878909</v>
      </c>
      <c r="F170" s="226"/>
      <c r="G170" s="231">
        <v>19.942500076293946</v>
      </c>
      <c r="H170" s="231">
        <v>23.942500076293946</v>
      </c>
      <c r="I170" s="231">
        <v>27.942500076293946</v>
      </c>
      <c r="J170" s="218"/>
      <c r="K170" s="219">
        <v>42005</v>
      </c>
      <c r="L170" s="7">
        <v>29.553005752563479</v>
      </c>
      <c r="M170" s="7">
        <v>34.553005752563479</v>
      </c>
      <c r="N170" s="7">
        <v>39.553005752563479</v>
      </c>
      <c r="O170" s="11"/>
      <c r="P170" s="7">
        <v>27.512005767822266</v>
      </c>
      <c r="Q170" s="7">
        <v>32.512005767822266</v>
      </c>
      <c r="R170" s="7">
        <v>37.512005767822266</v>
      </c>
      <c r="S170" s="11"/>
      <c r="T170" s="7">
        <v>1.6047064065933228</v>
      </c>
      <c r="U170" s="7">
        <v>1.6047064065933228</v>
      </c>
      <c r="V170" s="7">
        <v>1.6047064065933228</v>
      </c>
      <c r="W170" s="11"/>
      <c r="X170" s="7">
        <v>0.18</v>
      </c>
      <c r="Y170" s="7">
        <v>0.198108171</v>
      </c>
      <c r="Z170" s="7">
        <v>0.25800000000000001</v>
      </c>
      <c r="AA170" s="11"/>
      <c r="AB170" s="7">
        <v>8.0500000000000002E-2</v>
      </c>
      <c r="AC170" s="7">
        <v>9.9054086E-2</v>
      </c>
      <c r="AD170" s="7">
        <v>0.13900000000000001</v>
      </c>
      <c r="AE170" s="11"/>
      <c r="AF170" s="7">
        <v>0.16841377800000001</v>
      </c>
      <c r="AG170" s="7">
        <v>0.24043652200000001</v>
      </c>
      <c r="AH170" s="7">
        <v>0.32458930499999999</v>
      </c>
      <c r="AI170" s="11"/>
      <c r="AJ170" s="7">
        <v>0.101048267</v>
      </c>
      <c r="AK170" s="7">
        <v>0.16830556499999999</v>
      </c>
      <c r="AL170" s="7">
        <v>0.252458348</v>
      </c>
      <c r="AM170" s="11"/>
      <c r="AN170" s="218">
        <v>54</v>
      </c>
      <c r="AO170" s="232">
        <v>0.4</v>
      </c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219">
        <v>42005</v>
      </c>
      <c r="BG170" s="234">
        <v>0.89</v>
      </c>
      <c r="BH170" s="11"/>
      <c r="BI170" s="11"/>
      <c r="BJ170" s="180"/>
      <c r="BK170" s="180"/>
      <c r="BL170" s="180"/>
      <c r="BM170"/>
      <c r="BN170"/>
      <c r="BO170"/>
      <c r="BP170"/>
      <c r="BQ170"/>
      <c r="BR170" s="180"/>
      <c r="BS170" s="180"/>
      <c r="BT170" s="180"/>
      <c r="BU170" s="180"/>
      <c r="BV170" s="180"/>
      <c r="BW170" s="180"/>
      <c r="BX170" s="180"/>
      <c r="BY170" s="180"/>
      <c r="BZ170" s="180"/>
      <c r="CA170" s="180"/>
      <c r="CB170" s="180"/>
      <c r="CC170" s="180"/>
      <c r="CD170" s="180"/>
      <c r="CE170" s="180"/>
    </row>
    <row r="171" spans="2:83" ht="12.75" x14ac:dyDescent="0.2">
      <c r="B171" s="230">
        <v>41153</v>
      </c>
      <c r="C171" s="231">
        <v>30.399999237060541</v>
      </c>
      <c r="D171" s="231">
        <v>34.399999237060541</v>
      </c>
      <c r="E171" s="231">
        <v>39.399999237060541</v>
      </c>
      <c r="F171" s="226"/>
      <c r="G171" s="231">
        <v>16.692501029968263</v>
      </c>
      <c r="H171" s="231">
        <v>20.692501029968263</v>
      </c>
      <c r="I171" s="231">
        <v>24.692501029968263</v>
      </c>
      <c r="J171" s="218"/>
      <c r="K171" s="219">
        <v>42036</v>
      </c>
      <c r="L171" s="7">
        <v>28.303005752563479</v>
      </c>
      <c r="M171" s="7">
        <v>33.303005752563479</v>
      </c>
      <c r="N171" s="7">
        <v>38.303005752563479</v>
      </c>
      <c r="O171" s="11"/>
      <c r="P171" s="7">
        <v>26.762005767822266</v>
      </c>
      <c r="Q171" s="7">
        <v>31.762005767822266</v>
      </c>
      <c r="R171" s="7">
        <v>36.762005767822266</v>
      </c>
      <c r="S171" s="11"/>
      <c r="T171" s="7">
        <v>1.6047064065933228</v>
      </c>
      <c r="U171" s="7">
        <v>1.6047064065933228</v>
      </c>
      <c r="V171" s="7">
        <v>1.6047064065933228</v>
      </c>
      <c r="W171" s="11"/>
      <c r="X171" s="7">
        <v>0.18</v>
      </c>
      <c r="Y171" s="7">
        <v>0.19796376700000001</v>
      </c>
      <c r="Z171" s="7">
        <v>0.25700000000000001</v>
      </c>
      <c r="AA171" s="11"/>
      <c r="AB171" s="7">
        <v>8.0500000000000002E-2</v>
      </c>
      <c r="AC171" s="7">
        <v>9.8981883000000007E-2</v>
      </c>
      <c r="AD171" s="7">
        <v>0.13900000000000001</v>
      </c>
      <c r="AE171" s="11"/>
      <c r="AF171" s="7">
        <v>0.16830556499999999</v>
      </c>
      <c r="AG171" s="7">
        <v>0.23987146400000001</v>
      </c>
      <c r="AH171" s="7">
        <v>0.32382647600000003</v>
      </c>
      <c r="AI171" s="11"/>
      <c r="AJ171" s="7">
        <v>0.10098333900000001</v>
      </c>
      <c r="AK171" s="7">
        <v>0.16791002499999999</v>
      </c>
      <c r="AL171" s="7">
        <v>0.25186503700000001</v>
      </c>
      <c r="AM171" s="11"/>
      <c r="AN171" s="218">
        <v>55</v>
      </c>
      <c r="AO171" s="232">
        <v>0.4</v>
      </c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219">
        <v>42036</v>
      </c>
      <c r="BG171" s="234">
        <v>0.89</v>
      </c>
      <c r="BH171" s="11"/>
      <c r="BI171" s="11"/>
      <c r="BJ171" s="180"/>
      <c r="BK171" s="180"/>
      <c r="BL171" s="180"/>
      <c r="BM171"/>
      <c r="BN171"/>
      <c r="BO171"/>
      <c r="BP171"/>
      <c r="BQ171"/>
      <c r="BR171" s="180"/>
      <c r="BS171" s="180"/>
      <c r="BT171" s="180"/>
      <c r="BU171" s="180"/>
      <c r="BV171" s="180"/>
      <c r="BW171" s="180"/>
      <c r="BX171" s="180"/>
      <c r="BY171" s="180"/>
      <c r="BZ171" s="180"/>
      <c r="CA171" s="180"/>
      <c r="CB171" s="180"/>
      <c r="CC171" s="180"/>
      <c r="CD171" s="180"/>
      <c r="CE171" s="180"/>
    </row>
    <row r="172" spans="2:83" ht="12.75" x14ac:dyDescent="0.2">
      <c r="B172" s="230">
        <v>41183</v>
      </c>
      <c r="C172" s="231">
        <v>29.649998855590823</v>
      </c>
      <c r="D172" s="231">
        <v>33.649998855590823</v>
      </c>
      <c r="E172" s="231">
        <v>38.649998855590823</v>
      </c>
      <c r="F172" s="226"/>
      <c r="G172" s="231">
        <v>16.325000724792481</v>
      </c>
      <c r="H172" s="231">
        <v>20.325000724792481</v>
      </c>
      <c r="I172" s="231">
        <v>24.325000724792481</v>
      </c>
      <c r="J172" s="218"/>
      <c r="K172" s="219">
        <v>42064</v>
      </c>
      <c r="L172" s="7">
        <v>26.880003509521487</v>
      </c>
      <c r="M172" s="7">
        <v>31.880003509521487</v>
      </c>
      <c r="N172" s="7">
        <v>36.880003509521487</v>
      </c>
      <c r="O172" s="11"/>
      <c r="P172" s="7">
        <v>25.920002899169923</v>
      </c>
      <c r="Q172" s="7">
        <v>30.920002899169923</v>
      </c>
      <c r="R172" s="7">
        <v>35.920002899169923</v>
      </c>
      <c r="S172" s="11"/>
      <c r="T172" s="7">
        <v>1.6047064065933228</v>
      </c>
      <c r="U172" s="7">
        <v>1.6047064065933228</v>
      </c>
      <c r="V172" s="7">
        <v>1.6047064065933228</v>
      </c>
      <c r="W172" s="11"/>
      <c r="X172" s="7">
        <v>0.18</v>
      </c>
      <c r="Y172" s="7">
        <v>0.19711321500000001</v>
      </c>
      <c r="Z172" s="7">
        <v>0.25600000000000001</v>
      </c>
      <c r="AA172" s="11"/>
      <c r="AB172" s="7">
        <v>8.0500000000000002E-2</v>
      </c>
      <c r="AC172" s="7">
        <v>9.8556608000000004E-2</v>
      </c>
      <c r="AD172" s="7">
        <v>0.13800000000000001</v>
      </c>
      <c r="AE172" s="11"/>
      <c r="AF172" s="7">
        <v>0.16791002499999999</v>
      </c>
      <c r="AG172" s="7">
        <v>0.238621888</v>
      </c>
      <c r="AH172" s="7">
        <v>0.32213954900000003</v>
      </c>
      <c r="AI172" s="11"/>
      <c r="AJ172" s="7">
        <v>0.10074601500000001</v>
      </c>
      <c r="AK172" s="7">
        <v>0.16703532200000001</v>
      </c>
      <c r="AL172" s="7">
        <v>0.25055298300000001</v>
      </c>
      <c r="AM172" s="11"/>
      <c r="AN172" s="218">
        <v>55</v>
      </c>
      <c r="AO172" s="232">
        <v>0.4</v>
      </c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219">
        <v>42064</v>
      </c>
      <c r="BG172" s="234">
        <v>0.89</v>
      </c>
      <c r="BH172" s="11"/>
      <c r="BI172" s="11"/>
      <c r="BJ172" s="180"/>
      <c r="BK172" s="180"/>
      <c r="BL172" s="180"/>
      <c r="BM172"/>
      <c r="BN172"/>
      <c r="BO172"/>
      <c r="BP172"/>
      <c r="BQ172"/>
      <c r="BR172" s="180"/>
      <c r="BS172" s="180"/>
      <c r="BT172" s="180"/>
      <c r="BU172" s="180"/>
      <c r="BV172" s="180"/>
      <c r="BW172" s="180"/>
      <c r="BX172" s="180"/>
      <c r="BY172" s="180"/>
      <c r="BZ172" s="180"/>
      <c r="CA172" s="180"/>
      <c r="CB172" s="180"/>
      <c r="CC172" s="180"/>
      <c r="CD172" s="180"/>
      <c r="CE172" s="180"/>
    </row>
    <row r="173" spans="2:83" ht="12.75" x14ac:dyDescent="0.2">
      <c r="B173" s="230">
        <v>41214</v>
      </c>
      <c r="C173" s="231">
        <v>28.149998855590823</v>
      </c>
      <c r="D173" s="231">
        <v>32.149998855590823</v>
      </c>
      <c r="E173" s="231">
        <v>37.149998855590823</v>
      </c>
      <c r="F173" s="226"/>
      <c r="G173" s="231">
        <v>16.424999198913575</v>
      </c>
      <c r="H173" s="231">
        <v>20.424999198913575</v>
      </c>
      <c r="I173" s="231">
        <v>24.424999198913575</v>
      </c>
      <c r="J173" s="218"/>
      <c r="K173" s="219">
        <v>42095</v>
      </c>
      <c r="L173" s="7">
        <v>26.148508605957034</v>
      </c>
      <c r="M173" s="7">
        <v>31.148508605957034</v>
      </c>
      <c r="N173" s="7">
        <v>36.148508605957034</v>
      </c>
      <c r="O173" s="11"/>
      <c r="P173" s="7">
        <v>24.906510314941407</v>
      </c>
      <c r="Q173" s="7">
        <v>29.906510314941407</v>
      </c>
      <c r="R173" s="7">
        <v>34.906510314941407</v>
      </c>
      <c r="S173" s="11"/>
      <c r="T173" s="7">
        <v>1.6047064065933228</v>
      </c>
      <c r="U173" s="7">
        <v>1.6047064065933228</v>
      </c>
      <c r="V173" s="7">
        <v>1.6047064065933228</v>
      </c>
      <c r="W173" s="11"/>
      <c r="X173" s="7">
        <v>0.18</v>
      </c>
      <c r="Y173" s="7">
        <v>0.19696071200000001</v>
      </c>
      <c r="Z173" s="7">
        <v>0.25600000000000001</v>
      </c>
      <c r="AA173" s="11"/>
      <c r="AB173" s="7">
        <v>8.0500000000000002E-2</v>
      </c>
      <c r="AC173" s="7">
        <v>9.8480356000000005E-2</v>
      </c>
      <c r="AD173" s="7">
        <v>0.13800000000000001</v>
      </c>
      <c r="AE173" s="11"/>
      <c r="AF173" s="7">
        <v>0.16703532200000001</v>
      </c>
      <c r="AG173" s="7">
        <v>0.23804686899999999</v>
      </c>
      <c r="AH173" s="7">
        <v>0.321363273</v>
      </c>
      <c r="AI173" s="11"/>
      <c r="AJ173" s="7">
        <v>0.100221193</v>
      </c>
      <c r="AK173" s="7">
        <v>0.16663280799999999</v>
      </c>
      <c r="AL173" s="7">
        <v>0.249949213</v>
      </c>
      <c r="AM173" s="11"/>
      <c r="AN173" s="218">
        <v>55</v>
      </c>
      <c r="AO173" s="232">
        <v>0.4</v>
      </c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219">
        <v>42095</v>
      </c>
      <c r="BG173" s="234">
        <v>0.89</v>
      </c>
      <c r="BH173" s="11"/>
      <c r="BI173" s="11"/>
      <c r="BJ173" s="180"/>
      <c r="BK173" s="180"/>
      <c r="BL173" s="180"/>
      <c r="BM173"/>
      <c r="BN173"/>
      <c r="BO173"/>
      <c r="BP173"/>
      <c r="BQ173"/>
      <c r="BR173" s="180"/>
      <c r="BS173" s="180"/>
      <c r="BT173" s="180"/>
      <c r="BU173" s="180"/>
      <c r="BV173" s="180"/>
      <c r="BW173" s="180"/>
      <c r="BX173" s="180"/>
      <c r="BY173" s="180"/>
      <c r="BZ173" s="180"/>
      <c r="CA173" s="180"/>
      <c r="CB173" s="180"/>
      <c r="CC173" s="180"/>
      <c r="CD173" s="180"/>
      <c r="CE173" s="180"/>
    </row>
    <row r="174" spans="2:83" ht="12.75" x14ac:dyDescent="0.2">
      <c r="B174" s="230">
        <v>41244</v>
      </c>
      <c r="C174" s="231">
        <v>27.550000381469729</v>
      </c>
      <c r="D174" s="231">
        <v>31.550000381469729</v>
      </c>
      <c r="E174" s="231">
        <v>36.550000381469729</v>
      </c>
      <c r="F174" s="226"/>
      <c r="G174" s="231">
        <v>18.274998626708985</v>
      </c>
      <c r="H174" s="231">
        <v>22.274998626708985</v>
      </c>
      <c r="I174" s="231">
        <v>26.274998626708985</v>
      </c>
      <c r="J174" s="218"/>
      <c r="K174" s="219">
        <v>42125</v>
      </c>
      <c r="L174" s="7">
        <v>27.322506484985354</v>
      </c>
      <c r="M174" s="7">
        <v>32.322506484985354</v>
      </c>
      <c r="N174" s="7">
        <v>37.322506484985354</v>
      </c>
      <c r="O174" s="11"/>
      <c r="P174" s="7">
        <v>27.952504119873048</v>
      </c>
      <c r="Q174" s="7">
        <v>32.952504119873048</v>
      </c>
      <c r="R174" s="7">
        <v>37.952504119873048</v>
      </c>
      <c r="S174" s="11"/>
      <c r="T174" s="7">
        <v>1.6047064065933228</v>
      </c>
      <c r="U174" s="7">
        <v>1.6047064065933228</v>
      </c>
      <c r="V174" s="7">
        <v>1.6047064065933228</v>
      </c>
      <c r="W174" s="11"/>
      <c r="X174" s="7">
        <v>0.18</v>
      </c>
      <c r="Y174" s="7">
        <v>0.19741283300000001</v>
      </c>
      <c r="Z174" s="7">
        <v>0.25700000000000001</v>
      </c>
      <c r="AA174" s="11"/>
      <c r="AB174" s="7">
        <v>8.0500000000000002E-2</v>
      </c>
      <c r="AC174" s="7">
        <v>9.8706417000000005E-2</v>
      </c>
      <c r="AD174" s="7">
        <v>0.13800000000000001</v>
      </c>
      <c r="AE174" s="11"/>
      <c r="AF174" s="7">
        <v>0.16663280799999999</v>
      </c>
      <c r="AG174" s="7">
        <v>0.23844862</v>
      </c>
      <c r="AH174" s="7">
        <v>0.32190563799999999</v>
      </c>
      <c r="AI174" s="11"/>
      <c r="AJ174" s="7">
        <v>9.9979684999999999E-2</v>
      </c>
      <c r="AK174" s="7">
        <v>0.16691403400000002</v>
      </c>
      <c r="AL174" s="7">
        <v>0.25037105100000001</v>
      </c>
      <c r="AM174" s="11"/>
      <c r="AN174" s="218">
        <v>56</v>
      </c>
      <c r="AO174" s="232">
        <v>0.4</v>
      </c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219">
        <v>42125</v>
      </c>
      <c r="BG174" s="234">
        <v>0.89</v>
      </c>
      <c r="BH174" s="11"/>
      <c r="BI174" s="11"/>
      <c r="BJ174" s="180"/>
      <c r="BK174" s="180"/>
      <c r="BL174" s="180"/>
      <c r="BM174"/>
      <c r="BN174"/>
      <c r="BO174"/>
      <c r="BP174"/>
      <c r="BQ174"/>
      <c r="BR174" s="180"/>
      <c r="BS174" s="180"/>
      <c r="BT174" s="180"/>
      <c r="BU174" s="180"/>
      <c r="BV174" s="180"/>
      <c r="BW174" s="180"/>
      <c r="BX174" s="180"/>
      <c r="BY174" s="180"/>
      <c r="BZ174" s="180"/>
      <c r="CA174" s="180"/>
      <c r="CB174" s="180"/>
      <c r="CC174" s="180"/>
      <c r="CD174" s="180"/>
      <c r="CE174" s="180"/>
    </row>
    <row r="175" spans="2:83" ht="12.75" x14ac:dyDescent="0.2">
      <c r="B175" s="230">
        <v>41275</v>
      </c>
      <c r="C175" s="231">
        <v>31.800010681152344</v>
      </c>
      <c r="D175" s="231">
        <v>35.800010681152344</v>
      </c>
      <c r="E175" s="231">
        <v>40.800010681152344</v>
      </c>
      <c r="F175" s="226"/>
      <c r="G175" s="231">
        <v>19.942495880126955</v>
      </c>
      <c r="H175" s="231">
        <v>23.942495880126955</v>
      </c>
      <c r="I175" s="231">
        <v>27.942495880126955</v>
      </c>
      <c r="J175" s="218"/>
      <c r="K175" s="219">
        <v>42156</v>
      </c>
      <c r="L175" s="7">
        <v>34.590002593994143</v>
      </c>
      <c r="M175" s="7">
        <v>39.590002593994143</v>
      </c>
      <c r="N175" s="7">
        <v>44.590002593994143</v>
      </c>
      <c r="O175" s="11"/>
      <c r="P175" s="7">
        <v>37.17250343322754</v>
      </c>
      <c r="Q175" s="7">
        <v>42.17250343322754</v>
      </c>
      <c r="R175" s="7">
        <v>47.17250343322754</v>
      </c>
      <c r="S175" s="11"/>
      <c r="T175" s="7">
        <v>1.6047064065933228</v>
      </c>
      <c r="U175" s="7">
        <v>1.6047064065933228</v>
      </c>
      <c r="V175" s="7">
        <v>1.6047064065933228</v>
      </c>
      <c r="W175" s="11"/>
      <c r="X175" s="7">
        <v>0.18</v>
      </c>
      <c r="Y175" s="7">
        <v>0.19739146500000002</v>
      </c>
      <c r="Z175" s="7">
        <v>0.25700000000000001</v>
      </c>
      <c r="AA175" s="11"/>
      <c r="AB175" s="7">
        <v>8.0500000000000002E-2</v>
      </c>
      <c r="AC175" s="7">
        <v>9.8695732000000008E-2</v>
      </c>
      <c r="AD175" s="7">
        <v>0.13800000000000001</v>
      </c>
      <c r="AE175" s="11"/>
      <c r="AF175" s="7">
        <v>0.16691403400000002</v>
      </c>
      <c r="AG175" s="7">
        <v>0.238344536</v>
      </c>
      <c r="AH175" s="7">
        <v>0.32176512400000001</v>
      </c>
      <c r="AI175" s="11"/>
      <c r="AJ175" s="7">
        <v>0.100148421</v>
      </c>
      <c r="AK175" s="7">
        <v>0.16684117500000001</v>
      </c>
      <c r="AL175" s="7">
        <v>0.25026176300000003</v>
      </c>
      <c r="AM175" s="11"/>
      <c r="AN175" s="218">
        <v>56</v>
      </c>
      <c r="AO175" s="232">
        <v>0.4</v>
      </c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219">
        <v>42156</v>
      </c>
      <c r="BG175" s="234">
        <v>0.89</v>
      </c>
      <c r="BH175" s="11"/>
      <c r="BI175" s="11"/>
      <c r="BJ175" s="180"/>
      <c r="BK175" s="180"/>
      <c r="BL175" s="180"/>
      <c r="BM175"/>
      <c r="BN175"/>
      <c r="BO175"/>
      <c r="BP175"/>
      <c r="BQ175"/>
      <c r="BR175" s="180"/>
      <c r="BS175" s="180"/>
      <c r="BT175" s="180"/>
      <c r="BU175" s="180"/>
      <c r="BV175" s="180"/>
      <c r="BW175" s="180"/>
      <c r="BX175" s="180"/>
      <c r="BY175" s="180"/>
      <c r="BZ175" s="180"/>
      <c r="CA175" s="180"/>
      <c r="CB175" s="180"/>
      <c r="CC175" s="180"/>
      <c r="CD175" s="180"/>
      <c r="CE175" s="180"/>
    </row>
    <row r="176" spans="2:83" ht="12.75" x14ac:dyDescent="0.2">
      <c r="B176" s="230">
        <v>41306</v>
      </c>
      <c r="C176" s="231">
        <v>30.650001525878906</v>
      </c>
      <c r="D176" s="231">
        <v>34.650001525878906</v>
      </c>
      <c r="E176" s="231">
        <v>39.650001525878906</v>
      </c>
      <c r="F176" s="226"/>
      <c r="G176" s="231">
        <v>20.442497787475588</v>
      </c>
      <c r="H176" s="231">
        <v>24.442497787475588</v>
      </c>
      <c r="I176" s="231">
        <v>28.442497787475588</v>
      </c>
      <c r="J176" s="218"/>
      <c r="K176" s="219">
        <v>42186</v>
      </c>
      <c r="L176" s="7">
        <v>36.510012207031252</v>
      </c>
      <c r="M176" s="7">
        <v>41.510012207031252</v>
      </c>
      <c r="N176" s="7">
        <v>46.510012207031252</v>
      </c>
      <c r="O176" s="11"/>
      <c r="P176" s="7">
        <v>38.340012512207032</v>
      </c>
      <c r="Q176" s="7">
        <v>43.340012512207032</v>
      </c>
      <c r="R176" s="7">
        <v>48.340012512207032</v>
      </c>
      <c r="S176" s="11"/>
      <c r="T176" s="7">
        <v>1.6047064065933228</v>
      </c>
      <c r="U176" s="7">
        <v>1.6047064065933228</v>
      </c>
      <c r="V176" s="7">
        <v>1.6047064065933228</v>
      </c>
      <c r="W176" s="11"/>
      <c r="X176" s="7">
        <v>0.2175</v>
      </c>
      <c r="Y176" s="7">
        <v>0.19749809700000001</v>
      </c>
      <c r="Z176" s="7">
        <v>0.25700000000000001</v>
      </c>
      <c r="AA176" s="11"/>
      <c r="AB176" s="7">
        <v>9.8000000000000004E-2</v>
      </c>
      <c r="AC176" s="7">
        <v>9.8749048000000006E-2</v>
      </c>
      <c r="AD176" s="7">
        <v>0.13800000000000001</v>
      </c>
      <c r="AE176" s="11"/>
      <c r="AF176" s="7">
        <v>0.16684117500000001</v>
      </c>
      <c r="AG176" s="7">
        <v>0.23825882200000001</v>
      </c>
      <c r="AH176" s="7">
        <v>0.321649409</v>
      </c>
      <c r="AI176" s="11"/>
      <c r="AJ176" s="7">
        <v>0.100104705</v>
      </c>
      <c r="AK176" s="7">
        <v>0.166781175</v>
      </c>
      <c r="AL176" s="7">
        <v>0.25017176299999999</v>
      </c>
      <c r="AM176" s="11"/>
      <c r="AN176" s="218">
        <v>56</v>
      </c>
      <c r="AO176" s="232">
        <v>0.4</v>
      </c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219">
        <v>42186</v>
      </c>
      <c r="BG176" s="234">
        <v>0.89</v>
      </c>
      <c r="BH176" s="11"/>
      <c r="BI176" s="11"/>
      <c r="BJ176" s="180"/>
      <c r="BK176" s="180"/>
      <c r="BL176" s="180"/>
      <c r="BM176"/>
      <c r="BN176"/>
      <c r="BO176"/>
      <c r="BP176"/>
      <c r="BQ176"/>
      <c r="BR176" s="180"/>
      <c r="BS176" s="180"/>
      <c r="BT176" s="180"/>
      <c r="BU176" s="180"/>
      <c r="BV176" s="180"/>
      <c r="BW176" s="180"/>
      <c r="BX176" s="180"/>
      <c r="BY176" s="180"/>
      <c r="BZ176" s="180"/>
      <c r="CA176" s="180"/>
      <c r="CB176" s="180"/>
      <c r="CC176" s="180"/>
      <c r="CD176" s="180"/>
      <c r="CE176" s="180"/>
    </row>
    <row r="177" spans="2:83" ht="12.75" x14ac:dyDescent="0.2">
      <c r="B177" s="230">
        <v>41334</v>
      </c>
      <c r="C177" s="231">
        <v>29.12999153137207</v>
      </c>
      <c r="D177" s="231">
        <v>33.12999153137207</v>
      </c>
      <c r="E177" s="231">
        <v>38.12999153137207</v>
      </c>
      <c r="F177" s="226"/>
      <c r="G177" s="231">
        <v>19.392496643066409</v>
      </c>
      <c r="H177" s="231">
        <v>23.392496643066409</v>
      </c>
      <c r="I177" s="231">
        <v>27.392496643066409</v>
      </c>
      <c r="J177" s="218"/>
      <c r="K177" s="219">
        <v>42217</v>
      </c>
      <c r="L177" s="7">
        <v>34.410009918212893</v>
      </c>
      <c r="M177" s="7">
        <v>39.410009918212893</v>
      </c>
      <c r="N177" s="7">
        <v>44.410009918212893</v>
      </c>
      <c r="O177" s="11"/>
      <c r="P177" s="7">
        <v>36.490010223388673</v>
      </c>
      <c r="Q177" s="7">
        <v>41.490010223388673</v>
      </c>
      <c r="R177" s="7">
        <v>46.490010223388673</v>
      </c>
      <c r="S177" s="11"/>
      <c r="T177" s="7">
        <v>1.6047064065933228</v>
      </c>
      <c r="U177" s="7">
        <v>1.6047064065933228</v>
      </c>
      <c r="V177" s="7">
        <v>1.6047064065933228</v>
      </c>
      <c r="W177" s="11"/>
      <c r="X177" s="7">
        <v>0.2175</v>
      </c>
      <c r="Y177" s="7">
        <v>0.19736050199999999</v>
      </c>
      <c r="Z177" s="7">
        <v>0.25700000000000001</v>
      </c>
      <c r="AA177" s="11"/>
      <c r="AB177" s="7">
        <v>9.8000000000000004E-2</v>
      </c>
      <c r="AC177" s="7">
        <v>9.8680250999999997E-2</v>
      </c>
      <c r="AD177" s="7">
        <v>0.13800000000000001</v>
      </c>
      <c r="AE177" s="11"/>
      <c r="AF177" s="7">
        <v>0.166781175</v>
      </c>
      <c r="AG177" s="7">
        <v>0.23744209800000002</v>
      </c>
      <c r="AH177" s="7">
        <v>0.32054683300000003</v>
      </c>
      <c r="AI177" s="11"/>
      <c r="AJ177" s="7">
        <v>0.10006870500000001</v>
      </c>
      <c r="AK177" s="7">
        <v>0.166209469</v>
      </c>
      <c r="AL177" s="7">
        <v>0.24931420300000001</v>
      </c>
      <c r="AM177" s="11"/>
      <c r="AN177" s="218">
        <v>57</v>
      </c>
      <c r="AO177" s="232">
        <v>0.4</v>
      </c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219">
        <v>42217</v>
      </c>
      <c r="BG177" s="234">
        <v>0.89</v>
      </c>
      <c r="BH177" s="11"/>
      <c r="BI177" s="11"/>
      <c r="BJ177" s="180"/>
      <c r="BK177" s="180"/>
      <c r="BL177" s="180"/>
      <c r="BM177"/>
      <c r="BN177"/>
      <c r="BO177"/>
      <c r="BP177"/>
      <c r="BQ177"/>
      <c r="BR177" s="180"/>
      <c r="BS177" s="180"/>
      <c r="BT177" s="180"/>
      <c r="BU177" s="180"/>
      <c r="BV177" s="180"/>
      <c r="BW177" s="180"/>
      <c r="BX177" s="180"/>
      <c r="BY177" s="180"/>
      <c r="BZ177" s="180"/>
      <c r="CA177" s="180"/>
      <c r="CB177" s="180"/>
      <c r="CC177" s="180"/>
      <c r="CD177" s="180"/>
      <c r="CE177" s="180"/>
    </row>
    <row r="178" spans="2:83" ht="12.75" x14ac:dyDescent="0.2">
      <c r="B178" s="230">
        <v>41365</v>
      </c>
      <c r="C178" s="231">
        <v>30.329998016357422</v>
      </c>
      <c r="D178" s="231">
        <v>34.329998016357422</v>
      </c>
      <c r="E178" s="231">
        <v>39.329998016357422</v>
      </c>
      <c r="F178" s="226"/>
      <c r="G178" s="231">
        <v>19.092497406005862</v>
      </c>
      <c r="H178" s="231">
        <v>23.092497406005862</v>
      </c>
      <c r="I178" s="231">
        <v>27.092497406005862</v>
      </c>
      <c r="J178" s="218"/>
      <c r="K178" s="219">
        <v>42248</v>
      </c>
      <c r="L178" s="7">
        <v>26.209004364013673</v>
      </c>
      <c r="M178" s="7">
        <v>31.209004364013673</v>
      </c>
      <c r="N178" s="7">
        <v>36.209004364013673</v>
      </c>
      <c r="O178" s="11"/>
      <c r="P178" s="7">
        <v>28.536004028320313</v>
      </c>
      <c r="Q178" s="7">
        <v>33.536004028320313</v>
      </c>
      <c r="R178" s="7">
        <v>38.536004028320313</v>
      </c>
      <c r="S178" s="11"/>
      <c r="T178" s="7">
        <v>1.6047064065933228</v>
      </c>
      <c r="U178" s="7">
        <v>1.6047064065933228</v>
      </c>
      <c r="V178" s="7">
        <v>1.6047064065933228</v>
      </c>
      <c r="W178" s="11"/>
      <c r="X178" s="7">
        <v>0.18</v>
      </c>
      <c r="Y178" s="7">
        <v>0.19684088899999999</v>
      </c>
      <c r="Z178" s="7">
        <v>0.25600000000000001</v>
      </c>
      <c r="AA178" s="11"/>
      <c r="AB178" s="7">
        <v>8.0500000000000002E-2</v>
      </c>
      <c r="AC178" s="7">
        <v>9.8420443999999996E-2</v>
      </c>
      <c r="AD178" s="7">
        <v>0.13800000000000001</v>
      </c>
      <c r="AE178" s="11"/>
      <c r="AF178" s="7">
        <v>0.166209469</v>
      </c>
      <c r="AG178" s="7">
        <v>0.236042747</v>
      </c>
      <c r="AH178" s="7">
        <v>0.31865770900000001</v>
      </c>
      <c r="AI178" s="11"/>
      <c r="AJ178" s="7">
        <v>9.9725680999999997E-2</v>
      </c>
      <c r="AK178" s="7">
        <v>0.165229923</v>
      </c>
      <c r="AL178" s="7">
        <v>0.24784488500000001</v>
      </c>
      <c r="AM178" s="11"/>
      <c r="AN178" s="218">
        <v>57</v>
      </c>
      <c r="AO178" s="232">
        <v>0.4</v>
      </c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219">
        <v>42248</v>
      </c>
      <c r="BG178" s="234">
        <v>0.89</v>
      </c>
      <c r="BH178" s="11"/>
      <c r="BI178" s="11"/>
      <c r="BJ178" s="180"/>
      <c r="BK178" s="180"/>
      <c r="BL178" s="180"/>
      <c r="BM178"/>
      <c r="BN178"/>
      <c r="BO178"/>
      <c r="BP178"/>
      <c r="BQ178"/>
      <c r="BR178" s="180"/>
      <c r="BS178" s="180"/>
      <c r="BT178" s="180"/>
      <c r="BU178" s="180"/>
      <c r="BV178" s="180"/>
      <c r="BW178" s="180"/>
      <c r="BX178" s="180"/>
      <c r="BY178" s="180"/>
      <c r="BZ178" s="180"/>
      <c r="CA178" s="180"/>
      <c r="CB178" s="180"/>
      <c r="CC178" s="180"/>
      <c r="CD178" s="180"/>
      <c r="CE178" s="180"/>
    </row>
    <row r="179" spans="2:83" ht="12.75" x14ac:dyDescent="0.2">
      <c r="B179" s="230">
        <v>41395</v>
      </c>
      <c r="C179" s="231">
        <v>32.880016326904297</v>
      </c>
      <c r="D179" s="231">
        <v>36.880016326904297</v>
      </c>
      <c r="E179" s="231">
        <v>41.880016326904297</v>
      </c>
      <c r="F179" s="226"/>
      <c r="G179" s="231">
        <v>18.692497787475588</v>
      </c>
      <c r="H179" s="231">
        <v>22.692497787475588</v>
      </c>
      <c r="I179" s="231">
        <v>26.692497787475588</v>
      </c>
      <c r="J179" s="218"/>
      <c r="K179" s="219">
        <v>42278</v>
      </c>
      <c r="L179" s="7">
        <v>24.651007614135743</v>
      </c>
      <c r="M179" s="7">
        <v>29.651007614135743</v>
      </c>
      <c r="N179" s="7">
        <v>34.651007614135743</v>
      </c>
      <c r="O179" s="11"/>
      <c r="P179" s="7">
        <v>26.154005966186524</v>
      </c>
      <c r="Q179" s="7">
        <v>31.154005966186524</v>
      </c>
      <c r="R179" s="7">
        <v>36.154005966186524</v>
      </c>
      <c r="S179" s="11"/>
      <c r="T179" s="7">
        <v>1.6047064065933228</v>
      </c>
      <c r="U179" s="7">
        <v>1.6047064065933228</v>
      </c>
      <c r="V179" s="7">
        <v>1.6047064065933228</v>
      </c>
      <c r="W179" s="11"/>
      <c r="X179" s="7">
        <v>0.18</v>
      </c>
      <c r="Y179" s="7">
        <v>0.19631121800000001</v>
      </c>
      <c r="Z179" s="7">
        <v>0.255</v>
      </c>
      <c r="AA179" s="11"/>
      <c r="AB179" s="7">
        <v>8.0500000000000002E-2</v>
      </c>
      <c r="AC179" s="7">
        <v>9.8155609000000005E-2</v>
      </c>
      <c r="AD179" s="7">
        <v>0.13700000000000001</v>
      </c>
      <c r="AE179" s="11"/>
      <c r="AF179" s="7">
        <v>0.165229923</v>
      </c>
      <c r="AG179" s="7">
        <v>0.234806231</v>
      </c>
      <c r="AH179" s="7">
        <v>0.316988412</v>
      </c>
      <c r="AI179" s="11"/>
      <c r="AJ179" s="7">
        <v>9.9137954E-2</v>
      </c>
      <c r="AK179" s="7">
        <v>0.16436436200000001</v>
      </c>
      <c r="AL179" s="7">
        <v>0.24654654300000001</v>
      </c>
      <c r="AM179" s="11"/>
      <c r="AN179" s="218">
        <v>57</v>
      </c>
      <c r="AO179" s="232">
        <v>0.4</v>
      </c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219">
        <v>42278</v>
      </c>
      <c r="BG179" s="234">
        <v>0.89</v>
      </c>
      <c r="BH179" s="11"/>
      <c r="BI179" s="11"/>
      <c r="BJ179" s="180"/>
      <c r="BK179" s="180"/>
      <c r="BL179" s="180"/>
      <c r="BM179"/>
      <c r="BN179"/>
      <c r="BO179"/>
      <c r="BP179"/>
      <c r="BQ179"/>
      <c r="BR179" s="180"/>
      <c r="BS179" s="180"/>
      <c r="BT179" s="180"/>
      <c r="BU179" s="180"/>
      <c r="BV179" s="180"/>
      <c r="BW179" s="180"/>
      <c r="BX179" s="180"/>
      <c r="BY179" s="180"/>
      <c r="BZ179" s="180"/>
      <c r="CA179" s="180"/>
      <c r="CB179" s="180"/>
      <c r="CC179" s="180"/>
      <c r="CD179" s="180"/>
      <c r="CE179" s="180"/>
    </row>
    <row r="180" spans="2:83" ht="12.75" x14ac:dyDescent="0.2">
      <c r="B180" s="230">
        <v>41426</v>
      </c>
      <c r="C180" s="231">
        <v>42.580001831054688</v>
      </c>
      <c r="D180" s="231">
        <v>46.580001831054688</v>
      </c>
      <c r="E180" s="231">
        <v>51.580001831054688</v>
      </c>
      <c r="F180" s="226"/>
      <c r="G180" s="231">
        <v>19.292500076293948</v>
      </c>
      <c r="H180" s="231">
        <v>23.292500076293948</v>
      </c>
      <c r="I180" s="231">
        <v>27.292500076293948</v>
      </c>
      <c r="J180" s="218"/>
      <c r="K180" s="219">
        <v>42309</v>
      </c>
      <c r="L180" s="7">
        <v>24.901007614135743</v>
      </c>
      <c r="M180" s="7">
        <v>29.901007614135743</v>
      </c>
      <c r="N180" s="7">
        <v>34.901007614135743</v>
      </c>
      <c r="O180" s="11"/>
      <c r="P180" s="7">
        <v>25.654005966186524</v>
      </c>
      <c r="Q180" s="7">
        <v>30.654005966186524</v>
      </c>
      <c r="R180" s="7">
        <v>35.654005966186524</v>
      </c>
      <c r="S180" s="11"/>
      <c r="T180" s="7">
        <v>1.6047064065933228</v>
      </c>
      <c r="U180" s="7">
        <v>1.6047064065933228</v>
      </c>
      <c r="V180" s="7">
        <v>1.6047064065933228</v>
      </c>
      <c r="W180" s="11"/>
      <c r="X180" s="7">
        <v>0.18</v>
      </c>
      <c r="Y180" s="7">
        <v>0.195902294</v>
      </c>
      <c r="Z180" s="7">
        <v>0.255</v>
      </c>
      <c r="AA180" s="11"/>
      <c r="AB180" s="7">
        <v>8.0500000000000002E-2</v>
      </c>
      <c r="AC180" s="7">
        <v>9.7951147000000002E-2</v>
      </c>
      <c r="AD180" s="7">
        <v>0.13700000000000001</v>
      </c>
      <c r="AE180" s="11"/>
      <c r="AF180" s="7">
        <v>0.16436436200000001</v>
      </c>
      <c r="AG180" s="7">
        <v>0.23404123000000002</v>
      </c>
      <c r="AH180" s="7">
        <v>0.315955661</v>
      </c>
      <c r="AI180" s="11"/>
      <c r="AJ180" s="7">
        <v>9.8618617000000006E-2</v>
      </c>
      <c r="AK180" s="7">
        <v>0.16382886099999999</v>
      </c>
      <c r="AL180" s="7">
        <v>0.245743292</v>
      </c>
      <c r="AM180" s="11"/>
      <c r="AN180" s="218">
        <v>58</v>
      </c>
      <c r="AO180" s="232">
        <v>0.4</v>
      </c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219">
        <v>42309</v>
      </c>
      <c r="BG180" s="234">
        <v>0.89</v>
      </c>
      <c r="BH180" s="11"/>
      <c r="BI180" s="11"/>
      <c r="BJ180" s="180"/>
      <c r="BK180" s="180"/>
      <c r="BL180" s="180"/>
      <c r="BM180"/>
      <c r="BN180"/>
      <c r="BO180"/>
      <c r="BP180"/>
      <c r="BQ180"/>
      <c r="BR180" s="180"/>
      <c r="BS180" s="180"/>
      <c r="BT180" s="180"/>
      <c r="BU180" s="180"/>
      <c r="BV180" s="180"/>
      <c r="BW180" s="180"/>
      <c r="BX180" s="180"/>
      <c r="BY180" s="180"/>
      <c r="BZ180" s="180"/>
      <c r="CA180" s="180"/>
      <c r="CB180" s="180"/>
      <c r="CC180" s="180"/>
      <c r="CD180" s="180"/>
      <c r="CE180" s="180"/>
    </row>
    <row r="181" spans="2:83" ht="12.75" x14ac:dyDescent="0.2">
      <c r="B181" s="230">
        <v>41456</v>
      </c>
      <c r="C181" s="231">
        <v>49.980003356933594</v>
      </c>
      <c r="D181" s="231">
        <v>53.980003356933594</v>
      </c>
      <c r="E181" s="231">
        <v>58.980003356933594</v>
      </c>
      <c r="F181" s="226"/>
      <c r="G181" s="231">
        <v>20.792500076293948</v>
      </c>
      <c r="H181" s="231">
        <v>24.792500076293948</v>
      </c>
      <c r="I181" s="231">
        <v>28.792500076293948</v>
      </c>
      <c r="J181" s="218"/>
      <c r="K181" s="219">
        <v>42339</v>
      </c>
      <c r="L181" s="7">
        <v>25.466006240844727</v>
      </c>
      <c r="M181" s="7">
        <v>30.466006240844727</v>
      </c>
      <c r="N181" s="7">
        <v>35.466006240844727</v>
      </c>
      <c r="O181" s="11"/>
      <c r="P181" s="7">
        <v>26.364007339477538</v>
      </c>
      <c r="Q181" s="7">
        <v>31.364007339477538</v>
      </c>
      <c r="R181" s="7">
        <v>36.364007339477538</v>
      </c>
      <c r="S181" s="11"/>
      <c r="T181" s="7">
        <v>1.6047064065933228</v>
      </c>
      <c r="U181" s="7">
        <v>1.6047064065933228</v>
      </c>
      <c r="V181" s="7">
        <v>1.6047064065933228</v>
      </c>
      <c r="W181" s="11"/>
      <c r="X181" s="7">
        <v>0.18</v>
      </c>
      <c r="Y181" s="7">
        <v>0.19588575699999999</v>
      </c>
      <c r="Z181" s="7">
        <v>0.255</v>
      </c>
      <c r="AA181" s="11"/>
      <c r="AB181" s="7">
        <v>8.0500000000000002E-2</v>
      </c>
      <c r="AC181" s="7">
        <v>9.7942877999999997E-2</v>
      </c>
      <c r="AD181" s="7">
        <v>0.13700000000000001</v>
      </c>
      <c r="AE181" s="11"/>
      <c r="AF181" s="7">
        <v>0.16382886099999999</v>
      </c>
      <c r="AG181" s="7">
        <v>0.23357410200000001</v>
      </c>
      <c r="AH181" s="7">
        <v>0.315325038</v>
      </c>
      <c r="AI181" s="11"/>
      <c r="AJ181" s="7">
        <v>9.8297317000000009E-2</v>
      </c>
      <c r="AK181" s="7">
        <v>0.16350187199999999</v>
      </c>
      <c r="AL181" s="7">
        <v>0.24525280800000002</v>
      </c>
      <c r="AM181" s="11"/>
      <c r="AN181" s="218">
        <v>58</v>
      </c>
      <c r="AO181" s="232">
        <v>0.4</v>
      </c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219">
        <v>42339</v>
      </c>
      <c r="BG181" s="234">
        <v>0.89</v>
      </c>
      <c r="BH181" s="11"/>
      <c r="BI181" s="11"/>
      <c r="BJ181" s="180"/>
      <c r="BK181" s="180"/>
      <c r="BL181" s="180"/>
      <c r="BM181"/>
      <c r="BN181"/>
      <c r="BO181"/>
      <c r="BP181"/>
      <c r="BQ181"/>
      <c r="BR181" s="180"/>
      <c r="BS181" s="180"/>
      <c r="BT181" s="180"/>
      <c r="BU181" s="180"/>
      <c r="BV181" s="180"/>
      <c r="BW181" s="180"/>
      <c r="BX181" s="180"/>
      <c r="BY181" s="180"/>
      <c r="BZ181" s="180"/>
      <c r="CA181" s="180"/>
      <c r="CB181" s="180"/>
      <c r="CC181" s="180"/>
      <c r="CD181" s="180"/>
      <c r="CE181" s="180"/>
    </row>
    <row r="182" spans="2:83" ht="12.75" x14ac:dyDescent="0.2">
      <c r="B182" s="230">
        <v>41487</v>
      </c>
      <c r="C182" s="231">
        <v>49.225001525878909</v>
      </c>
      <c r="D182" s="231">
        <v>53.225001525878909</v>
      </c>
      <c r="E182" s="231">
        <v>58.225001525878909</v>
      </c>
      <c r="F182" s="226"/>
      <c r="G182" s="231">
        <v>20.692500076293946</v>
      </c>
      <c r="H182" s="231">
        <v>24.692500076293946</v>
      </c>
      <c r="I182" s="231">
        <v>28.692500076293946</v>
      </c>
      <c r="J182" s="218"/>
      <c r="K182" s="219">
        <v>42370</v>
      </c>
      <c r="L182" s="7">
        <v>30.553005752563479</v>
      </c>
      <c r="M182" s="7">
        <v>35.553005752563479</v>
      </c>
      <c r="N182" s="7">
        <v>40.553005752563479</v>
      </c>
      <c r="O182" s="11"/>
      <c r="P182" s="7">
        <v>28.512005767822266</v>
      </c>
      <c r="Q182" s="7">
        <v>33.512005767822266</v>
      </c>
      <c r="R182" s="7">
        <v>38.512005767822266</v>
      </c>
      <c r="S182" s="11"/>
      <c r="T182" s="7">
        <v>1.6528476476669312</v>
      </c>
      <c r="U182" s="7">
        <v>1.6528476476669312</v>
      </c>
      <c r="V182" s="7">
        <v>1.6528476476669312</v>
      </c>
      <c r="W182" s="11"/>
      <c r="X182" s="7">
        <v>0.18</v>
      </c>
      <c r="Y182" s="7">
        <v>0.19608240200000002</v>
      </c>
      <c r="Z182" s="7">
        <v>0.255</v>
      </c>
      <c r="AA182" s="11"/>
      <c r="AB182" s="7">
        <v>8.0500000000000002E-2</v>
      </c>
      <c r="AC182" s="7">
        <v>9.8041201000000008E-2</v>
      </c>
      <c r="AD182" s="7">
        <v>0.13700000000000001</v>
      </c>
      <c r="AE182" s="11"/>
      <c r="AF182" s="7">
        <v>0.16350187199999999</v>
      </c>
      <c r="AG182" s="7">
        <v>0.23230426600000001</v>
      </c>
      <c r="AH182" s="7">
        <v>0.31361075900000002</v>
      </c>
      <c r="AI182" s="11"/>
      <c r="AJ182" s="7">
        <v>9.8101122999999998E-2</v>
      </c>
      <c r="AK182" s="7">
        <v>0.16261298600000001</v>
      </c>
      <c r="AL182" s="7">
        <v>0.24391947899999999</v>
      </c>
      <c r="AM182" s="11"/>
      <c r="AN182" s="218">
        <v>58</v>
      </c>
      <c r="AO182" s="232">
        <v>0.4</v>
      </c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219">
        <v>42370</v>
      </c>
      <c r="BG182" s="234">
        <v>0.89</v>
      </c>
      <c r="BH182" s="11"/>
      <c r="BI182" s="11"/>
      <c r="BJ182" s="180"/>
      <c r="BK182" s="180"/>
      <c r="BL182" s="180"/>
      <c r="BM182"/>
      <c r="BN182"/>
      <c r="BO182"/>
      <c r="BP182"/>
      <c r="BQ182"/>
      <c r="BR182" s="180"/>
      <c r="BS182" s="180"/>
      <c r="BT182" s="180"/>
      <c r="BU182" s="180"/>
      <c r="BV182" s="180"/>
      <c r="BW182" s="180"/>
      <c r="BX182" s="180"/>
      <c r="BY182" s="180"/>
      <c r="BZ182" s="180"/>
      <c r="CA182" s="180"/>
      <c r="CB182" s="180"/>
      <c r="CC182" s="180"/>
      <c r="CD182" s="180"/>
      <c r="CE182" s="180"/>
    </row>
    <row r="183" spans="2:83" ht="12.75" x14ac:dyDescent="0.2">
      <c r="B183" s="230">
        <v>41518</v>
      </c>
      <c r="C183" s="231">
        <v>30.899999237060541</v>
      </c>
      <c r="D183" s="231">
        <v>34.899999237060541</v>
      </c>
      <c r="E183" s="231">
        <v>39.899999237060541</v>
      </c>
      <c r="F183" s="226"/>
      <c r="G183" s="231">
        <v>17.442501029968263</v>
      </c>
      <c r="H183" s="231">
        <v>21.442501029968263</v>
      </c>
      <c r="I183" s="231">
        <v>25.442501029968263</v>
      </c>
      <c r="J183" s="218"/>
      <c r="K183" s="219">
        <v>42401</v>
      </c>
      <c r="L183" s="7">
        <v>29.303005752563479</v>
      </c>
      <c r="M183" s="7">
        <v>34.303005752563479</v>
      </c>
      <c r="N183" s="7">
        <v>39.303005752563479</v>
      </c>
      <c r="O183" s="11"/>
      <c r="P183" s="7">
        <v>27.762005767822266</v>
      </c>
      <c r="Q183" s="7">
        <v>32.762005767822266</v>
      </c>
      <c r="R183" s="7">
        <v>37.762005767822266</v>
      </c>
      <c r="S183" s="11"/>
      <c r="T183" s="7">
        <v>1.6528476476669312</v>
      </c>
      <c r="U183" s="7">
        <v>1.6528476476669312</v>
      </c>
      <c r="V183" s="7">
        <v>1.6528476476669312</v>
      </c>
      <c r="W183" s="11"/>
      <c r="X183" s="7">
        <v>0.18</v>
      </c>
      <c r="Y183" s="7">
        <v>0.19593353900000002</v>
      </c>
      <c r="Z183" s="7">
        <v>0.255</v>
      </c>
      <c r="AA183" s="11"/>
      <c r="AB183" s="7">
        <v>8.0500000000000002E-2</v>
      </c>
      <c r="AC183" s="7">
        <v>9.7966769000000009E-2</v>
      </c>
      <c r="AD183" s="7">
        <v>0.13700000000000001</v>
      </c>
      <c r="AE183" s="11"/>
      <c r="AF183" s="7">
        <v>0.16261298600000001</v>
      </c>
      <c r="AG183" s="7">
        <v>0.23193965599999999</v>
      </c>
      <c r="AH183" s="7">
        <v>0.31311853500000003</v>
      </c>
      <c r="AI183" s="11"/>
      <c r="AJ183" s="7">
        <v>9.7567792E-2</v>
      </c>
      <c r="AK183" s="7">
        <v>0.16235775899999999</v>
      </c>
      <c r="AL183" s="7">
        <v>0.243536638</v>
      </c>
      <c r="AM183" s="11"/>
      <c r="AN183" s="218">
        <v>59</v>
      </c>
      <c r="AO183" s="232">
        <v>0.4</v>
      </c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219">
        <v>42401</v>
      </c>
      <c r="BG183" s="234">
        <v>0.89</v>
      </c>
      <c r="BH183" s="11"/>
      <c r="BI183" s="11"/>
      <c r="BJ183" s="180"/>
      <c r="BK183" s="180"/>
      <c r="BL183" s="180"/>
      <c r="BM183"/>
      <c r="BN183"/>
      <c r="BO183"/>
      <c r="BP183"/>
      <c r="BQ183"/>
      <c r="BR183" s="180"/>
      <c r="BS183" s="180"/>
      <c r="BT183" s="180"/>
      <c r="BU183" s="180"/>
      <c r="BV183" s="180"/>
      <c r="BW183" s="180"/>
      <c r="BX183" s="180"/>
      <c r="BY183" s="180"/>
      <c r="BZ183" s="180"/>
      <c r="CA183" s="180"/>
      <c r="CB183" s="180"/>
      <c r="CC183" s="180"/>
      <c r="CD183" s="180"/>
      <c r="CE183" s="180"/>
    </row>
    <row r="184" spans="2:83" ht="12.75" x14ac:dyDescent="0.2">
      <c r="B184" s="230">
        <v>41548</v>
      </c>
      <c r="C184" s="231">
        <v>30.149998855590823</v>
      </c>
      <c r="D184" s="231">
        <v>34.149998855590823</v>
      </c>
      <c r="E184" s="231">
        <v>39.149998855590823</v>
      </c>
      <c r="F184" s="226"/>
      <c r="G184" s="231">
        <v>17.075000724792481</v>
      </c>
      <c r="H184" s="231">
        <v>21.075000724792481</v>
      </c>
      <c r="I184" s="231">
        <v>25.075000724792481</v>
      </c>
      <c r="J184" s="218"/>
      <c r="K184" s="219">
        <v>42430</v>
      </c>
      <c r="L184" s="7">
        <v>27.880003509521487</v>
      </c>
      <c r="M184" s="7">
        <v>32.880003509521487</v>
      </c>
      <c r="N184" s="7">
        <v>37.880003509521487</v>
      </c>
      <c r="O184" s="11"/>
      <c r="P184" s="7">
        <v>26.920002899169923</v>
      </c>
      <c r="Q184" s="7">
        <v>31.920002899169923</v>
      </c>
      <c r="R184" s="7">
        <v>36.920002899169923</v>
      </c>
      <c r="S184" s="11"/>
      <c r="T184" s="7">
        <v>1.6528476476669312</v>
      </c>
      <c r="U184" s="7">
        <v>1.6528476476669312</v>
      </c>
      <c r="V184" s="7">
        <v>1.6528476476669312</v>
      </c>
      <c r="W184" s="11"/>
      <c r="X184" s="7">
        <v>0.18</v>
      </c>
      <c r="Y184" s="7">
        <v>0.195295315</v>
      </c>
      <c r="Z184" s="7">
        <v>0.254</v>
      </c>
      <c r="AA184" s="11"/>
      <c r="AB184" s="7">
        <v>8.0500000000000002E-2</v>
      </c>
      <c r="AC184" s="7">
        <v>9.7647657999999998E-2</v>
      </c>
      <c r="AD184" s="7">
        <v>0.13700000000000001</v>
      </c>
      <c r="AE184" s="11"/>
      <c r="AF184" s="7">
        <v>0.16235775899999999</v>
      </c>
      <c r="AG184" s="7">
        <v>0.231111443</v>
      </c>
      <c r="AH184" s="7">
        <v>0.31200044799999999</v>
      </c>
      <c r="AI184" s="11"/>
      <c r="AJ184" s="7">
        <v>9.7414655000000003E-2</v>
      </c>
      <c r="AK184" s="7">
        <v>0.16177801</v>
      </c>
      <c r="AL184" s="7">
        <v>0.24266701500000001</v>
      </c>
      <c r="AM184" s="11"/>
      <c r="AN184" s="218">
        <v>59</v>
      </c>
      <c r="AO184" s="232">
        <v>0.4</v>
      </c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219">
        <v>42430</v>
      </c>
      <c r="BG184" s="234">
        <v>0.89</v>
      </c>
      <c r="BH184" s="11"/>
      <c r="BI184" s="11"/>
      <c r="BJ184" s="180"/>
      <c r="BK184" s="180"/>
      <c r="BL184" s="180"/>
      <c r="BM184"/>
      <c r="BN184"/>
      <c r="BO184"/>
      <c r="BP184"/>
      <c r="BQ184"/>
      <c r="BR184" s="180"/>
      <c r="BS184" s="180"/>
      <c r="BT184" s="180"/>
      <c r="BU184" s="180"/>
      <c r="BV184" s="180"/>
      <c r="BW184" s="180"/>
      <c r="BX184" s="180"/>
      <c r="BY184" s="180"/>
      <c r="BZ184" s="180"/>
      <c r="CA184" s="180"/>
      <c r="CB184" s="180"/>
      <c r="CC184" s="180"/>
      <c r="CD184" s="180"/>
      <c r="CE184" s="180"/>
    </row>
    <row r="185" spans="2:83" ht="12.75" x14ac:dyDescent="0.2">
      <c r="B185" s="230">
        <v>41579</v>
      </c>
      <c r="C185" s="231">
        <v>28.649998855590823</v>
      </c>
      <c r="D185" s="231">
        <v>32.649998855590823</v>
      </c>
      <c r="E185" s="231">
        <v>37.649998855590823</v>
      </c>
      <c r="F185" s="226"/>
      <c r="G185" s="231">
        <v>17.174999198913575</v>
      </c>
      <c r="H185" s="231">
        <v>21.174999198913575</v>
      </c>
      <c r="I185" s="231">
        <v>25.174999198913575</v>
      </c>
      <c r="J185" s="218"/>
      <c r="K185" s="219">
        <v>42461</v>
      </c>
      <c r="L185" s="7">
        <v>27.148508605957034</v>
      </c>
      <c r="M185" s="7">
        <v>32.148508605957034</v>
      </c>
      <c r="N185" s="7">
        <v>37.148508605957034</v>
      </c>
      <c r="O185" s="11"/>
      <c r="P185" s="7">
        <v>25.906510314941407</v>
      </c>
      <c r="Q185" s="7">
        <v>30.906510314941407</v>
      </c>
      <c r="R185" s="7">
        <v>35.906510314941407</v>
      </c>
      <c r="S185" s="11"/>
      <c r="T185" s="7">
        <v>1.6528476476669312</v>
      </c>
      <c r="U185" s="7">
        <v>1.6528476476669312</v>
      </c>
      <c r="V185" s="7">
        <v>1.6528476476669312</v>
      </c>
      <c r="W185" s="11"/>
      <c r="X185" s="7">
        <v>0.18</v>
      </c>
      <c r="Y185" s="7">
        <v>0.19514083900000001</v>
      </c>
      <c r="Z185" s="7">
        <v>0.254</v>
      </c>
      <c r="AA185" s="11"/>
      <c r="AB185" s="7">
        <v>8.0500000000000002E-2</v>
      </c>
      <c r="AC185" s="7">
        <v>9.7570420000000005E-2</v>
      </c>
      <c r="AD185" s="7">
        <v>0.13700000000000001</v>
      </c>
      <c r="AE185" s="11"/>
      <c r="AF185" s="7">
        <v>0.16177801</v>
      </c>
      <c r="AG185" s="7">
        <v>0.23073976200000001</v>
      </c>
      <c r="AH185" s="7">
        <v>0.31149867800000003</v>
      </c>
      <c r="AI185" s="11"/>
      <c r="AJ185" s="7">
        <v>9.7066806000000005E-2</v>
      </c>
      <c r="AK185" s="7">
        <v>0.161517833</v>
      </c>
      <c r="AL185" s="7">
        <v>0.24227675000000001</v>
      </c>
      <c r="AM185" s="11"/>
      <c r="AN185" s="218">
        <v>59</v>
      </c>
      <c r="AO185" s="232">
        <v>0.4</v>
      </c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219">
        <v>42461</v>
      </c>
      <c r="BG185" s="234">
        <v>0.89</v>
      </c>
      <c r="BH185" s="11"/>
      <c r="BI185" s="11"/>
      <c r="BJ185" s="180"/>
      <c r="BK185" s="180"/>
      <c r="BL185" s="180"/>
      <c r="BM185"/>
      <c r="BN185"/>
      <c r="BO185"/>
      <c r="BP185"/>
      <c r="BQ185"/>
      <c r="BR185" s="180"/>
      <c r="BS185" s="180"/>
      <c r="BT185" s="180"/>
      <c r="BU185" s="180"/>
      <c r="BV185" s="180"/>
      <c r="BW185" s="180"/>
      <c r="BX185" s="180"/>
      <c r="BY185" s="180"/>
      <c r="BZ185" s="180"/>
      <c r="CA185" s="180"/>
      <c r="CB185" s="180"/>
      <c r="CC185" s="180"/>
      <c r="CD185" s="180"/>
      <c r="CE185" s="180"/>
    </row>
    <row r="186" spans="2:83" ht="12.75" x14ac:dyDescent="0.2">
      <c r="B186" s="230">
        <v>41609</v>
      </c>
      <c r="C186" s="231">
        <v>28.050000381469729</v>
      </c>
      <c r="D186" s="231">
        <v>32.050000381469729</v>
      </c>
      <c r="E186" s="231">
        <v>37.050000381469729</v>
      </c>
      <c r="F186" s="226"/>
      <c r="G186" s="231">
        <v>19.024998626708985</v>
      </c>
      <c r="H186" s="231">
        <v>23.024998626708985</v>
      </c>
      <c r="I186" s="231">
        <v>27.024998626708985</v>
      </c>
      <c r="J186" s="218"/>
      <c r="K186" s="219">
        <v>42491</v>
      </c>
      <c r="L186" s="7">
        <v>28.322506484985354</v>
      </c>
      <c r="M186" s="7">
        <v>33.322506484985354</v>
      </c>
      <c r="N186" s="7">
        <v>38.322506484985354</v>
      </c>
      <c r="O186" s="11"/>
      <c r="P186" s="7">
        <v>28.952504119873048</v>
      </c>
      <c r="Q186" s="7">
        <v>33.952504119873048</v>
      </c>
      <c r="R186" s="7">
        <v>38.952504119873048</v>
      </c>
      <c r="S186" s="11"/>
      <c r="T186" s="7">
        <v>1.6528476476669312</v>
      </c>
      <c r="U186" s="7">
        <v>1.6528476476669312</v>
      </c>
      <c r="V186" s="7">
        <v>1.6528476476669312</v>
      </c>
      <c r="W186" s="11"/>
      <c r="X186" s="7">
        <v>0.18</v>
      </c>
      <c r="Y186" s="7">
        <v>0.195405368</v>
      </c>
      <c r="Z186" s="7">
        <v>0.254</v>
      </c>
      <c r="AA186" s="11"/>
      <c r="AB186" s="7">
        <v>8.0500000000000002E-2</v>
      </c>
      <c r="AC186" s="7">
        <v>9.7702683999999998E-2</v>
      </c>
      <c r="AD186" s="7">
        <v>0.13700000000000001</v>
      </c>
      <c r="AE186" s="11"/>
      <c r="AF186" s="7">
        <v>0.161517833</v>
      </c>
      <c r="AG186" s="7">
        <v>0.23103077499999999</v>
      </c>
      <c r="AH186" s="7">
        <v>0.31189154699999999</v>
      </c>
      <c r="AI186" s="11"/>
      <c r="AJ186" s="7">
        <v>9.6910700000000002E-2</v>
      </c>
      <c r="AK186" s="7">
        <v>0.161721543</v>
      </c>
      <c r="AL186" s="7">
        <v>0.24258231399999999</v>
      </c>
      <c r="AM186" s="11"/>
      <c r="AN186" s="218">
        <v>60</v>
      </c>
      <c r="AO186" s="232">
        <v>0.4</v>
      </c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219">
        <v>42491</v>
      </c>
      <c r="BG186" s="234">
        <v>0.89</v>
      </c>
      <c r="BH186" s="11"/>
      <c r="BI186" s="11"/>
      <c r="BJ186" s="180"/>
      <c r="BK186" s="180"/>
      <c r="BL186" s="180"/>
      <c r="BM186"/>
      <c r="BN186"/>
      <c r="BO186"/>
      <c r="BP186"/>
      <c r="BQ186"/>
      <c r="BR186" s="180"/>
      <c r="BS186" s="180"/>
      <c r="BT186" s="180"/>
      <c r="BU186" s="180"/>
      <c r="BV186" s="180"/>
      <c r="BW186" s="180"/>
      <c r="BX186" s="180"/>
      <c r="BY186" s="180"/>
      <c r="BZ186" s="180"/>
      <c r="CA186" s="180"/>
      <c r="CB186" s="180"/>
      <c r="CC186" s="180"/>
      <c r="CD186" s="180"/>
      <c r="CE186" s="180"/>
    </row>
    <row r="187" spans="2:83" ht="12.75" x14ac:dyDescent="0.2">
      <c r="B187" s="230">
        <v>41640</v>
      </c>
      <c r="C187" s="231">
        <v>32.800010681152344</v>
      </c>
      <c r="D187" s="231">
        <v>36.800010681152344</v>
      </c>
      <c r="E187" s="231">
        <v>41.800010681152344</v>
      </c>
      <c r="F187" s="226"/>
      <c r="G187" s="231">
        <v>20.692495880126955</v>
      </c>
      <c r="H187" s="231">
        <v>24.692495880126955</v>
      </c>
      <c r="I187" s="231">
        <v>28.692495880126955</v>
      </c>
      <c r="J187" s="218"/>
      <c r="K187" s="219">
        <v>42522</v>
      </c>
      <c r="L187" s="7">
        <v>36.090002593994143</v>
      </c>
      <c r="M187" s="7">
        <v>41.090002593994143</v>
      </c>
      <c r="N187" s="7">
        <v>46.090002593994143</v>
      </c>
      <c r="O187" s="11"/>
      <c r="P187" s="7">
        <v>38.17250343322754</v>
      </c>
      <c r="Q187" s="7">
        <v>43.17250343322754</v>
      </c>
      <c r="R187" s="7">
        <v>48.17250343322754</v>
      </c>
      <c r="S187" s="11"/>
      <c r="T187" s="7">
        <v>1.6528476476669312</v>
      </c>
      <c r="U187" s="7">
        <v>1.6528476476669312</v>
      </c>
      <c r="V187" s="7">
        <v>1.6528476476669312</v>
      </c>
      <c r="W187" s="11"/>
      <c r="X187" s="7">
        <v>0.18</v>
      </c>
      <c r="Y187" s="7">
        <v>0.195341768</v>
      </c>
      <c r="Z187" s="7">
        <v>0.254</v>
      </c>
      <c r="AA187" s="11"/>
      <c r="AB187" s="7">
        <v>8.0500000000000002E-2</v>
      </c>
      <c r="AC187" s="7">
        <v>9.7670883999999999E-2</v>
      </c>
      <c r="AD187" s="7">
        <v>0.13700000000000001</v>
      </c>
      <c r="AE187" s="11"/>
      <c r="AF187" s="7">
        <v>0.161721543</v>
      </c>
      <c r="AG187" s="7">
        <v>0.230979449</v>
      </c>
      <c r="AH187" s="7">
        <v>0.31182225600000002</v>
      </c>
      <c r="AI187" s="11"/>
      <c r="AJ187" s="7">
        <v>9.7032926000000005E-2</v>
      </c>
      <c r="AK187" s="7">
        <v>0.16168561400000001</v>
      </c>
      <c r="AL187" s="7">
        <v>0.24252842099999999</v>
      </c>
      <c r="AM187" s="11"/>
      <c r="AN187" s="218">
        <v>60</v>
      </c>
      <c r="AO187" s="232">
        <v>0.4</v>
      </c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219">
        <v>42522</v>
      </c>
      <c r="BG187" s="234">
        <v>0.89</v>
      </c>
      <c r="BH187" s="11"/>
      <c r="BI187" s="11"/>
      <c r="BJ187" s="180"/>
      <c r="BK187" s="180"/>
      <c r="BL187" s="180"/>
      <c r="BM187"/>
      <c r="BN187"/>
      <c r="BO187"/>
      <c r="BP187"/>
      <c r="BQ187"/>
      <c r="BR187" s="180"/>
      <c r="BS187" s="180"/>
      <c r="BT187" s="180"/>
      <c r="BU187" s="180"/>
      <c r="BV187" s="180"/>
      <c r="BW187" s="180"/>
      <c r="BX187" s="180"/>
      <c r="BY187" s="180"/>
      <c r="BZ187" s="180"/>
      <c r="CA187" s="180"/>
      <c r="CB187" s="180"/>
      <c r="CC187" s="180"/>
      <c r="CD187" s="180"/>
      <c r="CE187" s="180"/>
    </row>
    <row r="188" spans="2:83" ht="12.75" x14ac:dyDescent="0.2">
      <c r="B188" s="230">
        <v>41671</v>
      </c>
      <c r="C188" s="231">
        <v>31.650001525878906</v>
      </c>
      <c r="D188" s="231">
        <v>35.650001525878906</v>
      </c>
      <c r="E188" s="231">
        <v>40.650001525878906</v>
      </c>
      <c r="F188" s="226"/>
      <c r="G188" s="231">
        <v>21.192497787475588</v>
      </c>
      <c r="H188" s="231">
        <v>25.192497787475588</v>
      </c>
      <c r="I188" s="231">
        <v>29.192497787475588</v>
      </c>
      <c r="J188" s="218"/>
      <c r="K188" s="219">
        <v>42552</v>
      </c>
      <c r="L188" s="7">
        <v>37.260012207031252</v>
      </c>
      <c r="M188" s="7">
        <v>42.260012207031252</v>
      </c>
      <c r="N188" s="7">
        <v>47.260012207031252</v>
      </c>
      <c r="O188" s="11"/>
      <c r="P188" s="7">
        <v>39.340012512207032</v>
      </c>
      <c r="Q188" s="7">
        <v>44.340012512207032</v>
      </c>
      <c r="R188" s="7">
        <v>49.340012512207032</v>
      </c>
      <c r="S188" s="11"/>
      <c r="T188" s="7">
        <v>1.6528476476669312</v>
      </c>
      <c r="U188" s="7">
        <v>1.6528476476669312</v>
      </c>
      <c r="V188" s="7">
        <v>1.6528476476669312</v>
      </c>
      <c r="W188" s="11"/>
      <c r="X188" s="7">
        <v>0.2175</v>
      </c>
      <c r="Y188" s="7">
        <v>0.195366873</v>
      </c>
      <c r="Z188" s="7">
        <v>0.254</v>
      </c>
      <c r="AA188" s="11"/>
      <c r="AB188" s="7">
        <v>9.8000000000000004E-2</v>
      </c>
      <c r="AC188" s="7">
        <v>9.7683436999999998E-2</v>
      </c>
      <c r="AD188" s="7">
        <v>0.13700000000000001</v>
      </c>
      <c r="AE188" s="11"/>
      <c r="AF188" s="7">
        <v>0.16168561400000001</v>
      </c>
      <c r="AG188" s="7">
        <v>0.23094116200000001</v>
      </c>
      <c r="AH188" s="7">
        <v>0.311770569</v>
      </c>
      <c r="AI188" s="11"/>
      <c r="AJ188" s="7">
        <v>9.7011368000000001E-2</v>
      </c>
      <c r="AK188" s="7">
        <v>0.16165881300000001</v>
      </c>
      <c r="AL188" s="7">
        <v>0.24248822</v>
      </c>
      <c r="AM188" s="11"/>
      <c r="AN188" s="218">
        <v>60</v>
      </c>
      <c r="AO188" s="232">
        <v>0.4</v>
      </c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219">
        <v>42552</v>
      </c>
      <c r="BG188" s="234">
        <v>0.89</v>
      </c>
      <c r="BH188" s="11"/>
      <c r="BI188" s="11"/>
      <c r="BJ188" s="180"/>
      <c r="BK188" s="180"/>
      <c r="BL188" s="180"/>
      <c r="BM188"/>
      <c r="BN188"/>
      <c r="BO188"/>
      <c r="BP188"/>
      <c r="BQ188"/>
      <c r="BR188" s="180"/>
      <c r="BS188" s="180"/>
      <c r="BT188" s="180"/>
      <c r="BU188" s="180"/>
      <c r="BV188" s="180"/>
      <c r="BW188" s="180"/>
      <c r="BX188" s="180"/>
      <c r="BY188" s="180"/>
      <c r="BZ188" s="180"/>
      <c r="CA188" s="180"/>
      <c r="CB188" s="180"/>
      <c r="CC188" s="180"/>
      <c r="CD188" s="180"/>
      <c r="CE188" s="180"/>
    </row>
    <row r="189" spans="2:83" ht="12.75" x14ac:dyDescent="0.2">
      <c r="B189" s="230">
        <v>41699</v>
      </c>
      <c r="C189" s="231">
        <v>30.12999153137207</v>
      </c>
      <c r="D189" s="231">
        <v>34.12999153137207</v>
      </c>
      <c r="E189" s="231">
        <v>39.12999153137207</v>
      </c>
      <c r="F189" s="226"/>
      <c r="G189" s="231">
        <v>20.142496643066409</v>
      </c>
      <c r="H189" s="231">
        <v>24.142496643066409</v>
      </c>
      <c r="I189" s="231">
        <v>28.142496643066409</v>
      </c>
      <c r="J189" s="218"/>
      <c r="K189" s="219">
        <v>42583</v>
      </c>
      <c r="L189" s="7">
        <v>35.410009918212893</v>
      </c>
      <c r="M189" s="7">
        <v>40.410009918212893</v>
      </c>
      <c r="N189" s="7">
        <v>45.410009918212893</v>
      </c>
      <c r="O189" s="11"/>
      <c r="P189" s="7">
        <v>37.490010223388673</v>
      </c>
      <c r="Q189" s="7">
        <v>42.490010223388673</v>
      </c>
      <c r="R189" s="7">
        <v>47.490010223388673</v>
      </c>
      <c r="S189" s="11"/>
      <c r="T189" s="7">
        <v>1.6528476476669312</v>
      </c>
      <c r="U189" s="7">
        <v>1.6528476476669312</v>
      </c>
      <c r="V189" s="7">
        <v>1.6528476476669312</v>
      </c>
      <c r="W189" s="11"/>
      <c r="X189" s="7">
        <v>0.2175</v>
      </c>
      <c r="Y189" s="7">
        <v>0.19522272900000001</v>
      </c>
      <c r="Z189" s="7">
        <v>0.254</v>
      </c>
      <c r="AA189" s="11"/>
      <c r="AB189" s="7">
        <v>9.8000000000000004E-2</v>
      </c>
      <c r="AC189" s="7">
        <v>9.7611364000000006E-2</v>
      </c>
      <c r="AD189" s="7">
        <v>0.13700000000000001</v>
      </c>
      <c r="AE189" s="11"/>
      <c r="AF189" s="7">
        <v>0.16165881300000001</v>
      </c>
      <c r="AG189" s="7">
        <v>0.23040627</v>
      </c>
      <c r="AH189" s="7">
        <v>0.311048465</v>
      </c>
      <c r="AI189" s="11"/>
      <c r="AJ189" s="7">
        <v>9.6995287999999999E-2</v>
      </c>
      <c r="AK189" s="7">
        <v>0.161284389</v>
      </c>
      <c r="AL189" s="7">
        <v>0.241926584</v>
      </c>
      <c r="AM189" s="11"/>
      <c r="AN189" s="218">
        <v>61</v>
      </c>
      <c r="AO189" s="232">
        <v>0.4</v>
      </c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219">
        <v>42583</v>
      </c>
      <c r="BG189" s="234">
        <v>0.89</v>
      </c>
      <c r="BH189" s="11"/>
      <c r="BI189" s="11"/>
      <c r="BJ189" s="180"/>
      <c r="BK189" s="180"/>
      <c r="BL189" s="180"/>
      <c r="BM189"/>
      <c r="BN189"/>
      <c r="BO189"/>
      <c r="BP189"/>
      <c r="BQ189"/>
      <c r="BR189" s="180"/>
      <c r="BS189" s="180"/>
      <c r="BT189" s="180"/>
      <c r="BU189" s="180"/>
      <c r="BV189" s="180"/>
      <c r="BW189" s="180"/>
      <c r="BX189" s="180"/>
      <c r="BY189" s="180"/>
      <c r="BZ189" s="180"/>
      <c r="CA189" s="180"/>
      <c r="CB189" s="180"/>
      <c r="CC189" s="180"/>
      <c r="CD189" s="180"/>
      <c r="CE189" s="180"/>
    </row>
    <row r="190" spans="2:83" ht="12.75" x14ac:dyDescent="0.2">
      <c r="B190" s="230">
        <v>41730</v>
      </c>
      <c r="C190" s="231">
        <v>31.329998016357422</v>
      </c>
      <c r="D190" s="231">
        <v>35.329998016357422</v>
      </c>
      <c r="E190" s="231">
        <v>40.329998016357422</v>
      </c>
      <c r="F190" s="226"/>
      <c r="G190" s="231">
        <v>19.842497406005862</v>
      </c>
      <c r="H190" s="231">
        <v>23.842497406005862</v>
      </c>
      <c r="I190" s="231">
        <v>27.842497406005862</v>
      </c>
      <c r="J190" s="218"/>
      <c r="K190" s="219">
        <v>42614</v>
      </c>
      <c r="L190" s="7">
        <v>27.209004364013673</v>
      </c>
      <c r="M190" s="7">
        <v>32.209004364013673</v>
      </c>
      <c r="N190" s="7">
        <v>37.209004364013673</v>
      </c>
      <c r="O190" s="11"/>
      <c r="P190" s="7">
        <v>29.536004028320313</v>
      </c>
      <c r="Q190" s="7">
        <v>34.536004028320313</v>
      </c>
      <c r="R190" s="7">
        <v>39.536004028320313</v>
      </c>
      <c r="S190" s="11"/>
      <c r="T190" s="7">
        <v>1.6528476476669312</v>
      </c>
      <c r="U190" s="7">
        <v>1.6528476476669312</v>
      </c>
      <c r="V190" s="7">
        <v>1.6528476476669312</v>
      </c>
      <c r="W190" s="11"/>
      <c r="X190" s="7">
        <v>0.18</v>
      </c>
      <c r="Y190" s="7">
        <v>0.19481384600000001</v>
      </c>
      <c r="Z190" s="7">
        <v>0.253</v>
      </c>
      <c r="AA190" s="11"/>
      <c r="AB190" s="7">
        <v>8.0500000000000002E-2</v>
      </c>
      <c r="AC190" s="7">
        <v>9.7406923000000006E-2</v>
      </c>
      <c r="AD190" s="7">
        <v>0.13600000000000001</v>
      </c>
      <c r="AE190" s="11"/>
      <c r="AF190" s="7">
        <v>0.161284389</v>
      </c>
      <c r="AG190" s="7">
        <v>0.22947452700000001</v>
      </c>
      <c r="AH190" s="7">
        <v>0.30979061099999999</v>
      </c>
      <c r="AI190" s="11"/>
      <c r="AJ190" s="7">
        <v>9.6770634000000008E-2</v>
      </c>
      <c r="AK190" s="7">
        <v>0.16063216899999999</v>
      </c>
      <c r="AL190" s="7">
        <v>0.240948253</v>
      </c>
      <c r="AM190" s="11"/>
      <c r="AN190" s="218">
        <v>61</v>
      </c>
      <c r="AO190" s="232">
        <v>0.4</v>
      </c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219">
        <v>42614</v>
      </c>
      <c r="BG190" s="234">
        <v>0.89</v>
      </c>
      <c r="BH190" s="11"/>
      <c r="BI190" s="11"/>
      <c r="BJ190" s="180"/>
      <c r="BK190" s="180"/>
      <c r="BL190" s="180"/>
      <c r="BM190"/>
      <c r="BN190"/>
      <c r="BO190"/>
      <c r="BP190"/>
      <c r="BQ190"/>
      <c r="BR190" s="180"/>
      <c r="BS190" s="180"/>
      <c r="BT190" s="180"/>
      <c r="BU190" s="180"/>
      <c r="BV190" s="180"/>
      <c r="BW190" s="180"/>
      <c r="BX190" s="180"/>
      <c r="BY190" s="180"/>
      <c r="BZ190" s="180"/>
      <c r="CA190" s="180"/>
      <c r="CB190" s="180"/>
      <c r="CC190" s="180"/>
      <c r="CD190" s="180"/>
      <c r="CE190" s="180"/>
    </row>
    <row r="191" spans="2:83" ht="12.75" x14ac:dyDescent="0.2">
      <c r="B191" s="230">
        <v>41760</v>
      </c>
      <c r="C191" s="231">
        <v>33.880016326904297</v>
      </c>
      <c r="D191" s="231">
        <v>37.880016326904297</v>
      </c>
      <c r="E191" s="231">
        <v>42.880016326904297</v>
      </c>
      <c r="F191" s="226"/>
      <c r="G191" s="231">
        <v>19.442497787475588</v>
      </c>
      <c r="H191" s="231">
        <v>23.442497787475588</v>
      </c>
      <c r="I191" s="231">
        <v>27.442497787475588</v>
      </c>
      <c r="J191" s="218"/>
      <c r="K191" s="219">
        <v>42644</v>
      </c>
      <c r="L191" s="7">
        <v>25.651007614135743</v>
      </c>
      <c r="M191" s="7">
        <v>30.651007614135743</v>
      </c>
      <c r="N191" s="7">
        <v>35.651007614135743</v>
      </c>
      <c r="O191" s="11"/>
      <c r="P191" s="7">
        <v>27.154005966186524</v>
      </c>
      <c r="Q191" s="7">
        <v>32.154005966186524</v>
      </c>
      <c r="R191" s="7">
        <v>37.154005966186524</v>
      </c>
      <c r="S191" s="11"/>
      <c r="T191" s="7">
        <v>1.6528476476669312</v>
      </c>
      <c r="U191" s="7">
        <v>1.6528476476669312</v>
      </c>
      <c r="V191" s="7">
        <v>1.6528476476669312</v>
      </c>
      <c r="W191" s="11"/>
      <c r="X191" s="7">
        <v>0.18</v>
      </c>
      <c r="Y191" s="7">
        <v>0.19439799299999999</v>
      </c>
      <c r="Z191" s="7">
        <v>0.253</v>
      </c>
      <c r="AA191" s="11"/>
      <c r="AB191" s="7">
        <v>8.0500000000000002E-2</v>
      </c>
      <c r="AC191" s="7">
        <v>9.7198995999999996E-2</v>
      </c>
      <c r="AD191" s="7">
        <v>0.13600000000000001</v>
      </c>
      <c r="AE191" s="11"/>
      <c r="AF191" s="7">
        <v>0.16063216899999999</v>
      </c>
      <c r="AG191" s="7">
        <v>0.22865279599999999</v>
      </c>
      <c r="AH191" s="7">
        <v>0.30868127400000001</v>
      </c>
      <c r="AI191" s="11"/>
      <c r="AJ191" s="7">
        <v>9.6379301000000001E-2</v>
      </c>
      <c r="AK191" s="7">
        <v>0.160056957</v>
      </c>
      <c r="AL191" s="7">
        <v>0.24008543500000001</v>
      </c>
      <c r="AM191" s="11"/>
      <c r="AN191" s="218">
        <v>61</v>
      </c>
      <c r="AO191" s="232">
        <v>0.4</v>
      </c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219">
        <v>42644</v>
      </c>
      <c r="BG191" s="234">
        <v>0.89</v>
      </c>
      <c r="BH191" s="11"/>
      <c r="BI191" s="11"/>
      <c r="BJ191" s="180"/>
      <c r="BK191" s="180"/>
      <c r="BL191" s="180"/>
      <c r="BM191"/>
      <c r="BN191"/>
      <c r="BO191"/>
      <c r="BP191"/>
      <c r="BQ191"/>
      <c r="BR191" s="180"/>
      <c r="BS191" s="180"/>
      <c r="BT191" s="180"/>
      <c r="BU191" s="180"/>
      <c r="BV191" s="180"/>
      <c r="BW191" s="180"/>
      <c r="BX191" s="180"/>
      <c r="BY191" s="180"/>
      <c r="BZ191" s="180"/>
      <c r="CA191" s="180"/>
      <c r="CB191" s="180"/>
      <c r="CC191" s="180"/>
      <c r="CD191" s="180"/>
      <c r="CE191" s="180"/>
    </row>
    <row r="192" spans="2:83" ht="12.75" x14ac:dyDescent="0.2">
      <c r="B192" s="230">
        <v>41791</v>
      </c>
      <c r="C192" s="231">
        <v>44.080001831054688</v>
      </c>
      <c r="D192" s="231">
        <v>48.080001831054688</v>
      </c>
      <c r="E192" s="231">
        <v>53.080001831054688</v>
      </c>
      <c r="F192" s="226"/>
      <c r="G192" s="231">
        <v>20.042500076293948</v>
      </c>
      <c r="H192" s="231">
        <v>24.042500076293948</v>
      </c>
      <c r="I192" s="231">
        <v>28.042500076293948</v>
      </c>
      <c r="J192" s="218"/>
      <c r="K192" s="219">
        <v>42675</v>
      </c>
      <c r="L192" s="7">
        <v>25.901007614135743</v>
      </c>
      <c r="M192" s="7">
        <v>30.901007614135743</v>
      </c>
      <c r="N192" s="7">
        <v>35.901007614135743</v>
      </c>
      <c r="O192" s="11"/>
      <c r="P192" s="7">
        <v>26.654005966186524</v>
      </c>
      <c r="Q192" s="7">
        <v>31.654005966186524</v>
      </c>
      <c r="R192" s="7">
        <v>36.654005966186524</v>
      </c>
      <c r="S192" s="11"/>
      <c r="T192" s="7">
        <v>1.6528476476669312</v>
      </c>
      <c r="U192" s="7">
        <v>1.6528476476669312</v>
      </c>
      <c r="V192" s="7">
        <v>1.6528476476669312</v>
      </c>
      <c r="W192" s="11"/>
      <c r="X192" s="7">
        <v>0.18</v>
      </c>
      <c r="Y192" s="7">
        <v>0.194065817</v>
      </c>
      <c r="Z192" s="7">
        <v>0.252</v>
      </c>
      <c r="AA192" s="11"/>
      <c r="AB192" s="7">
        <v>8.0500000000000002E-2</v>
      </c>
      <c r="AC192" s="7">
        <v>9.7032908000000001E-2</v>
      </c>
      <c r="AD192" s="7">
        <v>0.13600000000000001</v>
      </c>
      <c r="AE192" s="11"/>
      <c r="AF192" s="7">
        <v>0.160056957</v>
      </c>
      <c r="AG192" s="7">
        <v>0.228151831</v>
      </c>
      <c r="AH192" s="7">
        <v>0.30800497199999999</v>
      </c>
      <c r="AI192" s="11"/>
      <c r="AJ192" s="7">
        <v>9.6034174E-2</v>
      </c>
      <c r="AK192" s="7">
        <v>0.159706282</v>
      </c>
      <c r="AL192" s="7">
        <v>0.23955942299999999</v>
      </c>
      <c r="AM192" s="11"/>
      <c r="AN192" s="218">
        <v>62</v>
      </c>
      <c r="AO192" s="232">
        <v>0.4</v>
      </c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219">
        <v>42675</v>
      </c>
      <c r="BG192" s="234">
        <v>0.89</v>
      </c>
      <c r="BH192" s="11"/>
      <c r="BI192" s="11"/>
      <c r="BJ192" s="180"/>
      <c r="BK192" s="180"/>
      <c r="BL192" s="180"/>
      <c r="BM192"/>
      <c r="BN192"/>
      <c r="BO192"/>
      <c r="BP192"/>
      <c r="BQ192"/>
      <c r="BR192" s="180"/>
      <c r="BS192" s="180"/>
      <c r="BT192" s="180"/>
      <c r="BU192" s="180"/>
      <c r="BV192" s="180"/>
      <c r="BW192" s="180"/>
      <c r="BX192" s="180"/>
      <c r="BY192" s="180"/>
      <c r="BZ192" s="180"/>
      <c r="CA192" s="180"/>
      <c r="CB192" s="180"/>
      <c r="CC192" s="180"/>
      <c r="CD192" s="180"/>
      <c r="CE192" s="180"/>
    </row>
    <row r="193" spans="2:83" ht="12.75" x14ac:dyDescent="0.2">
      <c r="B193" s="230">
        <v>41821</v>
      </c>
      <c r="C193" s="231">
        <v>51.980003356933594</v>
      </c>
      <c r="D193" s="231">
        <v>55.980003356933594</v>
      </c>
      <c r="E193" s="231">
        <v>60.980003356933594</v>
      </c>
      <c r="F193" s="226"/>
      <c r="G193" s="231">
        <v>21.542500076293948</v>
      </c>
      <c r="H193" s="231">
        <v>25.542500076293948</v>
      </c>
      <c r="I193" s="231">
        <v>29.542500076293948</v>
      </c>
      <c r="J193" s="218"/>
      <c r="K193" s="219">
        <v>42705</v>
      </c>
      <c r="L193" s="7">
        <v>26.466006240844727</v>
      </c>
      <c r="M193" s="7">
        <v>31.466006240844727</v>
      </c>
      <c r="N193" s="7">
        <v>36.466006240844727</v>
      </c>
      <c r="O193" s="11"/>
      <c r="P193" s="7">
        <v>27.364007339477538</v>
      </c>
      <c r="Q193" s="7">
        <v>32.364007339477538</v>
      </c>
      <c r="R193" s="7">
        <v>37.364007339477538</v>
      </c>
      <c r="S193" s="11"/>
      <c r="T193" s="7">
        <v>1.6528476476669312</v>
      </c>
      <c r="U193" s="7">
        <v>1.6528476476669312</v>
      </c>
      <c r="V193" s="7">
        <v>1.6528476476669312</v>
      </c>
      <c r="W193" s="11"/>
      <c r="X193" s="7">
        <v>0.18</v>
      </c>
      <c r="Y193" s="7">
        <v>0.19400556499999999</v>
      </c>
      <c r="Z193" s="7">
        <v>0.252</v>
      </c>
      <c r="AA193" s="11"/>
      <c r="AB193" s="7">
        <v>8.0500000000000002E-2</v>
      </c>
      <c r="AC193" s="7">
        <v>9.7002782999999995E-2</v>
      </c>
      <c r="AD193" s="7">
        <v>0.13600000000000001</v>
      </c>
      <c r="AE193" s="11"/>
      <c r="AF193" s="7">
        <v>0.159706282</v>
      </c>
      <c r="AG193" s="7">
        <v>0.227853949</v>
      </c>
      <c r="AH193" s="7">
        <v>0.30760283100000002</v>
      </c>
      <c r="AI193" s="11"/>
      <c r="AJ193" s="7">
        <v>9.5823769000000003E-2</v>
      </c>
      <c r="AK193" s="7">
        <v>0.15949776400000001</v>
      </c>
      <c r="AL193" s="7">
        <v>0.23924664600000001</v>
      </c>
      <c r="AM193" s="11"/>
      <c r="AN193" s="218">
        <v>62</v>
      </c>
      <c r="AO193" s="232">
        <v>0.4</v>
      </c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219">
        <v>42705</v>
      </c>
      <c r="BG193" s="234">
        <v>0.89</v>
      </c>
      <c r="BH193" s="11"/>
      <c r="BI193" s="11"/>
      <c r="BJ193" s="180"/>
      <c r="BK193" s="180"/>
      <c r="BL193" s="180"/>
      <c r="BM193"/>
      <c r="BN193"/>
      <c r="BO193"/>
      <c r="BP193"/>
      <c r="BQ193"/>
      <c r="BR193" s="180"/>
      <c r="BS193" s="180"/>
      <c r="BT193" s="180"/>
      <c r="BU193" s="180"/>
      <c r="BV193" s="180"/>
      <c r="BW193" s="180"/>
      <c r="BX193" s="180"/>
      <c r="BY193" s="180"/>
      <c r="BZ193" s="180"/>
      <c r="CA193" s="180"/>
      <c r="CB193" s="180"/>
      <c r="CC193" s="180"/>
      <c r="CD193" s="180"/>
      <c r="CE193" s="180"/>
    </row>
    <row r="194" spans="2:83" ht="12.75" x14ac:dyDescent="0.2">
      <c r="B194" s="230">
        <v>41852</v>
      </c>
      <c r="C194" s="231">
        <v>51.225001525878909</v>
      </c>
      <c r="D194" s="231">
        <v>55.225001525878909</v>
      </c>
      <c r="E194" s="231">
        <v>60.225001525878909</v>
      </c>
      <c r="F194" s="226"/>
      <c r="G194" s="231">
        <v>21.442500076293946</v>
      </c>
      <c r="H194" s="231">
        <v>25.442500076293946</v>
      </c>
      <c r="I194" s="231">
        <v>29.442500076293946</v>
      </c>
      <c r="J194" s="218"/>
      <c r="K194" s="219">
        <v>42736</v>
      </c>
      <c r="L194" s="7">
        <v>31.553005752563479</v>
      </c>
      <c r="M194" s="7">
        <v>36.553005752563479</v>
      </c>
      <c r="N194" s="7">
        <v>41.553005752563479</v>
      </c>
      <c r="O194" s="11"/>
      <c r="P194" s="7">
        <v>29.512005767822266</v>
      </c>
      <c r="Q194" s="7">
        <v>34.512005767822266</v>
      </c>
      <c r="R194" s="7">
        <v>39.512005767822266</v>
      </c>
      <c r="S194" s="11"/>
      <c r="T194" s="7">
        <v>1.7024331092834473</v>
      </c>
      <c r="U194" s="7">
        <v>1.7024331092834473</v>
      </c>
      <c r="V194" s="7">
        <v>1.7024331092834473</v>
      </c>
      <c r="W194" s="11"/>
      <c r="X194" s="7">
        <v>0.18</v>
      </c>
      <c r="Y194" s="7">
        <v>0.19409061</v>
      </c>
      <c r="Z194" s="7">
        <v>0.252</v>
      </c>
      <c r="AA194" s="11"/>
      <c r="AB194" s="7">
        <v>8.0500000000000002E-2</v>
      </c>
      <c r="AC194" s="7">
        <v>9.7045304999999998E-2</v>
      </c>
      <c r="AD194" s="7">
        <v>0.13600000000000001</v>
      </c>
      <c r="AE194" s="11"/>
      <c r="AF194" s="7">
        <v>0.15949776400000001</v>
      </c>
      <c r="AG194" s="7">
        <v>0.22768603700000001</v>
      </c>
      <c r="AH194" s="7">
        <v>0.30737615000000001</v>
      </c>
      <c r="AI194" s="11"/>
      <c r="AJ194" s="7">
        <v>9.5698659000000005E-2</v>
      </c>
      <c r="AK194" s="7">
        <v>0.15938022600000001</v>
      </c>
      <c r="AL194" s="7">
        <v>0.23907033899999999</v>
      </c>
      <c r="AM194" s="11"/>
      <c r="AN194" s="218">
        <v>62</v>
      </c>
      <c r="AO194" s="232">
        <v>0.4</v>
      </c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219">
        <v>42736</v>
      </c>
      <c r="BG194" s="234">
        <v>0.89</v>
      </c>
      <c r="BH194" s="11"/>
      <c r="BI194" s="11"/>
      <c r="BJ194" s="180"/>
      <c r="BK194" s="180"/>
      <c r="BL194" s="180"/>
      <c r="BM194"/>
      <c r="BN194"/>
      <c r="BO194"/>
      <c r="BP194"/>
      <c r="BQ194"/>
      <c r="BR194" s="180"/>
      <c r="BS194" s="180"/>
      <c r="BT194" s="180"/>
      <c r="BU194" s="180"/>
      <c r="BV194" s="180"/>
      <c r="BW194" s="180"/>
      <c r="BX194" s="180"/>
      <c r="BY194" s="180"/>
      <c r="BZ194" s="180"/>
      <c r="CA194" s="180"/>
      <c r="CB194" s="180"/>
      <c r="CC194" s="180"/>
      <c r="CD194" s="180"/>
      <c r="CE194" s="180"/>
    </row>
    <row r="195" spans="2:83" ht="12.75" x14ac:dyDescent="0.2">
      <c r="B195" s="230">
        <v>41883</v>
      </c>
      <c r="C195" s="231">
        <v>31.899999237060541</v>
      </c>
      <c r="D195" s="231">
        <v>35.899999237060541</v>
      </c>
      <c r="E195" s="231">
        <v>40.899999237060541</v>
      </c>
      <c r="F195" s="226"/>
      <c r="G195" s="231">
        <v>18.192501029968263</v>
      </c>
      <c r="H195" s="231">
        <v>22.192501029968263</v>
      </c>
      <c r="I195" s="231">
        <v>26.192501029968263</v>
      </c>
      <c r="J195" s="218"/>
      <c r="K195" s="219">
        <v>42767</v>
      </c>
      <c r="L195" s="7">
        <v>30.303005752563479</v>
      </c>
      <c r="M195" s="7">
        <v>35.303005752563479</v>
      </c>
      <c r="N195" s="7">
        <v>40.303005752563479</v>
      </c>
      <c r="O195" s="11"/>
      <c r="P195" s="7">
        <v>28.762005767822266</v>
      </c>
      <c r="Q195" s="7">
        <v>33.762005767822266</v>
      </c>
      <c r="R195" s="7">
        <v>38.762005767822266</v>
      </c>
      <c r="S195" s="11"/>
      <c r="T195" s="7">
        <v>1.7024331092834473</v>
      </c>
      <c r="U195" s="7">
        <v>1.7024331092834473</v>
      </c>
      <c r="V195" s="7">
        <v>1.7024331092834473</v>
      </c>
      <c r="W195" s="11"/>
      <c r="X195" s="7">
        <v>0.18</v>
      </c>
      <c r="Y195" s="7">
        <v>0.19393914400000001</v>
      </c>
      <c r="Z195" s="7">
        <v>0.252</v>
      </c>
      <c r="AA195" s="11"/>
      <c r="AB195" s="7">
        <v>8.0500000000000002E-2</v>
      </c>
      <c r="AC195" s="7">
        <v>9.6969572000000004E-2</v>
      </c>
      <c r="AD195" s="7">
        <v>0.13600000000000001</v>
      </c>
      <c r="AE195" s="11"/>
      <c r="AF195" s="7">
        <v>0.15938022600000001</v>
      </c>
      <c r="AG195" s="7">
        <v>0.22732298000000001</v>
      </c>
      <c r="AH195" s="7">
        <v>0.30688602300000001</v>
      </c>
      <c r="AI195" s="11"/>
      <c r="AJ195" s="7">
        <v>9.5628135000000003E-2</v>
      </c>
      <c r="AK195" s="7">
        <v>0.159126086</v>
      </c>
      <c r="AL195" s="7">
        <v>0.238689129</v>
      </c>
      <c r="AM195" s="11"/>
      <c r="AN195" s="218">
        <v>63</v>
      </c>
      <c r="AO195" s="232">
        <v>0.4</v>
      </c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219">
        <v>42767</v>
      </c>
      <c r="BG195" s="234">
        <v>0.89</v>
      </c>
      <c r="BH195" s="11"/>
      <c r="BI195" s="11"/>
      <c r="BJ195" s="180"/>
      <c r="BK195" s="180"/>
      <c r="BL195" s="180"/>
      <c r="BM195"/>
      <c r="BN195"/>
      <c r="BO195"/>
      <c r="BP195"/>
      <c r="BQ195"/>
      <c r="BR195" s="180"/>
      <c r="BS195" s="180"/>
      <c r="BT195" s="180"/>
      <c r="BU195" s="180"/>
      <c r="BV195" s="180"/>
      <c r="BW195" s="180"/>
      <c r="BX195" s="180"/>
      <c r="BY195" s="180"/>
      <c r="BZ195" s="180"/>
      <c r="CA195" s="180"/>
      <c r="CB195" s="180"/>
      <c r="CC195" s="180"/>
      <c r="CD195" s="180"/>
      <c r="CE195" s="180"/>
    </row>
    <row r="196" spans="2:83" ht="12.75" x14ac:dyDescent="0.2">
      <c r="B196" s="230">
        <v>41913</v>
      </c>
      <c r="C196" s="231">
        <v>31.149998855590823</v>
      </c>
      <c r="D196" s="231">
        <v>35.149998855590823</v>
      </c>
      <c r="E196" s="231">
        <v>40.149998855590823</v>
      </c>
      <c r="F196" s="226"/>
      <c r="G196" s="231">
        <v>17.825000724792481</v>
      </c>
      <c r="H196" s="231">
        <v>21.825000724792481</v>
      </c>
      <c r="I196" s="231">
        <v>25.825000724792481</v>
      </c>
      <c r="J196" s="218"/>
      <c r="K196" s="219">
        <v>42795</v>
      </c>
      <c r="L196" s="7">
        <v>28.880003509521487</v>
      </c>
      <c r="M196" s="7">
        <v>33.880003509521487</v>
      </c>
      <c r="N196" s="7">
        <v>38.880003509521487</v>
      </c>
      <c r="O196" s="11"/>
      <c r="P196" s="7">
        <v>27.920002899169923</v>
      </c>
      <c r="Q196" s="7">
        <v>32.920002899169923</v>
      </c>
      <c r="R196" s="7">
        <v>37.920002899169923</v>
      </c>
      <c r="S196" s="11"/>
      <c r="T196" s="7">
        <v>1.7024331092834473</v>
      </c>
      <c r="U196" s="7">
        <v>1.7024331092834473</v>
      </c>
      <c r="V196" s="7">
        <v>1.7024331092834473</v>
      </c>
      <c r="W196" s="11"/>
      <c r="X196" s="7">
        <v>0.18</v>
      </c>
      <c r="Y196" s="7">
        <v>0.193448552</v>
      </c>
      <c r="Z196" s="7">
        <v>0.251</v>
      </c>
      <c r="AA196" s="11"/>
      <c r="AB196" s="7">
        <v>8.0500000000000002E-2</v>
      </c>
      <c r="AC196" s="7">
        <v>9.6724275999999998E-2</v>
      </c>
      <c r="AD196" s="7">
        <v>0.13500000000000001</v>
      </c>
      <c r="AE196" s="11"/>
      <c r="AF196" s="7">
        <v>0.159126086</v>
      </c>
      <c r="AG196" s="7">
        <v>0.22664189100000001</v>
      </c>
      <c r="AH196" s="7">
        <v>0.30596655300000003</v>
      </c>
      <c r="AI196" s="11"/>
      <c r="AJ196" s="7">
        <v>9.5475651000000009E-2</v>
      </c>
      <c r="AK196" s="7">
        <v>0.15864932400000001</v>
      </c>
      <c r="AL196" s="7">
        <v>0.237973986</v>
      </c>
      <c r="AM196" s="11"/>
      <c r="AN196" s="218">
        <v>63</v>
      </c>
      <c r="AO196" s="232">
        <v>0.4</v>
      </c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219">
        <v>42795</v>
      </c>
      <c r="BG196" s="234">
        <v>0.89</v>
      </c>
      <c r="BH196" s="11"/>
      <c r="BI196" s="11"/>
      <c r="BJ196" s="180"/>
      <c r="BK196" s="180"/>
      <c r="BL196" s="180"/>
      <c r="BM196"/>
      <c r="BN196"/>
      <c r="BO196"/>
      <c r="BP196"/>
      <c r="BQ196"/>
      <c r="BR196" s="180"/>
      <c r="BS196" s="180"/>
      <c r="BT196" s="180"/>
      <c r="BU196" s="180"/>
      <c r="BV196" s="180"/>
      <c r="BW196" s="180"/>
      <c r="BX196" s="180"/>
      <c r="BY196" s="180"/>
      <c r="BZ196" s="180"/>
      <c r="CA196" s="180"/>
      <c r="CB196" s="180"/>
      <c r="CC196" s="180"/>
      <c r="CD196" s="180"/>
      <c r="CE196" s="180"/>
    </row>
    <row r="197" spans="2:83" ht="12.75" x14ac:dyDescent="0.2">
      <c r="B197" s="230">
        <v>41944</v>
      </c>
      <c r="C197" s="231">
        <v>29.649998855590823</v>
      </c>
      <c r="D197" s="231">
        <v>33.649998855590823</v>
      </c>
      <c r="E197" s="231">
        <v>38.649998855590823</v>
      </c>
      <c r="F197" s="226"/>
      <c r="G197" s="231">
        <v>17.924999198913575</v>
      </c>
      <c r="H197" s="231">
        <v>21.924999198913575</v>
      </c>
      <c r="I197" s="231">
        <v>25.924999198913575</v>
      </c>
      <c r="J197" s="218"/>
      <c r="K197" s="219">
        <v>42826</v>
      </c>
      <c r="L197" s="7">
        <v>28.148508605957034</v>
      </c>
      <c r="M197" s="7">
        <v>33.148508605957034</v>
      </c>
      <c r="N197" s="7">
        <v>38.148508605957034</v>
      </c>
      <c r="O197" s="11"/>
      <c r="P197" s="7">
        <v>26.906510314941407</v>
      </c>
      <c r="Q197" s="7">
        <v>31.906510314941407</v>
      </c>
      <c r="R197" s="7">
        <v>36.906510314941407</v>
      </c>
      <c r="S197" s="11"/>
      <c r="T197" s="7">
        <v>1.7024331092834473</v>
      </c>
      <c r="U197" s="7">
        <v>1.7024331092834473</v>
      </c>
      <c r="V197" s="7">
        <v>1.7024331092834473</v>
      </c>
      <c r="W197" s="11"/>
      <c r="X197" s="7">
        <v>0.18</v>
      </c>
      <c r="Y197" s="7">
        <v>0.193293197</v>
      </c>
      <c r="Z197" s="7">
        <v>0.251</v>
      </c>
      <c r="AA197" s="11"/>
      <c r="AB197" s="7">
        <v>8.0500000000000002E-2</v>
      </c>
      <c r="AC197" s="7">
        <v>9.6646598E-2</v>
      </c>
      <c r="AD197" s="7">
        <v>0.13500000000000001</v>
      </c>
      <c r="AE197" s="11"/>
      <c r="AF197" s="7">
        <v>0.15864932400000001</v>
      </c>
      <c r="AG197" s="7">
        <v>0.22627398400000001</v>
      </c>
      <c r="AH197" s="7">
        <v>0.30546987800000003</v>
      </c>
      <c r="AI197" s="11"/>
      <c r="AJ197" s="7">
        <v>9.5189594000000002E-2</v>
      </c>
      <c r="AK197" s="7">
        <v>0.15839178900000001</v>
      </c>
      <c r="AL197" s="7">
        <v>0.23758768299999999</v>
      </c>
      <c r="AM197" s="11"/>
      <c r="AN197" s="218">
        <v>63</v>
      </c>
      <c r="AO197" s="232">
        <v>0.4</v>
      </c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219">
        <v>42826</v>
      </c>
      <c r="BG197" s="234">
        <v>0.89</v>
      </c>
      <c r="BH197" s="11"/>
      <c r="BI197" s="11"/>
      <c r="BJ197" s="180"/>
      <c r="BK197" s="180"/>
      <c r="BL197" s="180"/>
      <c r="BM197"/>
      <c r="BN197"/>
      <c r="BO197"/>
      <c r="BP197"/>
      <c r="BQ197"/>
      <c r="BR197" s="180"/>
      <c r="BS197" s="180"/>
      <c r="BT197" s="180"/>
      <c r="BU197" s="180"/>
      <c r="BV197" s="180"/>
      <c r="BW197" s="180"/>
      <c r="BX197" s="180"/>
      <c r="BY197" s="180"/>
      <c r="BZ197" s="180"/>
      <c r="CA197" s="180"/>
      <c r="CB197" s="180"/>
      <c r="CC197" s="180"/>
      <c r="CD197" s="180"/>
      <c r="CE197" s="180"/>
    </row>
    <row r="198" spans="2:83" ht="12.75" x14ac:dyDescent="0.2">
      <c r="B198" s="230">
        <v>41974</v>
      </c>
      <c r="C198" s="231">
        <v>29.050000381469729</v>
      </c>
      <c r="D198" s="231">
        <v>33.050000381469729</v>
      </c>
      <c r="E198" s="231">
        <v>38.050000381469729</v>
      </c>
      <c r="F198" s="226"/>
      <c r="G198" s="231">
        <v>19.774998626708985</v>
      </c>
      <c r="H198" s="231">
        <v>23.774998626708985</v>
      </c>
      <c r="I198" s="231">
        <v>27.774998626708985</v>
      </c>
      <c r="J198" s="218"/>
      <c r="K198" s="219">
        <v>42856</v>
      </c>
      <c r="L198" s="7">
        <v>29.322506484985354</v>
      </c>
      <c r="M198" s="7">
        <v>34.322506484985354</v>
      </c>
      <c r="N198" s="7">
        <v>39.322506484985354</v>
      </c>
      <c r="O198" s="11"/>
      <c r="P198" s="7">
        <v>29.952504119873048</v>
      </c>
      <c r="Q198" s="7">
        <v>34.952504119873048</v>
      </c>
      <c r="R198" s="7">
        <v>39.952504119873048</v>
      </c>
      <c r="S198" s="11"/>
      <c r="T198" s="7">
        <v>1.7024331092834473</v>
      </c>
      <c r="U198" s="7">
        <v>1.7024331092834473</v>
      </c>
      <c r="V198" s="7">
        <v>1.7024331092834473</v>
      </c>
      <c r="W198" s="11"/>
      <c r="X198" s="7">
        <v>0.18</v>
      </c>
      <c r="Y198" s="7">
        <v>0.19342821200000002</v>
      </c>
      <c r="Z198" s="7">
        <v>0.251</v>
      </c>
      <c r="AA198" s="11"/>
      <c r="AB198" s="7">
        <v>8.0500000000000002E-2</v>
      </c>
      <c r="AC198" s="7">
        <v>9.6714106000000008E-2</v>
      </c>
      <c r="AD198" s="7">
        <v>0.13500000000000001</v>
      </c>
      <c r="AE198" s="11"/>
      <c r="AF198" s="7">
        <v>0.15839178900000001</v>
      </c>
      <c r="AG198" s="7">
        <v>0.22636068500000001</v>
      </c>
      <c r="AH198" s="7">
        <v>0.30558692399999998</v>
      </c>
      <c r="AI198" s="11"/>
      <c r="AJ198" s="7">
        <v>9.5035072999999998E-2</v>
      </c>
      <c r="AK198" s="7">
        <v>0.15845247900000001</v>
      </c>
      <c r="AL198" s="7">
        <v>0.23767871900000001</v>
      </c>
      <c r="AM198" s="11"/>
      <c r="AN198" s="218">
        <v>64</v>
      </c>
      <c r="AO198" s="232">
        <v>0.4</v>
      </c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219">
        <v>42856</v>
      </c>
      <c r="BG198" s="234">
        <v>0.89</v>
      </c>
      <c r="BH198" s="11"/>
      <c r="BI198" s="11"/>
      <c r="BJ198" s="180"/>
      <c r="BK198" s="180"/>
      <c r="BL198" s="180"/>
      <c r="BM198"/>
      <c r="BN198"/>
      <c r="BO198"/>
      <c r="BP198"/>
      <c r="BQ198"/>
      <c r="BR198" s="180"/>
      <c r="BS198" s="180"/>
      <c r="BT198" s="180"/>
      <c r="BU198" s="180"/>
      <c r="BV198" s="180"/>
      <c r="BW198" s="180"/>
      <c r="BX198" s="180"/>
      <c r="BY198" s="180"/>
      <c r="BZ198" s="180"/>
      <c r="CA198" s="180"/>
      <c r="CB198" s="180"/>
      <c r="CC198" s="180"/>
      <c r="CD198" s="180"/>
      <c r="CE198" s="180"/>
    </row>
    <row r="199" spans="2:83" ht="12.75" x14ac:dyDescent="0.2">
      <c r="B199" s="230">
        <v>42005</v>
      </c>
      <c r="C199" s="231">
        <v>32.550010681152344</v>
      </c>
      <c r="D199" s="231">
        <v>37.550010681152344</v>
      </c>
      <c r="E199" s="231">
        <v>42.550010681152344</v>
      </c>
      <c r="F199" s="226"/>
      <c r="G199" s="231">
        <v>23.442495880126955</v>
      </c>
      <c r="H199" s="231">
        <v>25.442495880126955</v>
      </c>
      <c r="I199" s="231">
        <v>27.442495880126955</v>
      </c>
      <c r="J199" s="218"/>
      <c r="K199" s="219">
        <v>42887</v>
      </c>
      <c r="L199" s="7">
        <v>37.590002593994143</v>
      </c>
      <c r="M199" s="7">
        <v>42.590002593994143</v>
      </c>
      <c r="N199" s="7">
        <v>47.590002593994143</v>
      </c>
      <c r="O199" s="11"/>
      <c r="P199" s="7">
        <v>39.17250343322754</v>
      </c>
      <c r="Q199" s="7">
        <v>44.17250343322754</v>
      </c>
      <c r="R199" s="7">
        <v>49.17250343322754</v>
      </c>
      <c r="S199" s="11"/>
      <c r="T199" s="7">
        <v>1.7024331092834473</v>
      </c>
      <c r="U199" s="7">
        <v>1.7024331092834473</v>
      </c>
      <c r="V199" s="7">
        <v>1.7024331092834473</v>
      </c>
      <c r="W199" s="11"/>
      <c r="X199" s="7">
        <v>0.18</v>
      </c>
      <c r="Y199" s="7">
        <v>0.19333583400000001</v>
      </c>
      <c r="Z199" s="7">
        <v>0.251</v>
      </c>
      <c r="AA199" s="11"/>
      <c r="AB199" s="7">
        <v>8.0500000000000002E-2</v>
      </c>
      <c r="AC199" s="7">
        <v>9.6667917000000006E-2</v>
      </c>
      <c r="AD199" s="7">
        <v>0.13500000000000001</v>
      </c>
      <c r="AE199" s="11"/>
      <c r="AF199" s="7">
        <v>0.15845247900000001</v>
      </c>
      <c r="AG199" s="7">
        <v>0.22621254000000002</v>
      </c>
      <c r="AH199" s="7">
        <v>0.30538692900000003</v>
      </c>
      <c r="AI199" s="11"/>
      <c r="AJ199" s="7">
        <v>9.5071487999999996E-2</v>
      </c>
      <c r="AK199" s="7">
        <v>0.158348778</v>
      </c>
      <c r="AL199" s="7">
        <v>0.23752316700000001</v>
      </c>
      <c r="AM199" s="11"/>
      <c r="AN199" s="218">
        <v>64</v>
      </c>
      <c r="AO199" s="232">
        <v>0.4</v>
      </c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219">
        <v>42887</v>
      </c>
      <c r="BG199" s="234">
        <v>0.89</v>
      </c>
      <c r="BH199" s="11"/>
      <c r="BI199" s="11"/>
      <c r="BJ199" s="180"/>
      <c r="BK199" s="180"/>
      <c r="BL199" s="180"/>
      <c r="BM199"/>
      <c r="BN199"/>
      <c r="BO199"/>
      <c r="BP199"/>
      <c r="BQ199"/>
      <c r="BR199" s="180"/>
      <c r="BS199" s="180"/>
      <c r="BT199" s="180"/>
      <c r="BU199" s="180"/>
      <c r="BV199" s="180"/>
      <c r="BW199" s="180"/>
      <c r="BX199" s="180"/>
      <c r="BY199" s="180"/>
      <c r="BZ199" s="180"/>
      <c r="CA199" s="180"/>
      <c r="CB199" s="180"/>
      <c r="CC199" s="180"/>
      <c r="CD199" s="180"/>
      <c r="CE199" s="180"/>
    </row>
    <row r="200" spans="2:83" ht="12.75" x14ac:dyDescent="0.2">
      <c r="B200" s="230">
        <v>42036</v>
      </c>
      <c r="C200" s="231">
        <v>31.400001525878906</v>
      </c>
      <c r="D200" s="231">
        <v>36.400001525878906</v>
      </c>
      <c r="E200" s="231">
        <v>41.400001525878906</v>
      </c>
      <c r="F200" s="226"/>
      <c r="G200" s="231">
        <v>23.942497787475588</v>
      </c>
      <c r="H200" s="231">
        <v>25.942497787475588</v>
      </c>
      <c r="I200" s="231">
        <v>27.942497787475588</v>
      </c>
      <c r="J200" s="218"/>
      <c r="K200" s="219">
        <v>42917</v>
      </c>
      <c r="L200" s="7">
        <v>38.010012207031252</v>
      </c>
      <c r="M200" s="7">
        <v>43.010012207031252</v>
      </c>
      <c r="N200" s="7">
        <v>48.010012207031252</v>
      </c>
      <c r="O200" s="11"/>
      <c r="P200" s="7">
        <v>40.340012512207032</v>
      </c>
      <c r="Q200" s="7">
        <v>45.340012512207032</v>
      </c>
      <c r="R200" s="7">
        <v>50.340012512207032</v>
      </c>
      <c r="S200" s="11"/>
      <c r="T200" s="7">
        <v>1.7024331092834473</v>
      </c>
      <c r="U200" s="7">
        <v>1.7024331092834473</v>
      </c>
      <c r="V200" s="7">
        <v>1.7024331092834473</v>
      </c>
      <c r="W200" s="11"/>
      <c r="X200" s="7">
        <v>0.2175</v>
      </c>
      <c r="Y200" s="7">
        <v>0.19330492800000001</v>
      </c>
      <c r="Z200" s="7">
        <v>0.251</v>
      </c>
      <c r="AA200" s="11"/>
      <c r="AB200" s="7">
        <v>9.8000000000000004E-2</v>
      </c>
      <c r="AC200" s="7">
        <v>9.6652464000000007E-2</v>
      </c>
      <c r="AD200" s="7">
        <v>0.13500000000000001</v>
      </c>
      <c r="AE200" s="11"/>
      <c r="AF200" s="7">
        <v>0.158348778</v>
      </c>
      <c r="AG200" s="7">
        <v>0.22607334100000001</v>
      </c>
      <c r="AH200" s="7">
        <v>0.30519900999999999</v>
      </c>
      <c r="AI200" s="11"/>
      <c r="AJ200" s="7">
        <v>9.5009267000000008E-2</v>
      </c>
      <c r="AK200" s="7">
        <v>0.15825133899999999</v>
      </c>
      <c r="AL200" s="7">
        <v>0.237377008</v>
      </c>
      <c r="AM200" s="11"/>
      <c r="AN200" s="218">
        <v>64</v>
      </c>
      <c r="AO200" s="232">
        <v>0.4</v>
      </c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219">
        <v>42917</v>
      </c>
      <c r="BG200" s="234">
        <v>0.89</v>
      </c>
      <c r="BH200" s="11"/>
      <c r="BI200" s="11"/>
      <c r="BJ200" s="180"/>
      <c r="BK200" s="180"/>
      <c r="BL200" s="180"/>
      <c r="BM200"/>
      <c r="BN200"/>
      <c r="BO200"/>
      <c r="BP200"/>
      <c r="BQ200"/>
      <c r="BR200" s="180"/>
      <c r="BS200" s="180"/>
      <c r="BT200" s="180"/>
      <c r="BU200" s="180"/>
      <c r="BV200" s="180"/>
      <c r="BW200" s="180"/>
      <c r="BX200" s="180"/>
      <c r="BY200" s="180"/>
      <c r="BZ200" s="180"/>
      <c r="CA200" s="180"/>
      <c r="CB200" s="180"/>
      <c r="CC200" s="180"/>
      <c r="CD200" s="180"/>
      <c r="CE200" s="180"/>
    </row>
    <row r="201" spans="2:83" ht="12.75" x14ac:dyDescent="0.2">
      <c r="B201" s="230">
        <v>42064</v>
      </c>
      <c r="C201" s="231">
        <v>29.87999153137207</v>
      </c>
      <c r="D201" s="231">
        <v>34.87999153137207</v>
      </c>
      <c r="E201" s="231">
        <v>39.87999153137207</v>
      </c>
      <c r="F201" s="226"/>
      <c r="G201" s="231">
        <v>22.892496643066409</v>
      </c>
      <c r="H201" s="231">
        <v>24.892496643066409</v>
      </c>
      <c r="I201" s="231">
        <v>26.892496643066409</v>
      </c>
      <c r="J201" s="218"/>
      <c r="K201" s="219">
        <v>42948</v>
      </c>
      <c r="L201" s="7">
        <v>36.410009918212893</v>
      </c>
      <c r="M201" s="7">
        <v>41.410009918212893</v>
      </c>
      <c r="N201" s="7">
        <v>46.410009918212893</v>
      </c>
      <c r="O201" s="11"/>
      <c r="P201" s="7">
        <v>38.490010223388673</v>
      </c>
      <c r="Q201" s="7">
        <v>43.490010223388673</v>
      </c>
      <c r="R201" s="7">
        <v>48.490010223388673</v>
      </c>
      <c r="S201" s="11"/>
      <c r="T201" s="7">
        <v>1.7024331092834473</v>
      </c>
      <c r="U201" s="7">
        <v>1.7024331092834473</v>
      </c>
      <c r="V201" s="7">
        <v>1.7024331092834473</v>
      </c>
      <c r="W201" s="11"/>
      <c r="X201" s="7">
        <v>0.2175</v>
      </c>
      <c r="Y201" s="7">
        <v>0.193156733</v>
      </c>
      <c r="Z201" s="7">
        <v>0.251</v>
      </c>
      <c r="AA201" s="11"/>
      <c r="AB201" s="7">
        <v>9.8000000000000004E-2</v>
      </c>
      <c r="AC201" s="7">
        <v>9.6578366999999998E-2</v>
      </c>
      <c r="AD201" s="7">
        <v>0.13500000000000001</v>
      </c>
      <c r="AE201" s="11"/>
      <c r="AF201" s="7">
        <v>0.15825133899999999</v>
      </c>
      <c r="AG201" s="7">
        <v>0.22559347100000002</v>
      </c>
      <c r="AH201" s="7">
        <v>0.30455118600000003</v>
      </c>
      <c r="AI201" s="11"/>
      <c r="AJ201" s="7">
        <v>9.4950803E-2</v>
      </c>
      <c r="AK201" s="7">
        <v>0.15791543</v>
      </c>
      <c r="AL201" s="7">
        <v>0.23687314500000001</v>
      </c>
      <c r="AM201" s="11"/>
      <c r="AN201" s="218">
        <v>65</v>
      </c>
      <c r="AO201" s="232">
        <v>0.4</v>
      </c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219">
        <v>42948</v>
      </c>
      <c r="BG201" s="234">
        <v>0.89</v>
      </c>
      <c r="BH201" s="11"/>
      <c r="BI201" s="11"/>
      <c r="BJ201" s="180"/>
      <c r="BK201" s="180"/>
      <c r="BL201" s="180"/>
      <c r="BM201"/>
      <c r="BN201"/>
      <c r="BO201"/>
      <c r="BP201"/>
      <c r="BQ201"/>
      <c r="BR201" s="180"/>
      <c r="BS201" s="180"/>
      <c r="BT201" s="180"/>
      <c r="BU201" s="180"/>
      <c r="BV201" s="180"/>
      <c r="BW201" s="180"/>
      <c r="BX201" s="180"/>
      <c r="BY201" s="180"/>
      <c r="BZ201" s="180"/>
      <c r="CA201" s="180"/>
      <c r="CB201" s="180"/>
      <c r="CC201" s="180"/>
      <c r="CD201" s="180"/>
      <c r="CE201" s="180"/>
    </row>
    <row r="202" spans="2:83" ht="12.75" x14ac:dyDescent="0.2">
      <c r="B202" s="230">
        <v>42095</v>
      </c>
      <c r="C202" s="231">
        <v>31.079998016357422</v>
      </c>
      <c r="D202" s="231">
        <v>36.079998016357422</v>
      </c>
      <c r="E202" s="231">
        <v>41.079998016357422</v>
      </c>
      <c r="F202" s="226"/>
      <c r="G202" s="231">
        <v>22.592497406005862</v>
      </c>
      <c r="H202" s="231">
        <v>24.592497406005862</v>
      </c>
      <c r="I202" s="231">
        <v>26.592497406005862</v>
      </c>
      <c r="J202" s="218"/>
      <c r="K202" s="219">
        <v>42979</v>
      </c>
      <c r="L202" s="7">
        <v>28.209004364013673</v>
      </c>
      <c r="M202" s="7">
        <v>33.209004364013673</v>
      </c>
      <c r="N202" s="7">
        <v>38.209004364013673</v>
      </c>
      <c r="O202" s="11"/>
      <c r="P202" s="7">
        <v>30.536004028320313</v>
      </c>
      <c r="Q202" s="7">
        <v>35.536004028320313</v>
      </c>
      <c r="R202" s="7">
        <v>40.536004028320313</v>
      </c>
      <c r="S202" s="11"/>
      <c r="T202" s="7">
        <v>1.7024331092834473</v>
      </c>
      <c r="U202" s="7">
        <v>1.7024331092834473</v>
      </c>
      <c r="V202" s="7">
        <v>1.7024331092834473</v>
      </c>
      <c r="W202" s="11"/>
      <c r="X202" s="7">
        <v>0.18</v>
      </c>
      <c r="Y202" s="7">
        <v>0.19282507400000001</v>
      </c>
      <c r="Z202" s="7">
        <v>0.251</v>
      </c>
      <c r="AA202" s="11"/>
      <c r="AB202" s="7">
        <v>8.0500000000000002E-2</v>
      </c>
      <c r="AC202" s="7">
        <v>9.6412537000000006E-2</v>
      </c>
      <c r="AD202" s="7">
        <v>0.13500000000000001</v>
      </c>
      <c r="AE202" s="11"/>
      <c r="AF202" s="7">
        <v>0.15791543</v>
      </c>
      <c r="AG202" s="7">
        <v>0.22484136100000002</v>
      </c>
      <c r="AH202" s="7">
        <v>0.30353583700000003</v>
      </c>
      <c r="AI202" s="11"/>
      <c r="AJ202" s="7">
        <v>9.4749258000000003E-2</v>
      </c>
      <c r="AK202" s="7">
        <v>0.157388952</v>
      </c>
      <c r="AL202" s="7">
        <v>0.23608342900000001</v>
      </c>
      <c r="AM202" s="11"/>
      <c r="AN202" s="218">
        <v>65</v>
      </c>
      <c r="AO202" s="232">
        <v>0.4</v>
      </c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219">
        <v>42979</v>
      </c>
      <c r="BG202" s="234">
        <v>0.89</v>
      </c>
      <c r="BH202" s="11"/>
      <c r="BI202" s="11"/>
      <c r="BJ202" s="180"/>
      <c r="BK202" s="180"/>
      <c r="BL202" s="180"/>
      <c r="BM202"/>
      <c r="BN202"/>
      <c r="BO202"/>
      <c r="BP202"/>
      <c r="BQ202"/>
      <c r="BR202" s="180"/>
      <c r="BS202" s="180"/>
      <c r="BT202" s="180"/>
      <c r="BU202" s="180"/>
      <c r="BV202" s="180"/>
      <c r="BW202" s="180"/>
      <c r="BX202" s="180"/>
      <c r="BY202" s="180"/>
      <c r="BZ202" s="180"/>
      <c r="CA202" s="180"/>
      <c r="CB202" s="180"/>
      <c r="CC202" s="180"/>
      <c r="CD202" s="180"/>
      <c r="CE202" s="180"/>
    </row>
    <row r="203" spans="2:83" ht="12.75" x14ac:dyDescent="0.2">
      <c r="B203" s="230">
        <v>42125</v>
      </c>
      <c r="C203" s="231">
        <v>33.630016326904297</v>
      </c>
      <c r="D203" s="231">
        <v>38.630016326904297</v>
      </c>
      <c r="E203" s="231">
        <v>43.630016326904297</v>
      </c>
      <c r="F203" s="226"/>
      <c r="G203" s="231">
        <v>22.192497787475588</v>
      </c>
      <c r="H203" s="231">
        <v>24.192497787475588</v>
      </c>
      <c r="I203" s="231">
        <v>26.192497787475588</v>
      </c>
      <c r="J203" s="218"/>
      <c r="K203" s="219">
        <v>43009</v>
      </c>
      <c r="L203" s="7">
        <v>26.651007614135743</v>
      </c>
      <c r="M203" s="7">
        <v>31.651007614135743</v>
      </c>
      <c r="N203" s="7">
        <v>36.651007614135743</v>
      </c>
      <c r="O203" s="11"/>
      <c r="P203" s="7">
        <v>28.154005966186524</v>
      </c>
      <c r="Q203" s="7">
        <v>33.154005966186524</v>
      </c>
      <c r="R203" s="7">
        <v>38.154005966186524</v>
      </c>
      <c r="S203" s="11"/>
      <c r="T203" s="7">
        <v>1.7024331092834473</v>
      </c>
      <c r="U203" s="7">
        <v>1.7024331092834473</v>
      </c>
      <c r="V203" s="7">
        <v>1.7024331092834473</v>
      </c>
      <c r="W203" s="11"/>
      <c r="X203" s="7">
        <v>0.18</v>
      </c>
      <c r="Y203" s="7">
        <v>0.19248858399999999</v>
      </c>
      <c r="Z203" s="7">
        <v>0.25</v>
      </c>
      <c r="AA203" s="11"/>
      <c r="AB203" s="7">
        <v>8.0500000000000002E-2</v>
      </c>
      <c r="AC203" s="7">
        <v>9.6244291999999995E-2</v>
      </c>
      <c r="AD203" s="7">
        <v>0.13500000000000001</v>
      </c>
      <c r="AE203" s="11"/>
      <c r="AF203" s="7">
        <v>0.157388952</v>
      </c>
      <c r="AG203" s="7">
        <v>0.22416471800000001</v>
      </c>
      <c r="AH203" s="7">
        <v>0.30262237000000003</v>
      </c>
      <c r="AI203" s="11"/>
      <c r="AJ203" s="7">
        <v>9.4433371000000002E-2</v>
      </c>
      <c r="AK203" s="7">
        <v>0.15691530300000001</v>
      </c>
      <c r="AL203" s="7">
        <v>0.235372954</v>
      </c>
      <c r="AM203" s="11"/>
      <c r="AN203" s="218">
        <v>65</v>
      </c>
      <c r="AO203" s="232">
        <v>0.4</v>
      </c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219">
        <v>43009</v>
      </c>
      <c r="BG203" s="234">
        <v>0.89</v>
      </c>
      <c r="BH203" s="11"/>
      <c r="BI203" s="11"/>
      <c r="BJ203" s="180"/>
      <c r="BK203" s="180"/>
      <c r="BL203" s="180"/>
      <c r="BM203"/>
      <c r="BN203"/>
      <c r="BO203"/>
      <c r="BP203"/>
      <c r="BQ203"/>
      <c r="BR203" s="180"/>
      <c r="BS203" s="180"/>
      <c r="BT203" s="180"/>
      <c r="BU203" s="180"/>
      <c r="BV203" s="180"/>
      <c r="BW203" s="180"/>
      <c r="BX203" s="180"/>
      <c r="BY203" s="180"/>
      <c r="BZ203" s="180"/>
      <c r="CA203" s="180"/>
      <c r="CB203" s="180"/>
      <c r="CC203" s="180"/>
      <c r="CD203" s="180"/>
      <c r="CE203" s="180"/>
    </row>
    <row r="204" spans="2:83" ht="12.75" x14ac:dyDescent="0.2">
      <c r="B204" s="230">
        <v>42156</v>
      </c>
      <c r="C204" s="231">
        <v>44.330001831054688</v>
      </c>
      <c r="D204" s="231">
        <v>49.330001831054688</v>
      </c>
      <c r="E204" s="231">
        <v>54.330001831054688</v>
      </c>
      <c r="F204" s="226"/>
      <c r="G204" s="231">
        <v>22.792500076293948</v>
      </c>
      <c r="H204" s="231">
        <v>24.792500076293948</v>
      </c>
      <c r="I204" s="231">
        <v>26.792500076293948</v>
      </c>
      <c r="J204" s="218"/>
      <c r="K204" s="219">
        <v>43040</v>
      </c>
      <c r="L204" s="7">
        <v>26.901007614135743</v>
      </c>
      <c r="M204" s="7">
        <v>31.901007614135743</v>
      </c>
      <c r="N204" s="7">
        <v>36.901007614135743</v>
      </c>
      <c r="O204" s="11"/>
      <c r="P204" s="7">
        <v>27.654005966186524</v>
      </c>
      <c r="Q204" s="7">
        <v>32.654005966186524</v>
      </c>
      <c r="R204" s="7">
        <v>37.654005966186524</v>
      </c>
      <c r="S204" s="11"/>
      <c r="T204" s="7">
        <v>1.7024331092834473</v>
      </c>
      <c r="U204" s="7">
        <v>1.7024331092834473</v>
      </c>
      <c r="V204" s="7">
        <v>1.7024331092834473</v>
      </c>
      <c r="W204" s="11"/>
      <c r="X204" s="7">
        <v>0.18</v>
      </c>
      <c r="Y204" s="7">
        <v>0.192210083</v>
      </c>
      <c r="Z204" s="7">
        <v>0.25</v>
      </c>
      <c r="AA204" s="11"/>
      <c r="AB204" s="7">
        <v>8.0500000000000002E-2</v>
      </c>
      <c r="AC204" s="7">
        <v>9.6105041000000002E-2</v>
      </c>
      <c r="AD204" s="7">
        <v>0.13500000000000001</v>
      </c>
      <c r="AE204" s="11"/>
      <c r="AF204" s="7">
        <v>0.15691530300000001</v>
      </c>
      <c r="AG204" s="7">
        <v>0.22370812200000001</v>
      </c>
      <c r="AH204" s="7">
        <v>0.30200596499999999</v>
      </c>
      <c r="AI204" s="11"/>
      <c r="AJ204" s="7">
        <v>9.4149181999999998E-2</v>
      </c>
      <c r="AK204" s="7">
        <v>0.15659568600000001</v>
      </c>
      <c r="AL204" s="7">
        <v>0.23489352900000002</v>
      </c>
      <c r="AM204" s="11"/>
      <c r="AN204" s="218">
        <v>66</v>
      </c>
      <c r="AO204" s="232">
        <v>0.4</v>
      </c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219">
        <v>43040</v>
      </c>
      <c r="BG204" s="234">
        <v>0.89</v>
      </c>
      <c r="BH204" s="11"/>
      <c r="BI204" s="11"/>
      <c r="BJ204" s="180"/>
      <c r="BK204" s="180"/>
      <c r="BL204" s="180"/>
      <c r="BM204"/>
      <c r="BN204"/>
      <c r="BO204"/>
      <c r="BP204"/>
      <c r="BQ204"/>
      <c r="BR204" s="180"/>
      <c r="BS204" s="180"/>
      <c r="BT204" s="180"/>
      <c r="BU204" s="180"/>
      <c r="BV204" s="180"/>
      <c r="BW204" s="180"/>
      <c r="BX204" s="180"/>
      <c r="BY204" s="180"/>
      <c r="BZ204" s="180"/>
      <c r="CA204" s="180"/>
      <c r="CB204" s="180"/>
      <c r="CC204" s="180"/>
      <c r="CD204" s="180"/>
      <c r="CE204" s="180"/>
    </row>
    <row r="205" spans="2:83" ht="12.75" x14ac:dyDescent="0.2">
      <c r="B205" s="230">
        <v>42186</v>
      </c>
      <c r="C205" s="231">
        <v>52.980003356933594</v>
      </c>
      <c r="D205" s="231">
        <v>57.980003356933594</v>
      </c>
      <c r="E205" s="231">
        <v>62.980003356933594</v>
      </c>
      <c r="F205" s="226"/>
      <c r="G205" s="231">
        <v>24.292500076293948</v>
      </c>
      <c r="H205" s="231">
        <v>26.292500076293948</v>
      </c>
      <c r="I205" s="231">
        <v>28.292500076293948</v>
      </c>
      <c r="J205" s="218"/>
      <c r="K205" s="219">
        <v>43070</v>
      </c>
      <c r="L205" s="7">
        <v>27.466006240844727</v>
      </c>
      <c r="M205" s="7">
        <v>32.466006240844727</v>
      </c>
      <c r="N205" s="7">
        <v>37.466006240844727</v>
      </c>
      <c r="O205" s="11"/>
      <c r="P205" s="7">
        <v>28.364007339477538</v>
      </c>
      <c r="Q205" s="7">
        <v>33.364007339477538</v>
      </c>
      <c r="R205" s="7">
        <v>38.364007339477538</v>
      </c>
      <c r="S205" s="11"/>
      <c r="T205" s="7">
        <v>1.7024331092834473</v>
      </c>
      <c r="U205" s="7">
        <v>1.7024331092834473</v>
      </c>
      <c r="V205" s="7">
        <v>1.7024331092834473</v>
      </c>
      <c r="W205" s="11"/>
      <c r="X205" s="7">
        <v>0.18</v>
      </c>
      <c r="Y205" s="7">
        <v>0.192120025</v>
      </c>
      <c r="Z205" s="7">
        <v>0.25</v>
      </c>
      <c r="AA205" s="11"/>
      <c r="AB205" s="7">
        <v>8.0500000000000002E-2</v>
      </c>
      <c r="AC205" s="7">
        <v>9.6060013E-2</v>
      </c>
      <c r="AD205" s="7">
        <v>0.13400000000000001</v>
      </c>
      <c r="AE205" s="11"/>
      <c r="AF205" s="7">
        <v>0.15659568600000001</v>
      </c>
      <c r="AG205" s="7">
        <v>0.22339084100000001</v>
      </c>
      <c r="AH205" s="7">
        <v>0.30157763500000001</v>
      </c>
      <c r="AI205" s="11"/>
      <c r="AJ205" s="7">
        <v>9.3957411000000005E-2</v>
      </c>
      <c r="AK205" s="7">
        <v>0.15637358900000001</v>
      </c>
      <c r="AL205" s="7">
        <v>0.23456038300000001</v>
      </c>
      <c r="AM205" s="11"/>
      <c r="AN205" s="218">
        <v>66</v>
      </c>
      <c r="AO205" s="232">
        <v>0.4</v>
      </c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219">
        <v>43070</v>
      </c>
      <c r="BG205" s="234">
        <v>0.89</v>
      </c>
      <c r="BH205" s="11"/>
      <c r="BI205" s="11"/>
      <c r="BJ205" s="180"/>
      <c r="BK205" s="180"/>
      <c r="BL205" s="180"/>
      <c r="BM205"/>
      <c r="BN205"/>
      <c r="BO205"/>
      <c r="BP205"/>
      <c r="BQ205"/>
      <c r="BR205" s="180"/>
      <c r="BS205" s="180"/>
      <c r="BT205" s="180"/>
      <c r="BU205" s="180"/>
      <c r="BV205" s="180"/>
      <c r="BW205" s="180"/>
      <c r="BX205" s="180"/>
      <c r="BY205" s="180"/>
      <c r="BZ205" s="180"/>
      <c r="CA205" s="180"/>
      <c r="CB205" s="180"/>
      <c r="CC205" s="180"/>
      <c r="CD205" s="180"/>
      <c r="CE205" s="180"/>
    </row>
    <row r="206" spans="2:83" ht="12.75" x14ac:dyDescent="0.2">
      <c r="B206" s="230">
        <v>42217</v>
      </c>
      <c r="C206" s="231">
        <v>52.225001525878909</v>
      </c>
      <c r="D206" s="231">
        <v>57.225001525878909</v>
      </c>
      <c r="E206" s="231">
        <v>62.225001525878909</v>
      </c>
      <c r="F206" s="226"/>
      <c r="G206" s="231">
        <v>24.192500076293946</v>
      </c>
      <c r="H206" s="231">
        <v>26.192500076293946</v>
      </c>
      <c r="I206" s="231">
        <v>28.192500076293946</v>
      </c>
      <c r="J206" s="218"/>
      <c r="K206" s="219">
        <v>43101</v>
      </c>
      <c r="L206" s="7">
        <v>32.553005752563479</v>
      </c>
      <c r="M206" s="7">
        <v>37.553005752563479</v>
      </c>
      <c r="N206" s="7">
        <v>42.553005752563479</v>
      </c>
      <c r="O206" s="11"/>
      <c r="P206" s="7">
        <v>30.512005767822266</v>
      </c>
      <c r="Q206" s="7">
        <v>35.512005767822266</v>
      </c>
      <c r="R206" s="7">
        <v>40.512005767822266</v>
      </c>
      <c r="S206" s="11"/>
      <c r="T206" s="7">
        <v>1.7024331092834473</v>
      </c>
      <c r="U206" s="7">
        <v>1.7024331092834473</v>
      </c>
      <c r="V206" s="7">
        <v>1.7024331092834473</v>
      </c>
      <c r="W206" s="11"/>
      <c r="X206" s="7">
        <v>0.18</v>
      </c>
      <c r="Y206" s="7">
        <v>0.192128243</v>
      </c>
      <c r="Z206" s="7">
        <v>0.25</v>
      </c>
      <c r="AA206" s="11"/>
      <c r="AB206" s="7">
        <v>8.0500000000000002E-2</v>
      </c>
      <c r="AC206" s="7">
        <v>9.6064121000000002E-2</v>
      </c>
      <c r="AD206" s="7">
        <v>0.13400000000000001</v>
      </c>
      <c r="AE206" s="11"/>
      <c r="AF206" s="7">
        <v>0.15637358900000001</v>
      </c>
      <c r="AG206" s="7">
        <v>0.22315142500000001</v>
      </c>
      <c r="AH206" s="7">
        <v>0.30125442400000002</v>
      </c>
      <c r="AI206" s="11"/>
      <c r="AJ206" s="7">
        <v>9.3824153000000007E-2</v>
      </c>
      <c r="AK206" s="7">
        <v>0.15620599800000001</v>
      </c>
      <c r="AL206" s="7">
        <v>0.23430899699999999</v>
      </c>
      <c r="AM206" s="11"/>
      <c r="AN206" s="218">
        <v>66</v>
      </c>
      <c r="AO206" s="232">
        <v>0.4</v>
      </c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219">
        <v>43101</v>
      </c>
      <c r="BG206" s="234">
        <v>0.89</v>
      </c>
      <c r="BH206" s="11"/>
      <c r="BI206" s="11"/>
      <c r="BJ206" s="180"/>
      <c r="BK206" s="180"/>
      <c r="BL206" s="180"/>
      <c r="BM206"/>
      <c r="BN206"/>
      <c r="BO206"/>
      <c r="BP206"/>
      <c r="BQ206"/>
      <c r="BR206" s="180"/>
      <c r="BS206" s="180"/>
      <c r="BT206" s="180"/>
      <c r="BU206" s="180"/>
      <c r="BV206" s="180"/>
      <c r="BW206" s="180"/>
      <c r="BX206" s="180"/>
      <c r="BY206" s="180"/>
      <c r="BZ206" s="180"/>
      <c r="CA206" s="180"/>
      <c r="CB206" s="180"/>
      <c r="CC206" s="180"/>
      <c r="CD206" s="180"/>
      <c r="CE206" s="180"/>
    </row>
    <row r="207" spans="2:83" ht="12.75" x14ac:dyDescent="0.2">
      <c r="B207" s="230">
        <v>42248</v>
      </c>
      <c r="C207" s="231">
        <v>31.649999237060541</v>
      </c>
      <c r="D207" s="231">
        <v>36.649999237060541</v>
      </c>
      <c r="E207" s="231">
        <v>41.649999237060541</v>
      </c>
      <c r="F207" s="226"/>
      <c r="G207" s="231">
        <v>20.942501029968263</v>
      </c>
      <c r="H207" s="231">
        <v>22.942501029968263</v>
      </c>
      <c r="I207" s="231">
        <v>24.942501029968263</v>
      </c>
      <c r="J207" s="218"/>
      <c r="K207" s="219">
        <v>43132</v>
      </c>
      <c r="L207" s="7">
        <v>31.303005752563479</v>
      </c>
      <c r="M207" s="7">
        <v>36.303005752563479</v>
      </c>
      <c r="N207" s="7">
        <v>41.303005752563479</v>
      </c>
      <c r="O207" s="11"/>
      <c r="P207" s="7">
        <v>29.762005767822266</v>
      </c>
      <c r="Q207" s="7">
        <v>34.762005767822266</v>
      </c>
      <c r="R207" s="7">
        <v>39.762005767822266</v>
      </c>
      <c r="S207" s="11"/>
      <c r="T207" s="7">
        <v>1.7024331092834473</v>
      </c>
      <c r="U207" s="7">
        <v>1.7024331092834473</v>
      </c>
      <c r="V207" s="7">
        <v>1.7024331092834473</v>
      </c>
      <c r="W207" s="11"/>
      <c r="X207" s="7">
        <v>0.18</v>
      </c>
      <c r="Y207" s="7">
        <v>0.19197545700000002</v>
      </c>
      <c r="Z207" s="7">
        <v>0.25</v>
      </c>
      <c r="AA207" s="11"/>
      <c r="AB207" s="7">
        <v>8.0500000000000002E-2</v>
      </c>
      <c r="AC207" s="7">
        <v>9.5987728000000008E-2</v>
      </c>
      <c r="AD207" s="7">
        <v>0.13400000000000001</v>
      </c>
      <c r="AE207" s="11"/>
      <c r="AF207" s="7">
        <v>0.15620599800000001</v>
      </c>
      <c r="AG207" s="7">
        <v>0.22279169200000001</v>
      </c>
      <c r="AH207" s="7">
        <v>0.30076878499999998</v>
      </c>
      <c r="AI207" s="11"/>
      <c r="AJ207" s="7">
        <v>9.3723599000000005E-2</v>
      </c>
      <c r="AK207" s="7">
        <v>0.155954185</v>
      </c>
      <c r="AL207" s="7">
        <v>0.23393127699999999</v>
      </c>
      <c r="AM207" s="11"/>
      <c r="AN207" s="218">
        <v>67</v>
      </c>
      <c r="AO207" s="232">
        <v>0.4</v>
      </c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219">
        <v>43132</v>
      </c>
      <c r="BG207" s="234">
        <v>0.89</v>
      </c>
      <c r="BH207" s="11"/>
      <c r="BI207" s="11"/>
      <c r="BJ207" s="180"/>
      <c r="BK207" s="180"/>
      <c r="BL207" s="180"/>
      <c r="BM207"/>
      <c r="BN207"/>
      <c r="BO207"/>
      <c r="BP207"/>
      <c r="BQ207"/>
      <c r="BR207" s="180"/>
      <c r="BS207" s="180"/>
      <c r="BT207" s="180"/>
      <c r="BU207" s="180"/>
      <c r="BV207" s="180"/>
      <c r="BW207" s="180"/>
      <c r="BX207" s="180"/>
      <c r="BY207" s="180"/>
      <c r="BZ207" s="180"/>
      <c r="CA207" s="180"/>
      <c r="CB207" s="180"/>
      <c r="CC207" s="180"/>
      <c r="CD207" s="180"/>
      <c r="CE207" s="180"/>
    </row>
    <row r="208" spans="2:83" ht="12.75" x14ac:dyDescent="0.2">
      <c r="B208" s="230">
        <v>42278</v>
      </c>
      <c r="C208" s="231">
        <v>30.899998855590823</v>
      </c>
      <c r="D208" s="231">
        <v>35.899998855590823</v>
      </c>
      <c r="E208" s="231">
        <v>40.899998855590823</v>
      </c>
      <c r="F208" s="226"/>
      <c r="G208" s="231">
        <v>20.575000724792481</v>
      </c>
      <c r="H208" s="231">
        <v>22.575000724792481</v>
      </c>
      <c r="I208" s="231">
        <v>24.575000724792481</v>
      </c>
      <c r="J208" s="218"/>
      <c r="K208" s="219">
        <v>43160</v>
      </c>
      <c r="L208" s="7">
        <v>29.880003509521487</v>
      </c>
      <c r="M208" s="7">
        <v>34.880003509521487</v>
      </c>
      <c r="N208" s="7">
        <v>39.880003509521487</v>
      </c>
      <c r="O208" s="11"/>
      <c r="P208" s="7">
        <v>28.920002899169923</v>
      </c>
      <c r="Q208" s="7">
        <v>33.920002899169923</v>
      </c>
      <c r="R208" s="7">
        <v>38.920002899169923</v>
      </c>
      <c r="S208" s="11"/>
      <c r="T208" s="7">
        <v>1.7024331092834473</v>
      </c>
      <c r="U208" s="7">
        <v>1.7024331092834473</v>
      </c>
      <c r="V208" s="7">
        <v>1.7024331092834473</v>
      </c>
      <c r="W208" s="11"/>
      <c r="X208" s="7">
        <v>0.18</v>
      </c>
      <c r="Y208" s="7">
        <v>0.191587656</v>
      </c>
      <c r="Z208" s="7">
        <v>0.249</v>
      </c>
      <c r="AA208" s="11"/>
      <c r="AB208" s="7">
        <v>8.0500000000000002E-2</v>
      </c>
      <c r="AC208" s="7">
        <v>9.5793827999999998E-2</v>
      </c>
      <c r="AD208" s="7">
        <v>0.13400000000000001</v>
      </c>
      <c r="AE208" s="11"/>
      <c r="AF208" s="7">
        <v>0.155954185</v>
      </c>
      <c r="AG208" s="7">
        <v>0.22221378999999999</v>
      </c>
      <c r="AH208" s="7">
        <v>0.29998861700000001</v>
      </c>
      <c r="AI208" s="11"/>
      <c r="AJ208" s="7">
        <v>9.3572510999999997E-2</v>
      </c>
      <c r="AK208" s="7">
        <v>0.15554965300000001</v>
      </c>
      <c r="AL208" s="7">
        <v>0.23332448</v>
      </c>
      <c r="AM208" s="11"/>
      <c r="AN208" s="218">
        <v>67</v>
      </c>
      <c r="AO208" s="232">
        <v>0.4</v>
      </c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219">
        <v>43160</v>
      </c>
      <c r="BG208" s="234">
        <v>0.89</v>
      </c>
      <c r="BH208" s="11"/>
      <c r="BI208" s="11"/>
      <c r="BJ208" s="180"/>
      <c r="BK208" s="180"/>
      <c r="BL208" s="180"/>
      <c r="BM208"/>
      <c r="BN208"/>
      <c r="BO208"/>
      <c r="BP208"/>
      <c r="BQ208"/>
      <c r="BR208" s="180"/>
      <c r="BS208" s="180"/>
      <c r="BT208" s="180"/>
      <c r="BU208" s="180"/>
      <c r="BV208" s="180"/>
      <c r="BW208" s="180"/>
      <c r="BX208" s="180"/>
      <c r="BY208" s="180"/>
      <c r="BZ208" s="180"/>
      <c r="CA208" s="180"/>
      <c r="CB208" s="180"/>
      <c r="CC208" s="180"/>
      <c r="CD208" s="180"/>
      <c r="CE208" s="180"/>
    </row>
    <row r="209" spans="2:83" ht="12.75" x14ac:dyDescent="0.2">
      <c r="B209" s="230">
        <v>42309</v>
      </c>
      <c r="C209" s="231">
        <v>29.399998855590823</v>
      </c>
      <c r="D209" s="231">
        <v>34.399998855590823</v>
      </c>
      <c r="E209" s="231">
        <v>39.399998855590823</v>
      </c>
      <c r="F209" s="226"/>
      <c r="G209" s="231">
        <v>20.674999198913575</v>
      </c>
      <c r="H209" s="231">
        <v>22.674999198913575</v>
      </c>
      <c r="I209" s="231">
        <v>24.674999198913575</v>
      </c>
      <c r="J209" s="218"/>
      <c r="K209" s="219">
        <v>43191</v>
      </c>
      <c r="L209" s="7">
        <v>29.148508605957034</v>
      </c>
      <c r="M209" s="7">
        <v>34.148508605957034</v>
      </c>
      <c r="N209" s="7">
        <v>39.148508605957034</v>
      </c>
      <c r="O209" s="11"/>
      <c r="P209" s="7">
        <v>27.906510314941407</v>
      </c>
      <c r="Q209" s="7">
        <v>32.906510314941407</v>
      </c>
      <c r="R209" s="7">
        <v>37.906510314941407</v>
      </c>
      <c r="S209" s="11"/>
      <c r="T209" s="7">
        <v>1.7024331092834473</v>
      </c>
      <c r="U209" s="7">
        <v>1.7024331092834473</v>
      </c>
      <c r="V209" s="7">
        <v>1.7024331092834473</v>
      </c>
      <c r="W209" s="11"/>
      <c r="X209" s="7">
        <v>0.18</v>
      </c>
      <c r="Y209" s="7">
        <v>0.19143217500000001</v>
      </c>
      <c r="Z209" s="7">
        <v>0.249</v>
      </c>
      <c r="AA209" s="11"/>
      <c r="AB209" s="7">
        <v>8.0500000000000002E-2</v>
      </c>
      <c r="AC209" s="7">
        <v>9.5716087000000005E-2</v>
      </c>
      <c r="AD209" s="7">
        <v>0.13400000000000001</v>
      </c>
      <c r="AE209" s="11"/>
      <c r="AF209" s="7">
        <v>0.15554965300000001</v>
      </c>
      <c r="AG209" s="7">
        <v>0.22185073</v>
      </c>
      <c r="AH209" s="7">
        <v>0.29949848499999998</v>
      </c>
      <c r="AI209" s="11"/>
      <c r="AJ209" s="7">
        <v>9.3329792000000009E-2</v>
      </c>
      <c r="AK209" s="7">
        <v>0.155295511</v>
      </c>
      <c r="AL209" s="7">
        <v>0.23294326600000001</v>
      </c>
      <c r="AM209" s="11"/>
      <c r="AN209" s="218">
        <v>67</v>
      </c>
      <c r="AO209" s="232">
        <v>0.4</v>
      </c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219">
        <v>43191</v>
      </c>
      <c r="BG209" s="234">
        <v>0.89</v>
      </c>
      <c r="BH209" s="11"/>
      <c r="BI209" s="11"/>
      <c r="BJ209" s="180"/>
      <c r="BK209" s="180"/>
      <c r="BL209" s="180"/>
      <c r="BM209"/>
      <c r="BN209"/>
      <c r="BO209"/>
      <c r="BP209"/>
      <c r="BQ209"/>
      <c r="BR209" s="180"/>
      <c r="BS209" s="180"/>
      <c r="BT209" s="180"/>
      <c r="BU209" s="180"/>
      <c r="BV209" s="180"/>
      <c r="BW209" s="180"/>
      <c r="BX209" s="180"/>
      <c r="BY209" s="180"/>
      <c r="BZ209" s="180"/>
      <c r="CA209" s="180"/>
      <c r="CB209" s="180"/>
      <c r="CC209" s="180"/>
      <c r="CD209" s="180"/>
      <c r="CE209" s="180"/>
    </row>
    <row r="210" spans="2:83" ht="12.75" x14ac:dyDescent="0.2">
      <c r="B210" s="230">
        <v>42339</v>
      </c>
      <c r="C210" s="231">
        <v>28.800000381469729</v>
      </c>
      <c r="D210" s="231">
        <v>33.800000381469729</v>
      </c>
      <c r="E210" s="231">
        <v>38.800000381469729</v>
      </c>
      <c r="F210" s="226"/>
      <c r="G210" s="231">
        <v>22.524998626708985</v>
      </c>
      <c r="H210" s="231">
        <v>24.524998626708985</v>
      </c>
      <c r="I210" s="231">
        <v>26.524998626708985</v>
      </c>
      <c r="J210" s="218"/>
      <c r="K210" s="219">
        <v>43221</v>
      </c>
      <c r="L210" s="7">
        <v>30.322506484985354</v>
      </c>
      <c r="M210" s="7">
        <v>35.322506484985354</v>
      </c>
      <c r="N210" s="7">
        <v>40.322506484985354</v>
      </c>
      <c r="O210" s="11"/>
      <c r="P210" s="7">
        <v>30.952504119873048</v>
      </c>
      <c r="Q210" s="7">
        <v>35.952504119873048</v>
      </c>
      <c r="R210" s="7">
        <v>40.952504119873048</v>
      </c>
      <c r="S210" s="11"/>
      <c r="T210" s="7">
        <v>1.7024331092834473</v>
      </c>
      <c r="U210" s="7">
        <v>1.7024331092834473</v>
      </c>
      <c r="V210" s="7">
        <v>1.7024331092834473</v>
      </c>
      <c r="W210" s="11"/>
      <c r="X210" s="7">
        <v>0.18</v>
      </c>
      <c r="Y210" s="7">
        <v>0.19147792</v>
      </c>
      <c r="Z210" s="7">
        <v>0.249</v>
      </c>
      <c r="AA210" s="11"/>
      <c r="AB210" s="7">
        <v>8.0500000000000002E-2</v>
      </c>
      <c r="AC210" s="7">
        <v>9.5738959999999998E-2</v>
      </c>
      <c r="AD210" s="7">
        <v>0.13400000000000001</v>
      </c>
      <c r="AE210" s="11"/>
      <c r="AF210" s="7">
        <v>0.155295511</v>
      </c>
      <c r="AG210" s="7">
        <v>0.22179953099999999</v>
      </c>
      <c r="AH210" s="7">
        <v>0.299429367</v>
      </c>
      <c r="AI210" s="11"/>
      <c r="AJ210" s="7">
        <v>9.3177306000000001E-2</v>
      </c>
      <c r="AK210" s="7">
        <v>0.15525967200000002</v>
      </c>
      <c r="AL210" s="7">
        <v>0.232889507</v>
      </c>
      <c r="AM210" s="11"/>
      <c r="AN210" s="218">
        <v>68</v>
      </c>
      <c r="AO210" s="232">
        <v>0.4</v>
      </c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219">
        <v>43221</v>
      </c>
      <c r="BG210" s="234">
        <v>0.89</v>
      </c>
      <c r="BH210" s="11"/>
      <c r="BI210" s="11"/>
      <c r="BJ210" s="180"/>
      <c r="BK210" s="180"/>
      <c r="BL210" s="180"/>
      <c r="BM210"/>
      <c r="BN210"/>
      <c r="BO210"/>
      <c r="BP210"/>
      <c r="BQ210"/>
      <c r="BR210" s="180"/>
      <c r="BS210" s="180"/>
      <c r="BT210" s="180"/>
      <c r="BU210" s="180"/>
      <c r="BV210" s="180"/>
      <c r="BW210" s="180"/>
      <c r="BX210" s="180"/>
      <c r="BY210" s="180"/>
      <c r="BZ210" s="180"/>
      <c r="CA210" s="180"/>
      <c r="CB210" s="180"/>
      <c r="CC210" s="180"/>
      <c r="CD210" s="180"/>
      <c r="CE210" s="180"/>
    </row>
    <row r="211" spans="2:83" ht="12.75" x14ac:dyDescent="0.2">
      <c r="B211" s="230">
        <v>42370</v>
      </c>
      <c r="C211" s="231">
        <v>33.050010681152344</v>
      </c>
      <c r="D211" s="231">
        <v>38.050010681152344</v>
      </c>
      <c r="E211" s="231">
        <v>43.050010681152344</v>
      </c>
      <c r="F211" s="226"/>
      <c r="G211" s="231">
        <v>24.192495880126955</v>
      </c>
      <c r="H211" s="231">
        <v>26.192495880126955</v>
      </c>
      <c r="I211" s="231">
        <v>28.192495880126955</v>
      </c>
      <c r="J211" s="218"/>
      <c r="K211" s="219">
        <v>43252</v>
      </c>
      <c r="L211" s="7">
        <v>39.090002593994143</v>
      </c>
      <c r="M211" s="7">
        <v>44.090002593994143</v>
      </c>
      <c r="N211" s="7">
        <v>49.090002593994143</v>
      </c>
      <c r="O211" s="11"/>
      <c r="P211" s="7">
        <v>40.17250343322754</v>
      </c>
      <c r="Q211" s="7">
        <v>45.17250343322754</v>
      </c>
      <c r="R211" s="7">
        <v>50.17250343322754</v>
      </c>
      <c r="S211" s="11"/>
      <c r="T211" s="7">
        <v>1.7024331092834473</v>
      </c>
      <c r="U211" s="7">
        <v>1.7024331092834473</v>
      </c>
      <c r="V211" s="7">
        <v>1.7024331092834473</v>
      </c>
      <c r="W211" s="11"/>
      <c r="X211" s="7">
        <v>0.18</v>
      </c>
      <c r="Y211" s="7">
        <v>0.19136608199999999</v>
      </c>
      <c r="Z211" s="7">
        <v>0.249</v>
      </c>
      <c r="AA211" s="11"/>
      <c r="AB211" s="7">
        <v>8.0500000000000002E-2</v>
      </c>
      <c r="AC211" s="7">
        <v>9.5683040999999996E-2</v>
      </c>
      <c r="AD211" s="7">
        <v>0.13400000000000001</v>
      </c>
      <c r="AE211" s="11"/>
      <c r="AF211" s="7">
        <v>0.15525967200000002</v>
      </c>
      <c r="AG211" s="7">
        <v>0.221587228</v>
      </c>
      <c r="AH211" s="7">
        <v>0.29914275800000001</v>
      </c>
      <c r="AI211" s="11"/>
      <c r="AJ211" s="7">
        <v>9.3155802999999995E-2</v>
      </c>
      <c r="AK211" s="7">
        <v>0.15511106</v>
      </c>
      <c r="AL211" s="7">
        <v>0.23266659000000001</v>
      </c>
      <c r="AM211" s="11"/>
      <c r="AN211" s="218">
        <v>68</v>
      </c>
      <c r="AO211" s="232">
        <v>0.4</v>
      </c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219">
        <v>43252</v>
      </c>
      <c r="BG211" s="234">
        <v>0.89</v>
      </c>
      <c r="BH211" s="11"/>
      <c r="BI211" s="11"/>
      <c r="BJ211" s="180"/>
      <c r="BK211" s="180"/>
      <c r="BL211" s="180"/>
      <c r="BM211"/>
      <c r="BN211"/>
      <c r="BO211"/>
      <c r="BP211"/>
      <c r="BQ211"/>
      <c r="BR211" s="180"/>
      <c r="BS211" s="180"/>
      <c r="BT211" s="180"/>
      <c r="BU211" s="180"/>
      <c r="BV211" s="180"/>
      <c r="BW211" s="180"/>
      <c r="BX211" s="180"/>
      <c r="BY211" s="180"/>
      <c r="BZ211" s="180"/>
      <c r="CA211" s="180"/>
      <c r="CB211" s="180"/>
      <c r="CC211" s="180"/>
      <c r="CD211" s="180"/>
      <c r="CE211" s="180"/>
    </row>
    <row r="212" spans="2:83" ht="12.75" x14ac:dyDescent="0.2">
      <c r="B212" s="230">
        <v>42401</v>
      </c>
      <c r="C212" s="231">
        <v>31.900001525878906</v>
      </c>
      <c r="D212" s="231">
        <v>36.900001525878906</v>
      </c>
      <c r="E212" s="231">
        <v>41.900001525878906</v>
      </c>
      <c r="F212" s="226"/>
      <c r="G212" s="231">
        <v>24.692497787475588</v>
      </c>
      <c r="H212" s="231">
        <v>26.692497787475588</v>
      </c>
      <c r="I212" s="231">
        <v>28.692497787475588</v>
      </c>
      <c r="J212" s="218"/>
      <c r="K212" s="219">
        <v>43282</v>
      </c>
      <c r="L212" s="7">
        <v>38.760012207031252</v>
      </c>
      <c r="M212" s="7">
        <v>43.760012207031252</v>
      </c>
      <c r="N212" s="7">
        <v>48.760012207031252</v>
      </c>
      <c r="O212" s="11"/>
      <c r="P212" s="7">
        <v>41.340012512207032</v>
      </c>
      <c r="Q212" s="7">
        <v>46.340012512207032</v>
      </c>
      <c r="R212" s="7">
        <v>51.340012512207032</v>
      </c>
      <c r="S212" s="11"/>
      <c r="T212" s="7">
        <v>1.7024331092834473</v>
      </c>
      <c r="U212" s="7">
        <v>1.7024331092834473</v>
      </c>
      <c r="V212" s="7">
        <v>1.7024331092834473</v>
      </c>
      <c r="W212" s="11"/>
      <c r="X212" s="7">
        <v>0.2175</v>
      </c>
      <c r="Y212" s="7">
        <v>0.19129684399999999</v>
      </c>
      <c r="Z212" s="7">
        <v>0.249</v>
      </c>
      <c r="AA212" s="11"/>
      <c r="AB212" s="7">
        <v>9.8000000000000004E-2</v>
      </c>
      <c r="AC212" s="7">
        <v>9.5648421999999997E-2</v>
      </c>
      <c r="AD212" s="7">
        <v>0.13400000000000001</v>
      </c>
      <c r="AE212" s="11"/>
      <c r="AF212" s="7">
        <v>0.15511106</v>
      </c>
      <c r="AG212" s="7">
        <v>0.22138106200000002</v>
      </c>
      <c r="AH212" s="7">
        <v>0.29886443299999998</v>
      </c>
      <c r="AI212" s="11"/>
      <c r="AJ212" s="7">
        <v>9.3066636000000008E-2</v>
      </c>
      <c r="AK212" s="7">
        <v>0.15496674299999999</v>
      </c>
      <c r="AL212" s="7">
        <v>0.23245011500000001</v>
      </c>
      <c r="AM212" s="11"/>
      <c r="AN212" s="218">
        <v>68</v>
      </c>
      <c r="AO212" s="232">
        <v>0.4</v>
      </c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219">
        <v>43282</v>
      </c>
      <c r="BG212" s="234">
        <v>0.89</v>
      </c>
      <c r="BH212" s="11"/>
      <c r="BI212" s="11"/>
      <c r="BJ212" s="180"/>
      <c r="BK212" s="180"/>
      <c r="BL212" s="180"/>
      <c r="BM212"/>
      <c r="BN212"/>
      <c r="BO212"/>
      <c r="BP212"/>
      <c r="BQ212"/>
      <c r="BR212" s="180"/>
      <c r="BS212" s="180"/>
      <c r="BT212" s="180"/>
      <c r="BU212" s="180"/>
      <c r="BV212" s="180"/>
      <c r="BW212" s="180"/>
      <c r="BX212" s="180"/>
      <c r="BY212" s="180"/>
      <c r="BZ212" s="180"/>
      <c r="CA212" s="180"/>
      <c r="CB212" s="180"/>
      <c r="CC212" s="180"/>
      <c r="CD212" s="180"/>
      <c r="CE212" s="180"/>
    </row>
    <row r="213" spans="2:83" ht="12.75" x14ac:dyDescent="0.2">
      <c r="B213" s="230">
        <v>42430</v>
      </c>
      <c r="C213" s="231">
        <v>30.37999153137207</v>
      </c>
      <c r="D213" s="231">
        <v>35.37999153137207</v>
      </c>
      <c r="E213" s="231">
        <v>40.37999153137207</v>
      </c>
      <c r="F213" s="226"/>
      <c r="G213" s="231">
        <v>23.642496643066409</v>
      </c>
      <c r="H213" s="231">
        <v>25.642496643066409</v>
      </c>
      <c r="I213" s="231">
        <v>27.642496643066409</v>
      </c>
      <c r="J213" s="218"/>
      <c r="K213" s="219">
        <v>43313</v>
      </c>
      <c r="L213" s="7">
        <v>37.410009918212893</v>
      </c>
      <c r="M213" s="7">
        <v>42.410009918212893</v>
      </c>
      <c r="N213" s="7">
        <v>47.410009918212893</v>
      </c>
      <c r="O213" s="11"/>
      <c r="P213" s="7">
        <v>39.490010223388673</v>
      </c>
      <c r="Q213" s="7">
        <v>44.490010223388673</v>
      </c>
      <c r="R213" s="7">
        <v>49.490010223388673</v>
      </c>
      <c r="S213" s="11"/>
      <c r="T213" s="7">
        <v>1.7024331092834473</v>
      </c>
      <c r="U213" s="7">
        <v>1.7024331092834473</v>
      </c>
      <c r="V213" s="7">
        <v>1.7024331092834473</v>
      </c>
      <c r="W213" s="11"/>
      <c r="X213" s="7">
        <v>0.2175</v>
      </c>
      <c r="Y213" s="7">
        <v>0.19114632400000001</v>
      </c>
      <c r="Z213" s="7">
        <v>0.248</v>
      </c>
      <c r="AA213" s="11"/>
      <c r="AB213" s="7">
        <v>9.8000000000000004E-2</v>
      </c>
      <c r="AC213" s="7">
        <v>9.5573162000000003E-2</v>
      </c>
      <c r="AD213" s="7">
        <v>0.13400000000000001</v>
      </c>
      <c r="AE213" s="11"/>
      <c r="AF213" s="7">
        <v>0.15496674299999999</v>
      </c>
      <c r="AG213" s="7">
        <v>0.22094119500000001</v>
      </c>
      <c r="AH213" s="7">
        <v>0.29827061399999999</v>
      </c>
      <c r="AI213" s="11"/>
      <c r="AJ213" s="7">
        <v>9.2980045999999997E-2</v>
      </c>
      <c r="AK213" s="7">
        <v>0.15465883699999999</v>
      </c>
      <c r="AL213" s="7">
        <v>0.231988255</v>
      </c>
      <c r="AM213" s="11"/>
      <c r="AN213" s="218">
        <v>69</v>
      </c>
      <c r="AO213" s="232">
        <v>0.4</v>
      </c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219">
        <v>43313</v>
      </c>
      <c r="BG213" s="234">
        <v>0.89</v>
      </c>
      <c r="BH213" s="11"/>
      <c r="BI213" s="11"/>
      <c r="BJ213" s="180"/>
      <c r="BK213" s="180"/>
      <c r="BL213" s="180"/>
      <c r="BM213"/>
      <c r="BN213"/>
      <c r="BO213"/>
      <c r="BP213"/>
      <c r="BQ213"/>
      <c r="BR213" s="180"/>
      <c r="BS213" s="180"/>
      <c r="BT213" s="180"/>
      <c r="BU213" s="180"/>
      <c r="BV213" s="180"/>
      <c r="BW213" s="180"/>
      <c r="BX213" s="180"/>
      <c r="BY213" s="180"/>
      <c r="BZ213" s="180"/>
      <c r="CA213" s="180"/>
      <c r="CB213" s="180"/>
      <c r="CC213" s="180"/>
      <c r="CD213" s="180"/>
      <c r="CE213" s="180"/>
    </row>
    <row r="214" spans="2:83" ht="12.75" x14ac:dyDescent="0.2">
      <c r="B214" s="230">
        <v>42461</v>
      </c>
      <c r="C214" s="231">
        <v>31.579998016357422</v>
      </c>
      <c r="D214" s="231">
        <v>36.579998016357422</v>
      </c>
      <c r="E214" s="231">
        <v>41.579998016357422</v>
      </c>
      <c r="F214" s="226"/>
      <c r="G214" s="231">
        <v>23.342497406005862</v>
      </c>
      <c r="H214" s="231">
        <v>25.342497406005862</v>
      </c>
      <c r="I214" s="231">
        <v>27.342497406005862</v>
      </c>
      <c r="J214" s="218"/>
      <c r="K214" s="219">
        <v>43344</v>
      </c>
      <c r="L214" s="7">
        <v>29.209004364013673</v>
      </c>
      <c r="M214" s="7">
        <v>34.209004364013673</v>
      </c>
      <c r="N214" s="7">
        <v>39.209004364013673</v>
      </c>
      <c r="O214" s="11"/>
      <c r="P214" s="7">
        <v>31.536004028320313</v>
      </c>
      <c r="Q214" s="7">
        <v>36.536004028320313</v>
      </c>
      <c r="R214" s="7">
        <v>41.536004028320313</v>
      </c>
      <c r="S214" s="11"/>
      <c r="T214" s="7">
        <v>1.7024331092834473</v>
      </c>
      <c r="U214" s="7">
        <v>1.7024331092834473</v>
      </c>
      <c r="V214" s="7">
        <v>1.7024331092834473</v>
      </c>
      <c r="W214" s="11"/>
      <c r="X214" s="7">
        <v>0.18</v>
      </c>
      <c r="Y214" s="7">
        <v>0.19086866399999999</v>
      </c>
      <c r="Z214" s="7">
        <v>0.248</v>
      </c>
      <c r="AA214" s="11"/>
      <c r="AB214" s="7">
        <v>8.0500000000000002E-2</v>
      </c>
      <c r="AC214" s="7">
        <v>9.5434331999999997E-2</v>
      </c>
      <c r="AD214" s="7">
        <v>0.13400000000000001</v>
      </c>
      <c r="AE214" s="11"/>
      <c r="AF214" s="7">
        <v>0.15465883699999999</v>
      </c>
      <c r="AG214" s="7">
        <v>0.22031457200000001</v>
      </c>
      <c r="AH214" s="7">
        <v>0.297424672</v>
      </c>
      <c r="AI214" s="11"/>
      <c r="AJ214" s="7">
        <v>9.2795301999999996E-2</v>
      </c>
      <c r="AK214" s="7">
        <v>0.1542202</v>
      </c>
      <c r="AL214" s="7">
        <v>0.23133030000000002</v>
      </c>
      <c r="AM214" s="11"/>
      <c r="AN214" s="218">
        <v>69</v>
      </c>
      <c r="AO214" s="232">
        <v>0.4</v>
      </c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219">
        <v>43344</v>
      </c>
      <c r="BG214" s="234">
        <v>0.89</v>
      </c>
      <c r="BH214" s="11"/>
      <c r="BI214" s="11"/>
      <c r="BJ214" s="180"/>
      <c r="BK214" s="180"/>
      <c r="BL214" s="180"/>
      <c r="BM214"/>
      <c r="BN214"/>
      <c r="BO214"/>
      <c r="BP214"/>
      <c r="BQ214"/>
      <c r="BR214" s="180"/>
      <c r="BS214" s="180"/>
      <c r="BT214" s="180"/>
      <c r="BU214" s="180"/>
      <c r="BV214" s="180"/>
      <c r="BW214" s="180"/>
      <c r="BX214" s="180"/>
      <c r="BY214" s="180"/>
      <c r="BZ214" s="180"/>
      <c r="CA214" s="180"/>
      <c r="CB214" s="180"/>
      <c r="CC214" s="180"/>
      <c r="CD214" s="180"/>
      <c r="CE214" s="180"/>
    </row>
    <row r="215" spans="2:83" ht="12.75" x14ac:dyDescent="0.2">
      <c r="B215" s="230">
        <v>42491</v>
      </c>
      <c r="C215" s="231">
        <v>34.130016326904297</v>
      </c>
      <c r="D215" s="231">
        <v>39.130016326904297</v>
      </c>
      <c r="E215" s="231">
        <v>44.130016326904297</v>
      </c>
      <c r="F215" s="226"/>
      <c r="G215" s="231">
        <v>22.942497787475588</v>
      </c>
      <c r="H215" s="231">
        <v>24.942497787475588</v>
      </c>
      <c r="I215" s="231">
        <v>26.942497787475588</v>
      </c>
      <c r="J215" s="218"/>
      <c r="K215" s="219">
        <v>43374</v>
      </c>
      <c r="L215" s="7">
        <v>27.651007614135743</v>
      </c>
      <c r="M215" s="7">
        <v>32.651007614135743</v>
      </c>
      <c r="N215" s="7">
        <v>37.651007614135743</v>
      </c>
      <c r="O215" s="11"/>
      <c r="P215" s="7">
        <v>29.154005966186524</v>
      </c>
      <c r="Q215" s="7">
        <v>34.154005966186524</v>
      </c>
      <c r="R215" s="7">
        <v>39.154005966186524</v>
      </c>
      <c r="S215" s="11"/>
      <c r="T215" s="7">
        <v>1.7024331092834473</v>
      </c>
      <c r="U215" s="7">
        <v>1.7024331092834473</v>
      </c>
      <c r="V215" s="7">
        <v>1.7024331092834473</v>
      </c>
      <c r="W215" s="11"/>
      <c r="X215" s="7">
        <v>0.18</v>
      </c>
      <c r="Y215" s="7">
        <v>0.19058765599999999</v>
      </c>
      <c r="Z215" s="7">
        <v>0.248</v>
      </c>
      <c r="AA215" s="11"/>
      <c r="AB215" s="7">
        <v>8.0500000000000002E-2</v>
      </c>
      <c r="AC215" s="7">
        <v>9.5293827999999997E-2</v>
      </c>
      <c r="AD215" s="7">
        <v>0.13300000000000001</v>
      </c>
      <c r="AE215" s="11"/>
      <c r="AF215" s="7">
        <v>0.1542202</v>
      </c>
      <c r="AG215" s="7">
        <v>0.21973972</v>
      </c>
      <c r="AH215" s="7">
        <v>0.29664862200000003</v>
      </c>
      <c r="AI215" s="11"/>
      <c r="AJ215" s="7">
        <v>9.2532119999999995E-2</v>
      </c>
      <c r="AK215" s="7">
        <v>0.153817804</v>
      </c>
      <c r="AL215" s="7">
        <v>0.230726706</v>
      </c>
      <c r="AM215" s="11"/>
      <c r="AN215" s="218">
        <v>69</v>
      </c>
      <c r="AO215" s="232">
        <v>0.4</v>
      </c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219">
        <v>43374</v>
      </c>
      <c r="BG215" s="234">
        <v>0.89</v>
      </c>
      <c r="BH215" s="11"/>
      <c r="BI215" s="11"/>
      <c r="BJ215" s="180"/>
      <c r="BK215" s="180"/>
      <c r="BL215" s="180"/>
      <c r="BM215"/>
      <c r="BN215"/>
      <c r="BO215"/>
      <c r="BP215"/>
      <c r="BQ215"/>
      <c r="BR215" s="180"/>
      <c r="BS215" s="180"/>
      <c r="BT215" s="180"/>
      <c r="BU215" s="180"/>
      <c r="BV215" s="180"/>
      <c r="BW215" s="180"/>
      <c r="BX215" s="180"/>
      <c r="BY215" s="180"/>
      <c r="BZ215" s="180"/>
      <c r="CA215" s="180"/>
      <c r="CB215" s="180"/>
      <c r="CC215" s="180"/>
      <c r="CD215" s="180"/>
      <c r="CE215" s="180"/>
    </row>
    <row r="216" spans="2:83" ht="12.75" x14ac:dyDescent="0.2">
      <c r="B216" s="230">
        <v>42522</v>
      </c>
      <c r="C216" s="231">
        <v>44.830001831054688</v>
      </c>
      <c r="D216" s="231">
        <v>49.830001831054688</v>
      </c>
      <c r="E216" s="231">
        <v>54.830001831054688</v>
      </c>
      <c r="F216" s="226"/>
      <c r="G216" s="231">
        <v>23.542500076293948</v>
      </c>
      <c r="H216" s="231">
        <v>25.542500076293948</v>
      </c>
      <c r="I216" s="231">
        <v>27.542500076293948</v>
      </c>
      <c r="J216" s="218"/>
      <c r="K216" s="219">
        <v>43405</v>
      </c>
      <c r="L216" s="7">
        <v>27.901007614135743</v>
      </c>
      <c r="M216" s="7">
        <v>32.901007614135743</v>
      </c>
      <c r="N216" s="7">
        <v>37.901007614135743</v>
      </c>
      <c r="O216" s="11"/>
      <c r="P216" s="7">
        <v>28.654005966186524</v>
      </c>
      <c r="Q216" s="7">
        <v>33.654005966186524</v>
      </c>
      <c r="R216" s="7">
        <v>38.654005966186524</v>
      </c>
      <c r="S216" s="11"/>
      <c r="T216" s="7">
        <v>1.7024331092834473</v>
      </c>
      <c r="U216" s="7">
        <v>1.7024331092834473</v>
      </c>
      <c r="V216" s="7">
        <v>1.7024331092834473</v>
      </c>
      <c r="W216" s="11"/>
      <c r="X216" s="7">
        <v>0.18</v>
      </c>
      <c r="Y216" s="7">
        <v>0.19034683499999999</v>
      </c>
      <c r="Z216" s="7">
        <v>0.24700000000000003</v>
      </c>
      <c r="AA216" s="11"/>
      <c r="AB216" s="7">
        <v>8.0500000000000002E-2</v>
      </c>
      <c r="AC216" s="7">
        <v>9.5173416999999996E-2</v>
      </c>
      <c r="AD216" s="7">
        <v>0.13300000000000001</v>
      </c>
      <c r="AE216" s="11"/>
      <c r="AF216" s="7">
        <v>0.153817804</v>
      </c>
      <c r="AG216" s="7">
        <v>0.219315819</v>
      </c>
      <c r="AH216" s="7">
        <v>0.29607635599999998</v>
      </c>
      <c r="AI216" s="11"/>
      <c r="AJ216" s="7">
        <v>9.2290681999999999E-2</v>
      </c>
      <c r="AK216" s="7">
        <v>0.15352107300000001</v>
      </c>
      <c r="AL216" s="7">
        <v>0.23028161</v>
      </c>
      <c r="AM216" s="11"/>
      <c r="AN216" s="218">
        <v>70</v>
      </c>
      <c r="AO216" s="232">
        <v>0.4</v>
      </c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219">
        <v>43405</v>
      </c>
      <c r="BG216" s="234">
        <v>0.89</v>
      </c>
      <c r="BH216" s="11"/>
      <c r="BI216" s="11"/>
      <c r="BJ216" s="180"/>
      <c r="BK216" s="180"/>
      <c r="BL216" s="180"/>
      <c r="BM216"/>
      <c r="BN216"/>
      <c r="BO216"/>
      <c r="BP216"/>
      <c r="BQ216"/>
      <c r="BR216" s="180"/>
      <c r="BS216" s="180"/>
      <c r="BT216" s="180"/>
      <c r="BU216" s="180"/>
      <c r="BV216" s="180"/>
      <c r="BW216" s="180"/>
      <c r="BX216" s="180"/>
      <c r="BY216" s="180"/>
      <c r="BZ216" s="180"/>
      <c r="CA216" s="180"/>
      <c r="CB216" s="180"/>
      <c r="CC216" s="180"/>
      <c r="CD216" s="180"/>
      <c r="CE216" s="180"/>
    </row>
    <row r="217" spans="2:83" ht="12.75" x14ac:dyDescent="0.2">
      <c r="B217" s="230">
        <v>42552</v>
      </c>
      <c r="C217" s="231">
        <v>53.480003356933594</v>
      </c>
      <c r="D217" s="231">
        <v>58.480003356933594</v>
      </c>
      <c r="E217" s="231">
        <v>63.480003356933594</v>
      </c>
      <c r="F217" s="226"/>
      <c r="G217" s="231">
        <v>25.042500076293948</v>
      </c>
      <c r="H217" s="231">
        <v>27.042500076293948</v>
      </c>
      <c r="I217" s="231">
        <v>29.042500076293948</v>
      </c>
      <c r="J217" s="218"/>
      <c r="K217" s="219">
        <v>43435</v>
      </c>
      <c r="L217" s="7">
        <v>28.466006240844727</v>
      </c>
      <c r="M217" s="7">
        <v>33.466006240844727</v>
      </c>
      <c r="N217" s="7">
        <v>38.466006240844727</v>
      </c>
      <c r="O217" s="11"/>
      <c r="P217" s="7">
        <v>29.364007339477538</v>
      </c>
      <c r="Q217" s="7">
        <v>34.364007339477538</v>
      </c>
      <c r="R217" s="7">
        <v>39.364007339477538</v>
      </c>
      <c r="S217" s="11"/>
      <c r="T217" s="7">
        <v>1.7024331092834473</v>
      </c>
      <c r="U217" s="7">
        <v>1.7024331092834473</v>
      </c>
      <c r="V217" s="7">
        <v>1.7024331092834473</v>
      </c>
      <c r="W217" s="11"/>
      <c r="X217" s="7">
        <v>0.18</v>
      </c>
      <c r="Y217" s="7">
        <v>0.190236605</v>
      </c>
      <c r="Z217" s="7">
        <v>0.24700000000000003</v>
      </c>
      <c r="AA217" s="11"/>
      <c r="AB217" s="7">
        <v>8.0500000000000002E-2</v>
      </c>
      <c r="AC217" s="7">
        <v>9.5118302000000002E-2</v>
      </c>
      <c r="AD217" s="7">
        <v>0.13300000000000001</v>
      </c>
      <c r="AE217" s="11"/>
      <c r="AF217" s="7">
        <v>0.15352107300000001</v>
      </c>
      <c r="AG217" s="7">
        <v>0.21898748800000001</v>
      </c>
      <c r="AH217" s="7">
        <v>0.29563310900000001</v>
      </c>
      <c r="AI217" s="11"/>
      <c r="AJ217" s="7">
        <v>9.2112644000000007E-2</v>
      </c>
      <c r="AK217" s="7">
        <v>0.15329124199999999</v>
      </c>
      <c r="AL217" s="7">
        <v>0.22993686299999999</v>
      </c>
      <c r="AM217" s="11"/>
      <c r="AN217" s="218">
        <v>70</v>
      </c>
      <c r="AO217" s="232">
        <v>0.4</v>
      </c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219">
        <v>43435</v>
      </c>
      <c r="BG217" s="234">
        <v>0.89</v>
      </c>
      <c r="BH217" s="11"/>
      <c r="BI217" s="11"/>
      <c r="BJ217" s="180"/>
      <c r="BK217" s="180"/>
      <c r="BL217" s="180"/>
      <c r="BM217"/>
      <c r="BN217"/>
      <c r="BO217"/>
      <c r="BP217"/>
      <c r="BQ217"/>
      <c r="BR217" s="180"/>
      <c r="BS217" s="180"/>
      <c r="BT217" s="180"/>
      <c r="BU217" s="180"/>
      <c r="BV217" s="180"/>
      <c r="BW217" s="180"/>
      <c r="BX217" s="180"/>
      <c r="BY217" s="180"/>
      <c r="BZ217" s="180"/>
      <c r="CA217" s="180"/>
      <c r="CB217" s="180"/>
      <c r="CC217" s="180"/>
      <c r="CD217" s="180"/>
      <c r="CE217" s="180"/>
    </row>
    <row r="218" spans="2:83" ht="12.75" x14ac:dyDescent="0.2">
      <c r="B218" s="230">
        <v>42583</v>
      </c>
      <c r="C218" s="231">
        <v>52.725001525878909</v>
      </c>
      <c r="D218" s="231">
        <v>57.725001525878909</v>
      </c>
      <c r="E218" s="231">
        <v>62.725001525878909</v>
      </c>
      <c r="F218" s="226"/>
      <c r="G218" s="231">
        <v>24.942500076293946</v>
      </c>
      <c r="H218" s="231">
        <v>26.942500076293946</v>
      </c>
      <c r="I218" s="231">
        <v>28.942500076293946</v>
      </c>
      <c r="J218" s="218"/>
      <c r="K218" s="219">
        <v>43466</v>
      </c>
      <c r="L218" s="7">
        <v>33.553005752563479</v>
      </c>
      <c r="M218" s="7">
        <v>38.553005752563479</v>
      </c>
      <c r="N218" s="7">
        <v>43.553005752563479</v>
      </c>
      <c r="O218" s="11"/>
      <c r="P218" s="7">
        <v>31.512005767822266</v>
      </c>
      <c r="Q218" s="7">
        <v>36.512005767822266</v>
      </c>
      <c r="R218" s="7">
        <v>41.512005767822266</v>
      </c>
      <c r="S218" s="11"/>
      <c r="T218" s="7">
        <v>1.7024331092834473</v>
      </c>
      <c r="U218" s="7">
        <v>1.7024331092834473</v>
      </c>
      <c r="V218" s="7">
        <v>1.7024331092834473</v>
      </c>
      <c r="W218" s="11"/>
      <c r="X218" s="7">
        <v>0.18</v>
      </c>
      <c r="Y218" s="7">
        <v>0.19019208800000001</v>
      </c>
      <c r="Z218" s="7">
        <v>0.24700000000000003</v>
      </c>
      <c r="AA218" s="11"/>
      <c r="AB218" s="7">
        <v>8.0500000000000002E-2</v>
      </c>
      <c r="AC218" s="7">
        <v>9.5096044000000005E-2</v>
      </c>
      <c r="AD218" s="7">
        <v>0.13300000000000001</v>
      </c>
      <c r="AE218" s="11"/>
      <c r="AF218" s="7">
        <v>0.15329124199999999</v>
      </c>
      <c r="AG218" s="7">
        <v>0.217797781</v>
      </c>
      <c r="AH218" s="7">
        <v>0.29402700399999998</v>
      </c>
      <c r="AI218" s="11"/>
      <c r="AJ218" s="7">
        <v>9.1974744999999997E-2</v>
      </c>
      <c r="AK218" s="7">
        <v>0.152458446</v>
      </c>
      <c r="AL218" s="7">
        <v>0.22868767000000001</v>
      </c>
      <c r="AM218" s="11"/>
      <c r="AN218" s="218">
        <v>70</v>
      </c>
      <c r="AO218" s="232">
        <v>0.4</v>
      </c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219">
        <v>43466</v>
      </c>
      <c r="BG218" s="234">
        <v>0.89</v>
      </c>
      <c r="BH218" s="11"/>
      <c r="BI218" s="11"/>
      <c r="BJ218" s="180"/>
      <c r="BK218" s="180"/>
      <c r="BL218" s="180"/>
      <c r="BM218"/>
      <c r="BN218"/>
      <c r="BO218"/>
      <c r="BP218"/>
      <c r="BQ218"/>
      <c r="BR218" s="180"/>
      <c r="BS218" s="180"/>
      <c r="BT218" s="180"/>
      <c r="BU218" s="180"/>
      <c r="BV218" s="180"/>
      <c r="BW218" s="180"/>
      <c r="BX218" s="180"/>
      <c r="BY218" s="180"/>
      <c r="BZ218" s="180"/>
      <c r="CA218" s="180"/>
      <c r="CB218" s="180"/>
      <c r="CC218" s="180"/>
      <c r="CD218" s="180"/>
      <c r="CE218" s="180"/>
    </row>
    <row r="219" spans="2:83" ht="12.75" x14ac:dyDescent="0.2">
      <c r="B219" s="230">
        <v>42614</v>
      </c>
      <c r="C219" s="231">
        <v>32.149999237060541</v>
      </c>
      <c r="D219" s="231">
        <v>37.149999237060541</v>
      </c>
      <c r="E219" s="231">
        <v>42.149999237060541</v>
      </c>
      <c r="F219" s="226"/>
      <c r="G219" s="231">
        <v>21.692501029968263</v>
      </c>
      <c r="H219" s="231">
        <v>23.692501029968263</v>
      </c>
      <c r="I219" s="231">
        <v>25.692501029968263</v>
      </c>
      <c r="J219" s="218"/>
      <c r="K219" s="219">
        <v>43497</v>
      </c>
      <c r="L219" s="7">
        <v>32.303005752563479</v>
      </c>
      <c r="M219" s="7">
        <v>37.303005752563479</v>
      </c>
      <c r="N219" s="7">
        <v>42.303005752563479</v>
      </c>
      <c r="O219" s="11"/>
      <c r="P219" s="7">
        <v>30.762005767822266</v>
      </c>
      <c r="Q219" s="7">
        <v>35.762005767822266</v>
      </c>
      <c r="R219" s="7">
        <v>40.762005767822266</v>
      </c>
      <c r="S219" s="11"/>
      <c r="T219" s="7">
        <v>1.7024331092834473</v>
      </c>
      <c r="U219" s="7">
        <v>1.7024331092834473</v>
      </c>
      <c r="V219" s="7">
        <v>1.7024331092834473</v>
      </c>
      <c r="W219" s="11"/>
      <c r="X219" s="7">
        <v>0.18</v>
      </c>
      <c r="Y219" s="7">
        <v>0.190038865</v>
      </c>
      <c r="Z219" s="7">
        <v>0.24700000000000003</v>
      </c>
      <c r="AA219" s="11"/>
      <c r="AB219" s="7">
        <v>8.0500000000000002E-2</v>
      </c>
      <c r="AC219" s="7">
        <v>9.5019432000000001E-2</v>
      </c>
      <c r="AD219" s="7">
        <v>0.13300000000000001</v>
      </c>
      <c r="AE219" s="11"/>
      <c r="AF219" s="7">
        <v>0.152458446</v>
      </c>
      <c r="AG219" s="7">
        <v>0.21762326600000001</v>
      </c>
      <c r="AH219" s="7">
        <v>0.293791409</v>
      </c>
      <c r="AI219" s="11"/>
      <c r="AJ219" s="7">
        <v>9.1475068000000007E-2</v>
      </c>
      <c r="AK219" s="7">
        <v>0.15233628600000002</v>
      </c>
      <c r="AL219" s="7">
        <v>0.22850442900000001</v>
      </c>
      <c r="AM219" s="11"/>
      <c r="AN219" s="218">
        <v>71</v>
      </c>
      <c r="AO219" s="232">
        <v>0.4</v>
      </c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219">
        <v>43497</v>
      </c>
      <c r="BG219" s="234">
        <v>0.89</v>
      </c>
      <c r="BH219" s="11"/>
      <c r="BI219" s="11"/>
      <c r="BJ219" s="180"/>
      <c r="BK219" s="180"/>
      <c r="BL219" s="180"/>
      <c r="BM219"/>
      <c r="BN219"/>
      <c r="BO219"/>
      <c r="BP219"/>
      <c r="BQ219"/>
      <c r="BR219" s="180"/>
      <c r="BS219" s="180"/>
      <c r="BT219" s="180"/>
      <c r="BU219" s="180"/>
      <c r="BV219" s="180"/>
      <c r="BW219" s="180"/>
      <c r="BX219" s="180"/>
      <c r="BY219" s="180"/>
      <c r="BZ219" s="180"/>
      <c r="CA219" s="180"/>
      <c r="CB219" s="180"/>
      <c r="CC219" s="180"/>
      <c r="CD219" s="180"/>
      <c r="CE219" s="180"/>
    </row>
    <row r="220" spans="2:83" ht="12.75" x14ac:dyDescent="0.2">
      <c r="B220" s="230">
        <v>42644</v>
      </c>
      <c r="C220" s="231">
        <v>31.399998855590823</v>
      </c>
      <c r="D220" s="231">
        <v>36.399998855590823</v>
      </c>
      <c r="E220" s="231">
        <v>41.399998855590823</v>
      </c>
      <c r="F220" s="226"/>
      <c r="G220" s="231">
        <v>21.325000724792481</v>
      </c>
      <c r="H220" s="231">
        <v>23.325000724792481</v>
      </c>
      <c r="I220" s="231">
        <v>25.325000724792481</v>
      </c>
      <c r="J220" s="218"/>
      <c r="K220" s="219">
        <v>43525</v>
      </c>
      <c r="L220" s="7">
        <v>30.880003509521487</v>
      </c>
      <c r="M220" s="7">
        <v>35.880003509521487</v>
      </c>
      <c r="N220" s="7">
        <v>40.880003509521487</v>
      </c>
      <c r="O220" s="11"/>
      <c r="P220" s="7">
        <v>29.920002899169923</v>
      </c>
      <c r="Q220" s="7">
        <v>34.920002899169923</v>
      </c>
      <c r="R220" s="7">
        <v>39.920002899169923</v>
      </c>
      <c r="S220" s="11"/>
      <c r="T220" s="7">
        <v>1.7024331092834473</v>
      </c>
      <c r="U220" s="7">
        <v>1.7024331092834473</v>
      </c>
      <c r="V220" s="7">
        <v>1.7024331092834473</v>
      </c>
      <c r="W220" s="11"/>
      <c r="X220" s="7">
        <v>0.18</v>
      </c>
      <c r="Y220" s="7">
        <v>0.18972277700000001</v>
      </c>
      <c r="Z220" s="7">
        <v>0.24700000000000003</v>
      </c>
      <c r="AA220" s="11"/>
      <c r="AB220" s="7">
        <v>8.0500000000000002E-2</v>
      </c>
      <c r="AC220" s="7">
        <v>9.4861388000000005E-2</v>
      </c>
      <c r="AD220" s="7">
        <v>0.13300000000000001</v>
      </c>
      <c r="AE220" s="11"/>
      <c r="AF220" s="7">
        <v>0.15233628600000002</v>
      </c>
      <c r="AG220" s="7">
        <v>0.21729946999999999</v>
      </c>
      <c r="AH220" s="7">
        <v>0.29335428400000002</v>
      </c>
      <c r="AI220" s="11"/>
      <c r="AJ220" s="7">
        <v>9.1401772000000006E-2</v>
      </c>
      <c r="AK220" s="7">
        <v>0.152109629</v>
      </c>
      <c r="AL220" s="7">
        <v>0.22816444299999999</v>
      </c>
      <c r="AM220" s="11"/>
      <c r="AN220" s="218">
        <v>71</v>
      </c>
      <c r="AO220" s="232">
        <v>0.4</v>
      </c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219">
        <v>43525</v>
      </c>
      <c r="BG220" s="234">
        <v>0.89</v>
      </c>
      <c r="BH220" s="11"/>
      <c r="BI220" s="11"/>
      <c r="BJ220" s="180"/>
      <c r="BK220" s="180"/>
      <c r="BL220" s="180"/>
      <c r="BM220"/>
      <c r="BN220"/>
      <c r="BO220"/>
      <c r="BP220"/>
      <c r="BQ220"/>
      <c r="BR220" s="180"/>
      <c r="BS220" s="180"/>
      <c r="BT220" s="180"/>
      <c r="BU220" s="180"/>
      <c r="BV220" s="180"/>
      <c r="BW220" s="180"/>
      <c r="BX220" s="180"/>
      <c r="BY220" s="180"/>
      <c r="BZ220" s="180"/>
      <c r="CA220" s="180"/>
      <c r="CB220" s="180"/>
      <c r="CC220" s="180"/>
      <c r="CD220" s="180"/>
      <c r="CE220" s="180"/>
    </row>
    <row r="221" spans="2:83" ht="12.75" x14ac:dyDescent="0.2">
      <c r="B221" s="230">
        <v>42675</v>
      </c>
      <c r="C221" s="231">
        <v>29.899998855590823</v>
      </c>
      <c r="D221" s="231">
        <v>34.899998855590823</v>
      </c>
      <c r="E221" s="231">
        <v>39.899998855590823</v>
      </c>
      <c r="F221" s="226"/>
      <c r="G221" s="231">
        <v>21.424999198913575</v>
      </c>
      <c r="H221" s="231">
        <v>23.424999198913575</v>
      </c>
      <c r="I221" s="231">
        <v>25.424999198913575</v>
      </c>
      <c r="J221" s="218"/>
      <c r="K221" s="219">
        <v>43556</v>
      </c>
      <c r="L221" s="7">
        <v>30.148508605957034</v>
      </c>
      <c r="M221" s="7">
        <v>35.148508605957034</v>
      </c>
      <c r="N221" s="7">
        <v>40.148508605957034</v>
      </c>
      <c r="O221" s="11"/>
      <c r="P221" s="7">
        <v>28.906510314941407</v>
      </c>
      <c r="Q221" s="7">
        <v>33.906510314941407</v>
      </c>
      <c r="R221" s="7">
        <v>38.906510314941407</v>
      </c>
      <c r="S221" s="11"/>
      <c r="T221" s="7">
        <v>1.7024331092834473</v>
      </c>
      <c r="U221" s="7">
        <v>1.7024331092834473</v>
      </c>
      <c r="V221" s="7">
        <v>1.7024331092834473</v>
      </c>
      <c r="W221" s="11"/>
      <c r="X221" s="7">
        <v>0.18</v>
      </c>
      <c r="Y221" s="7">
        <v>0.18956768600000001</v>
      </c>
      <c r="Z221" s="7">
        <v>0.24600000000000002</v>
      </c>
      <c r="AA221" s="11"/>
      <c r="AB221" s="7">
        <v>8.0500000000000002E-2</v>
      </c>
      <c r="AC221" s="7">
        <v>9.4783843000000007E-2</v>
      </c>
      <c r="AD221" s="7">
        <v>0.13300000000000001</v>
      </c>
      <c r="AE221" s="11"/>
      <c r="AF221" s="7">
        <v>0.152109629</v>
      </c>
      <c r="AG221" s="7">
        <v>0.21712257300000001</v>
      </c>
      <c r="AH221" s="7">
        <v>0.29311547399999999</v>
      </c>
      <c r="AI221" s="11"/>
      <c r="AJ221" s="7">
        <v>9.1265777000000006E-2</v>
      </c>
      <c r="AK221" s="7">
        <v>0.151985801</v>
      </c>
      <c r="AL221" s="7">
        <v>0.22797870200000001</v>
      </c>
      <c r="AM221" s="11"/>
      <c r="AN221" s="218">
        <v>71</v>
      </c>
      <c r="AO221" s="232">
        <v>0.4</v>
      </c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219">
        <v>43556</v>
      </c>
      <c r="BG221" s="234">
        <v>0.89</v>
      </c>
      <c r="BH221" s="11"/>
      <c r="BI221" s="11"/>
      <c r="BJ221" s="180"/>
      <c r="BK221" s="180"/>
      <c r="BL221" s="180"/>
      <c r="BM221"/>
      <c r="BN221"/>
      <c r="BO221"/>
      <c r="BP221"/>
      <c r="BQ221"/>
      <c r="BR221" s="180"/>
      <c r="BS221" s="180"/>
      <c r="BT221" s="180"/>
      <c r="BU221" s="180"/>
      <c r="BV221" s="180"/>
      <c r="BW221" s="180"/>
      <c r="BX221" s="180"/>
      <c r="BY221" s="180"/>
      <c r="BZ221" s="180"/>
      <c r="CA221" s="180"/>
      <c r="CB221" s="180"/>
      <c r="CC221" s="180"/>
      <c r="CD221" s="180"/>
      <c r="CE221" s="180"/>
    </row>
    <row r="222" spans="2:83" ht="12.75" x14ac:dyDescent="0.2">
      <c r="B222" s="230">
        <v>42705</v>
      </c>
      <c r="C222" s="231">
        <v>29.300000381469729</v>
      </c>
      <c r="D222" s="231">
        <v>34.300000381469729</v>
      </c>
      <c r="E222" s="231">
        <v>39.300000381469729</v>
      </c>
      <c r="F222" s="226"/>
      <c r="G222" s="231">
        <v>23.274998626708985</v>
      </c>
      <c r="H222" s="231">
        <v>25.274998626708985</v>
      </c>
      <c r="I222" s="231">
        <v>27.274998626708985</v>
      </c>
      <c r="J222" s="218"/>
      <c r="K222" s="219">
        <v>43586</v>
      </c>
      <c r="L222" s="7">
        <v>31.322506484985354</v>
      </c>
      <c r="M222" s="7">
        <v>36.322506484985354</v>
      </c>
      <c r="N222" s="7">
        <v>41.322506484985354</v>
      </c>
      <c r="O222" s="11"/>
      <c r="P222" s="7">
        <v>31.952504119873048</v>
      </c>
      <c r="Q222" s="7">
        <v>36.952504119873048</v>
      </c>
      <c r="R222" s="7">
        <v>41.952504119873048</v>
      </c>
      <c r="S222" s="11"/>
      <c r="T222" s="7">
        <v>1.7024331092834473</v>
      </c>
      <c r="U222" s="7">
        <v>1.7024331092834473</v>
      </c>
      <c r="V222" s="7">
        <v>1.7024331092834473</v>
      </c>
      <c r="W222" s="11"/>
      <c r="X222" s="7">
        <v>0.18</v>
      </c>
      <c r="Y222" s="7">
        <v>0.189552046</v>
      </c>
      <c r="Z222" s="7">
        <v>0.24600000000000002</v>
      </c>
      <c r="AA222" s="11"/>
      <c r="AB222" s="7">
        <v>8.0500000000000002E-2</v>
      </c>
      <c r="AC222" s="7">
        <v>9.4776023000000001E-2</v>
      </c>
      <c r="AD222" s="7">
        <v>0.13300000000000001</v>
      </c>
      <c r="AE222" s="11"/>
      <c r="AF222" s="7">
        <v>0.151985801</v>
      </c>
      <c r="AG222" s="7">
        <v>0.21715944200000001</v>
      </c>
      <c r="AH222" s="7">
        <v>0.29316524700000002</v>
      </c>
      <c r="AI222" s="11"/>
      <c r="AJ222" s="7">
        <v>9.1191481000000005E-2</v>
      </c>
      <c r="AK222" s="7">
        <v>0.15201160899999999</v>
      </c>
      <c r="AL222" s="7">
        <v>0.228017414</v>
      </c>
      <c r="AM222" s="11"/>
      <c r="AN222" s="218">
        <v>72</v>
      </c>
      <c r="AO222" s="232">
        <v>0.4</v>
      </c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219">
        <v>43586</v>
      </c>
      <c r="BG222" s="234">
        <v>0.89</v>
      </c>
      <c r="BH222" s="11"/>
      <c r="BI222" s="11"/>
      <c r="BJ222" s="180"/>
      <c r="BK222" s="180"/>
      <c r="BL222" s="180"/>
      <c r="BM222"/>
      <c r="BN222"/>
      <c r="BO222"/>
      <c r="BP222"/>
      <c r="BQ222"/>
      <c r="BR222" s="180"/>
      <c r="BS222" s="180"/>
      <c r="BT222" s="180"/>
      <c r="BU222" s="180"/>
      <c r="BV222" s="180"/>
      <c r="BW222" s="180"/>
      <c r="BX222" s="180"/>
      <c r="BY222" s="180"/>
      <c r="BZ222" s="180"/>
      <c r="CA222" s="180"/>
      <c r="CB222" s="180"/>
      <c r="CC222" s="180"/>
      <c r="CD222" s="180"/>
      <c r="CE222" s="180"/>
    </row>
    <row r="223" spans="2:83" ht="12.75" x14ac:dyDescent="0.2">
      <c r="B223" s="230">
        <v>42736</v>
      </c>
      <c r="C223" s="231">
        <v>33.300010681152344</v>
      </c>
      <c r="D223" s="231">
        <v>38.300010681152344</v>
      </c>
      <c r="E223" s="231">
        <v>43.300010681152344</v>
      </c>
      <c r="F223" s="226"/>
      <c r="G223" s="231">
        <v>24.942495880126955</v>
      </c>
      <c r="H223" s="231">
        <v>26.942495880126955</v>
      </c>
      <c r="I223" s="231">
        <v>28.942495880126955</v>
      </c>
      <c r="J223" s="218"/>
      <c r="K223" s="219">
        <v>43617</v>
      </c>
      <c r="L223" s="7">
        <v>40.590002593994143</v>
      </c>
      <c r="M223" s="7">
        <v>45.590002593994143</v>
      </c>
      <c r="N223" s="7">
        <v>50.590002593994143</v>
      </c>
      <c r="O223" s="11"/>
      <c r="P223" s="7">
        <v>41.17250343322754</v>
      </c>
      <c r="Q223" s="7">
        <v>46.17250343322754</v>
      </c>
      <c r="R223" s="7">
        <v>51.17250343322754</v>
      </c>
      <c r="S223" s="11"/>
      <c r="T223" s="7">
        <v>1.7024331092834473</v>
      </c>
      <c r="U223" s="7">
        <v>1.7024331092834473</v>
      </c>
      <c r="V223" s="7">
        <v>1.7024331092834473</v>
      </c>
      <c r="W223" s="11"/>
      <c r="X223" s="7">
        <v>0.18</v>
      </c>
      <c r="Y223" s="7">
        <v>0.18942720000000002</v>
      </c>
      <c r="Z223" s="7">
        <v>0.24600000000000002</v>
      </c>
      <c r="AA223" s="11"/>
      <c r="AB223" s="7">
        <v>8.0500000000000002E-2</v>
      </c>
      <c r="AC223" s="7">
        <v>9.4713600000000009E-2</v>
      </c>
      <c r="AD223" s="7">
        <v>0.13300000000000001</v>
      </c>
      <c r="AE223" s="11"/>
      <c r="AF223" s="7">
        <v>0.15201160899999999</v>
      </c>
      <c r="AG223" s="7">
        <v>0.217086156</v>
      </c>
      <c r="AH223" s="7">
        <v>0.29306631</v>
      </c>
      <c r="AI223" s="11"/>
      <c r="AJ223" s="7">
        <v>9.1206966E-2</v>
      </c>
      <c r="AK223" s="7">
        <v>0.15196030900000002</v>
      </c>
      <c r="AL223" s="7">
        <v>0.22794046300000001</v>
      </c>
      <c r="AM223" s="11"/>
      <c r="AN223" s="218">
        <v>72</v>
      </c>
      <c r="AO223" s="232">
        <v>0.4</v>
      </c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219">
        <v>43617</v>
      </c>
      <c r="BG223" s="234">
        <v>0.89</v>
      </c>
      <c r="BH223" s="11"/>
      <c r="BI223" s="11"/>
      <c r="BJ223" s="180"/>
      <c r="BK223" s="180"/>
      <c r="BL223" s="180"/>
      <c r="BM223"/>
      <c r="BN223"/>
      <c r="BO223"/>
      <c r="BP223"/>
      <c r="BQ223"/>
      <c r="BR223" s="180"/>
      <c r="BS223" s="180"/>
      <c r="BT223" s="180"/>
      <c r="BU223" s="180"/>
      <c r="BV223" s="180"/>
      <c r="BW223" s="180"/>
      <c r="BX223" s="180"/>
      <c r="BY223" s="180"/>
      <c r="BZ223" s="180"/>
      <c r="CA223" s="180"/>
      <c r="CB223" s="180"/>
      <c r="CC223" s="180"/>
      <c r="CD223" s="180"/>
      <c r="CE223" s="180"/>
    </row>
    <row r="224" spans="2:83" ht="12.75" x14ac:dyDescent="0.2">
      <c r="B224" s="230">
        <v>42767</v>
      </c>
      <c r="C224" s="231">
        <v>32.150001525878906</v>
      </c>
      <c r="D224" s="231">
        <v>37.150001525878906</v>
      </c>
      <c r="E224" s="231">
        <v>42.150001525878906</v>
      </c>
      <c r="F224" s="226"/>
      <c r="G224" s="231">
        <v>25.442497787475588</v>
      </c>
      <c r="H224" s="231">
        <v>27.442497787475588</v>
      </c>
      <c r="I224" s="231">
        <v>29.442497787475588</v>
      </c>
      <c r="J224" s="218"/>
      <c r="K224" s="219">
        <v>43647</v>
      </c>
      <c r="L224" s="7">
        <v>39.510012207031252</v>
      </c>
      <c r="M224" s="7">
        <v>44.510012207031252</v>
      </c>
      <c r="N224" s="7">
        <v>49.510012207031252</v>
      </c>
      <c r="O224" s="11"/>
      <c r="P224" s="7">
        <v>42.340012512207032</v>
      </c>
      <c r="Q224" s="7">
        <v>47.340012512207032</v>
      </c>
      <c r="R224" s="7">
        <v>52.340012512207032</v>
      </c>
      <c r="S224" s="11"/>
      <c r="T224" s="7">
        <v>1.7024331092834473</v>
      </c>
      <c r="U224" s="7">
        <v>1.7024331092834473</v>
      </c>
      <c r="V224" s="7">
        <v>1.7024331092834473</v>
      </c>
      <c r="W224" s="11"/>
      <c r="X224" s="7">
        <v>0.2175</v>
      </c>
      <c r="Y224" s="7">
        <v>0.18933187600000001</v>
      </c>
      <c r="Z224" s="7">
        <v>0.24600000000000002</v>
      </c>
      <c r="AA224" s="11"/>
      <c r="AB224" s="7">
        <v>9.8000000000000004E-2</v>
      </c>
      <c r="AC224" s="7">
        <v>9.4665938000000005E-2</v>
      </c>
      <c r="AD224" s="7">
        <v>0.13300000000000001</v>
      </c>
      <c r="AE224" s="11"/>
      <c r="AF224" s="7">
        <v>0.15196030900000002</v>
      </c>
      <c r="AG224" s="7">
        <v>0.21701726200000002</v>
      </c>
      <c r="AH224" s="7">
        <v>0.29297330300000002</v>
      </c>
      <c r="AI224" s="11"/>
      <c r="AJ224" s="7">
        <v>9.1176185000000007E-2</v>
      </c>
      <c r="AK224" s="7">
        <v>0.151912083</v>
      </c>
      <c r="AL224" s="7">
        <v>0.227868125</v>
      </c>
      <c r="AM224" s="11"/>
      <c r="AN224" s="218">
        <v>72</v>
      </c>
      <c r="AO224" s="232">
        <v>0.4</v>
      </c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219">
        <v>43647</v>
      </c>
      <c r="BG224" s="234">
        <v>0.89</v>
      </c>
      <c r="BH224" s="11"/>
      <c r="BI224" s="11"/>
      <c r="BJ224" s="180"/>
      <c r="BK224" s="180"/>
      <c r="BL224" s="180"/>
      <c r="BM224"/>
      <c r="BN224"/>
      <c r="BO224"/>
      <c r="BP224"/>
      <c r="BQ224"/>
      <c r="BR224" s="180"/>
      <c r="BS224" s="180"/>
      <c r="BT224" s="180"/>
      <c r="BU224" s="180"/>
      <c r="BV224" s="180"/>
      <c r="BW224" s="180"/>
      <c r="BX224" s="180"/>
      <c r="BY224" s="180"/>
      <c r="BZ224" s="180"/>
      <c r="CA224" s="180"/>
      <c r="CB224" s="180"/>
      <c r="CC224" s="180"/>
      <c r="CD224" s="180"/>
      <c r="CE224" s="180"/>
    </row>
    <row r="225" spans="2:83" ht="12.75" x14ac:dyDescent="0.2">
      <c r="B225" s="230">
        <v>42795</v>
      </c>
      <c r="C225" s="231">
        <v>30.62999153137207</v>
      </c>
      <c r="D225" s="231">
        <v>35.62999153137207</v>
      </c>
      <c r="E225" s="231">
        <v>40.62999153137207</v>
      </c>
      <c r="F225" s="226"/>
      <c r="G225" s="231">
        <v>24.392496643066409</v>
      </c>
      <c r="H225" s="231">
        <v>26.392496643066409</v>
      </c>
      <c r="I225" s="231">
        <v>28.392496643066409</v>
      </c>
      <c r="J225" s="218"/>
      <c r="K225" s="219">
        <v>43678</v>
      </c>
      <c r="L225" s="7">
        <v>38.410009918212893</v>
      </c>
      <c r="M225" s="7">
        <v>43.410009918212893</v>
      </c>
      <c r="N225" s="7">
        <v>48.410009918212893</v>
      </c>
      <c r="O225" s="11"/>
      <c r="P225" s="7">
        <v>40.490010223388673</v>
      </c>
      <c r="Q225" s="7">
        <v>45.490010223388673</v>
      </c>
      <c r="R225" s="7">
        <v>50.490010223388673</v>
      </c>
      <c r="S225" s="11"/>
      <c r="T225" s="7">
        <v>1.7024331092834473</v>
      </c>
      <c r="U225" s="7">
        <v>1.7024331092834473</v>
      </c>
      <c r="V225" s="7">
        <v>1.7024331092834473</v>
      </c>
      <c r="W225" s="11"/>
      <c r="X225" s="7">
        <v>0.2175</v>
      </c>
      <c r="Y225" s="7">
        <v>0.18918022400000001</v>
      </c>
      <c r="Z225" s="7">
        <v>0.24600000000000002</v>
      </c>
      <c r="AA225" s="11"/>
      <c r="AB225" s="7">
        <v>9.8000000000000004E-2</v>
      </c>
      <c r="AC225" s="7">
        <v>9.4590112000000004E-2</v>
      </c>
      <c r="AD225" s="7">
        <v>0.13200000000000001</v>
      </c>
      <c r="AE225" s="11"/>
      <c r="AF225" s="7">
        <v>0.151912083</v>
      </c>
      <c r="AG225" s="7">
        <v>0.216787969</v>
      </c>
      <c r="AH225" s="7">
        <v>0.292663758</v>
      </c>
      <c r="AI225" s="11"/>
      <c r="AJ225" s="7">
        <v>9.1147249999999999E-2</v>
      </c>
      <c r="AK225" s="7">
        <v>0.151751578</v>
      </c>
      <c r="AL225" s="7">
        <v>0.227627368</v>
      </c>
      <c r="AM225" s="11"/>
      <c r="AN225" s="218">
        <v>73</v>
      </c>
      <c r="AO225" s="232">
        <v>0.4</v>
      </c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219">
        <v>43678</v>
      </c>
      <c r="BG225" s="234">
        <v>0.89</v>
      </c>
      <c r="BH225" s="11"/>
      <c r="BI225" s="11"/>
      <c r="BJ225" s="180"/>
      <c r="BK225" s="180"/>
      <c r="BL225" s="180"/>
      <c r="BM225"/>
      <c r="BN225"/>
      <c r="BO225"/>
      <c r="BP225"/>
      <c r="BQ225"/>
      <c r="BR225" s="180"/>
      <c r="BS225" s="180"/>
      <c r="BT225" s="180"/>
      <c r="BU225" s="180"/>
      <c r="BV225" s="180"/>
      <c r="BW225" s="180"/>
      <c r="BX225" s="180"/>
      <c r="BY225" s="180"/>
      <c r="BZ225" s="180"/>
      <c r="CA225" s="180"/>
      <c r="CB225" s="180"/>
      <c r="CC225" s="180"/>
      <c r="CD225" s="180"/>
      <c r="CE225" s="180"/>
    </row>
    <row r="226" spans="2:83" ht="12.75" x14ac:dyDescent="0.2">
      <c r="B226" s="230">
        <v>42826</v>
      </c>
      <c r="C226" s="231">
        <v>31.829998016357422</v>
      </c>
      <c r="D226" s="231">
        <v>36.829998016357422</v>
      </c>
      <c r="E226" s="231">
        <v>41.829998016357422</v>
      </c>
      <c r="F226" s="226"/>
      <c r="G226" s="231">
        <v>24.092497406005862</v>
      </c>
      <c r="H226" s="231">
        <v>26.092497406005862</v>
      </c>
      <c r="I226" s="231">
        <v>28.092497406005862</v>
      </c>
      <c r="J226" s="218"/>
      <c r="K226" s="219">
        <v>43709</v>
      </c>
      <c r="L226" s="7">
        <v>30.209004364013673</v>
      </c>
      <c r="M226" s="7">
        <v>35.209004364013673</v>
      </c>
      <c r="N226" s="7">
        <v>40.209004364013673</v>
      </c>
      <c r="O226" s="11"/>
      <c r="P226" s="7">
        <v>32.536004028320313</v>
      </c>
      <c r="Q226" s="7">
        <v>37.536004028320313</v>
      </c>
      <c r="R226" s="7">
        <v>42.536004028320313</v>
      </c>
      <c r="S226" s="11"/>
      <c r="T226" s="7">
        <v>1.7024331092834473</v>
      </c>
      <c r="U226" s="7">
        <v>1.7024331092834473</v>
      </c>
      <c r="V226" s="7">
        <v>1.7024331092834473</v>
      </c>
      <c r="W226" s="11"/>
      <c r="X226" s="7">
        <v>0.18</v>
      </c>
      <c r="Y226" s="7">
        <v>0.188940463</v>
      </c>
      <c r="Z226" s="7">
        <v>0.24600000000000002</v>
      </c>
      <c r="AA226" s="11"/>
      <c r="AB226" s="7">
        <v>8.0500000000000002E-2</v>
      </c>
      <c r="AC226" s="7">
        <v>9.4470231000000002E-2</v>
      </c>
      <c r="AD226" s="7">
        <v>0.13200000000000001</v>
      </c>
      <c r="AE226" s="11"/>
      <c r="AF226" s="7">
        <v>0.151751578</v>
      </c>
      <c r="AG226" s="7">
        <v>0.21643015800000001</v>
      </c>
      <c r="AH226" s="7">
        <v>0.29218071400000001</v>
      </c>
      <c r="AI226" s="11"/>
      <c r="AJ226" s="7">
        <v>9.1050947000000007E-2</v>
      </c>
      <c r="AK226" s="7">
        <v>0.15150111099999999</v>
      </c>
      <c r="AL226" s="7">
        <v>0.22725166599999999</v>
      </c>
      <c r="AM226" s="11"/>
      <c r="AN226" s="218">
        <v>73</v>
      </c>
      <c r="AO226" s="232">
        <v>0.4</v>
      </c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219">
        <v>43709</v>
      </c>
      <c r="BG226" s="234">
        <v>0.89</v>
      </c>
      <c r="BH226" s="11"/>
      <c r="BI226" s="11"/>
      <c r="BJ226" s="180"/>
      <c r="BK226" s="180"/>
      <c r="BL226" s="180"/>
      <c r="BM226"/>
      <c r="BN226"/>
      <c r="BO226"/>
      <c r="BP226"/>
      <c r="BQ226"/>
      <c r="BR226" s="180"/>
      <c r="BS226" s="180"/>
      <c r="BT226" s="180"/>
      <c r="BU226" s="180"/>
      <c r="BV226" s="180"/>
      <c r="BW226" s="180"/>
      <c r="BX226" s="180"/>
      <c r="BY226" s="180"/>
      <c r="BZ226" s="180"/>
      <c r="CA226" s="180"/>
      <c r="CB226" s="180"/>
      <c r="CC226" s="180"/>
      <c r="CD226" s="180"/>
      <c r="CE226" s="180"/>
    </row>
    <row r="227" spans="2:83" ht="12.75" x14ac:dyDescent="0.2">
      <c r="B227" s="230">
        <v>42856</v>
      </c>
      <c r="C227" s="231">
        <v>34.380016326904297</v>
      </c>
      <c r="D227" s="231">
        <v>39.380016326904297</v>
      </c>
      <c r="E227" s="231">
        <v>44.380016326904297</v>
      </c>
      <c r="F227" s="226"/>
      <c r="G227" s="231">
        <v>23.692497787475588</v>
      </c>
      <c r="H227" s="231">
        <v>25.692497787475588</v>
      </c>
      <c r="I227" s="231">
        <v>27.692497787475588</v>
      </c>
      <c r="J227" s="218"/>
      <c r="K227" s="219">
        <v>43739</v>
      </c>
      <c r="L227" s="7">
        <v>28.651007614135743</v>
      </c>
      <c r="M227" s="7">
        <v>33.651007614135743</v>
      </c>
      <c r="N227" s="7">
        <v>38.651007614135743</v>
      </c>
      <c r="O227" s="11"/>
      <c r="P227" s="7">
        <v>30.154005966186524</v>
      </c>
      <c r="Q227" s="7">
        <v>35.154005966186524</v>
      </c>
      <c r="R227" s="7">
        <v>40.154005966186524</v>
      </c>
      <c r="S227" s="11"/>
      <c r="T227" s="7">
        <v>1.7024331092834473</v>
      </c>
      <c r="U227" s="7">
        <v>1.7024331092834473</v>
      </c>
      <c r="V227" s="7">
        <v>1.7024331092834473</v>
      </c>
      <c r="W227" s="11"/>
      <c r="X227" s="7">
        <v>0.18</v>
      </c>
      <c r="Y227" s="7">
        <v>0.188698383</v>
      </c>
      <c r="Z227" s="7">
        <v>0.245</v>
      </c>
      <c r="AA227" s="11"/>
      <c r="AB227" s="7">
        <v>8.0500000000000002E-2</v>
      </c>
      <c r="AC227" s="7">
        <v>9.4349190999999999E-2</v>
      </c>
      <c r="AD227" s="7">
        <v>0.13200000000000001</v>
      </c>
      <c r="AE227" s="11"/>
      <c r="AF227" s="7">
        <v>0.15150111099999999</v>
      </c>
      <c r="AG227" s="7">
        <v>0.21610768399999999</v>
      </c>
      <c r="AH227" s="7">
        <v>0.291745374</v>
      </c>
      <c r="AI227" s="11"/>
      <c r="AJ227" s="7">
        <v>9.0900666000000005E-2</v>
      </c>
      <c r="AK227" s="7">
        <v>0.15127537900000002</v>
      </c>
      <c r="AL227" s="7">
        <v>0.226913068</v>
      </c>
      <c r="AM227" s="11"/>
      <c r="AN227" s="218">
        <v>73</v>
      </c>
      <c r="AO227" s="232">
        <v>0.4</v>
      </c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219">
        <v>43739</v>
      </c>
      <c r="BG227" s="234">
        <v>0.89</v>
      </c>
      <c r="BH227" s="11"/>
      <c r="BI227" s="11"/>
      <c r="BJ227" s="180"/>
      <c r="BK227" s="180"/>
      <c r="BL227" s="180"/>
      <c r="BM227"/>
      <c r="BN227"/>
      <c r="BO227"/>
      <c r="BP227"/>
      <c r="BQ227"/>
      <c r="BR227" s="180"/>
      <c r="BS227" s="180"/>
      <c r="BT227" s="180"/>
      <c r="BU227" s="180"/>
      <c r="BV227" s="180"/>
      <c r="BW227" s="180"/>
      <c r="BX227" s="180"/>
      <c r="BY227" s="180"/>
      <c r="BZ227" s="180"/>
      <c r="CA227" s="180"/>
      <c r="CB227" s="180"/>
      <c r="CC227" s="180"/>
      <c r="CD227" s="180"/>
      <c r="CE227" s="180"/>
    </row>
    <row r="228" spans="2:83" ht="12.75" x14ac:dyDescent="0.2">
      <c r="B228" s="230">
        <v>42887</v>
      </c>
      <c r="C228" s="231">
        <v>45.080001831054688</v>
      </c>
      <c r="D228" s="231">
        <v>50.080001831054688</v>
      </c>
      <c r="E228" s="231">
        <v>55.080001831054688</v>
      </c>
      <c r="F228" s="226"/>
      <c r="G228" s="231">
        <v>24.292500076293948</v>
      </c>
      <c r="H228" s="231">
        <v>26.292500076293948</v>
      </c>
      <c r="I228" s="231">
        <v>28.292500076293948</v>
      </c>
      <c r="J228" s="218"/>
      <c r="K228" s="219">
        <v>43770</v>
      </c>
      <c r="L228" s="7">
        <v>28.901007614135743</v>
      </c>
      <c r="M228" s="7">
        <v>33.901007614135743</v>
      </c>
      <c r="N228" s="7">
        <v>38.901007614135743</v>
      </c>
      <c r="O228" s="11"/>
      <c r="P228" s="7">
        <v>29.654005966186524</v>
      </c>
      <c r="Q228" s="7">
        <v>34.654005966186524</v>
      </c>
      <c r="R228" s="7">
        <v>39.654005966186524</v>
      </c>
      <c r="S228" s="11"/>
      <c r="T228" s="7">
        <v>1.7024331092834473</v>
      </c>
      <c r="U228" s="7">
        <v>1.7024331092834473</v>
      </c>
      <c r="V228" s="7">
        <v>1.7024331092834473</v>
      </c>
      <c r="W228" s="11"/>
      <c r="X228" s="7">
        <v>0.18</v>
      </c>
      <c r="Y228" s="7">
        <v>0.18848415100000002</v>
      </c>
      <c r="Z228" s="7">
        <v>0.245</v>
      </c>
      <c r="AA228" s="11"/>
      <c r="AB228" s="7">
        <v>8.0500000000000002E-2</v>
      </c>
      <c r="AC228" s="7">
        <v>9.4242076000000008E-2</v>
      </c>
      <c r="AD228" s="7">
        <v>0.13200000000000001</v>
      </c>
      <c r="AE228" s="11"/>
      <c r="AF228" s="7">
        <v>0.15127537900000002</v>
      </c>
      <c r="AG228" s="7">
        <v>0.21588895899999999</v>
      </c>
      <c r="AH228" s="7">
        <v>0.29145009500000002</v>
      </c>
      <c r="AI228" s="11"/>
      <c r="AJ228" s="7">
        <v>9.0765227000000004E-2</v>
      </c>
      <c r="AK228" s="7">
        <v>0.151122271</v>
      </c>
      <c r="AL228" s="7">
        <v>0.226683407</v>
      </c>
      <c r="AM228" s="11"/>
      <c r="AN228" s="218">
        <v>74</v>
      </c>
      <c r="AO228" s="232">
        <v>0.4</v>
      </c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219">
        <v>43770</v>
      </c>
      <c r="BG228" s="234">
        <v>0.89</v>
      </c>
      <c r="BH228" s="11"/>
      <c r="BI228" s="11"/>
      <c r="BJ228" s="180"/>
      <c r="BK228" s="180"/>
      <c r="BL228" s="180"/>
      <c r="BM228"/>
      <c r="BN228"/>
      <c r="BO228"/>
      <c r="BP228"/>
      <c r="BQ228"/>
      <c r="BR228" s="180"/>
      <c r="BS228" s="180"/>
      <c r="BT228" s="180"/>
      <c r="BU228" s="180"/>
      <c r="BV228" s="180"/>
      <c r="BW228" s="180"/>
      <c r="BX228" s="180"/>
      <c r="BY228" s="180"/>
      <c r="BZ228" s="180"/>
      <c r="CA228" s="180"/>
      <c r="CB228" s="180"/>
      <c r="CC228" s="180"/>
      <c r="CD228" s="180"/>
      <c r="CE228" s="180"/>
    </row>
    <row r="229" spans="2:83" ht="12.75" x14ac:dyDescent="0.2">
      <c r="B229" s="230">
        <v>42917</v>
      </c>
      <c r="C229" s="231">
        <v>53.730003356933594</v>
      </c>
      <c r="D229" s="231">
        <v>58.730003356933594</v>
      </c>
      <c r="E229" s="231">
        <v>63.730003356933594</v>
      </c>
      <c r="F229" s="226"/>
      <c r="G229" s="231">
        <v>25.792500076293948</v>
      </c>
      <c r="H229" s="231">
        <v>27.792500076293948</v>
      </c>
      <c r="I229" s="231">
        <v>29.792500076293948</v>
      </c>
      <c r="J229" s="218"/>
      <c r="K229" s="219">
        <v>43800</v>
      </c>
      <c r="L229" s="7">
        <v>29.466006240844727</v>
      </c>
      <c r="M229" s="7">
        <v>34.466006240844727</v>
      </c>
      <c r="N229" s="7">
        <v>39.466006240844727</v>
      </c>
      <c r="O229" s="11"/>
      <c r="P229" s="7">
        <v>30.364007339477538</v>
      </c>
      <c r="Q229" s="7">
        <v>35.364007339477538</v>
      </c>
      <c r="R229" s="7">
        <v>40.364007339477538</v>
      </c>
      <c r="S229" s="11"/>
      <c r="T229" s="7">
        <v>1.7024331092834473</v>
      </c>
      <c r="U229" s="7">
        <v>1.7024331092834473</v>
      </c>
      <c r="V229" s="7">
        <v>1.7024331092834473</v>
      </c>
      <c r="W229" s="11"/>
      <c r="X229" s="7">
        <v>0</v>
      </c>
      <c r="Y229" s="7">
        <v>0.18836042</v>
      </c>
      <c r="Z229" s="7">
        <v>0.245</v>
      </c>
      <c r="AA229" s="11"/>
      <c r="AB229" s="7">
        <v>0</v>
      </c>
      <c r="AC229" s="7">
        <v>9.418021E-2</v>
      </c>
      <c r="AD229" s="7">
        <v>0.13200000000000001</v>
      </c>
      <c r="AE229" s="11"/>
      <c r="AF229" s="7">
        <v>0.151122271</v>
      </c>
      <c r="AG229" s="7">
        <v>0.21573606200000001</v>
      </c>
      <c r="AH229" s="7">
        <v>0.29124368300000003</v>
      </c>
      <c r="AI229" s="11"/>
      <c r="AJ229" s="7">
        <v>9.0673363000000007E-2</v>
      </c>
      <c r="AK229" s="7">
        <v>0.15101524299999999</v>
      </c>
      <c r="AL229" s="7">
        <v>0.22652286500000002</v>
      </c>
      <c r="AM229" s="11"/>
      <c r="AN229" s="218">
        <v>74</v>
      </c>
      <c r="AO229" s="232">
        <v>0.4</v>
      </c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219">
        <v>43800</v>
      </c>
      <c r="BG229" s="234">
        <v>0.89</v>
      </c>
      <c r="BH229" s="11"/>
      <c r="BI229" s="11"/>
      <c r="BJ229" s="180"/>
      <c r="BK229" s="180"/>
      <c r="BL229" s="180"/>
      <c r="BM229"/>
      <c r="BN229"/>
      <c r="BO229"/>
      <c r="BP229"/>
      <c r="BQ229"/>
      <c r="BR229" s="180"/>
      <c r="BS229" s="180"/>
      <c r="BT229" s="180"/>
      <c r="BU229" s="180"/>
      <c r="BV229" s="180"/>
      <c r="BW229" s="180"/>
      <c r="BX229" s="180"/>
      <c r="BY229" s="180"/>
      <c r="BZ229" s="180"/>
      <c r="CA229" s="180"/>
      <c r="CB229" s="180"/>
      <c r="CC229" s="180"/>
      <c r="CD229" s="180"/>
      <c r="CE229" s="180"/>
    </row>
    <row r="230" spans="2:83" ht="12.75" x14ac:dyDescent="0.2">
      <c r="B230" s="230">
        <v>42948</v>
      </c>
      <c r="C230" s="231">
        <v>52.975001525878909</v>
      </c>
      <c r="D230" s="231">
        <v>57.975001525878909</v>
      </c>
      <c r="E230" s="231">
        <v>62.975001525878909</v>
      </c>
      <c r="F230" s="226"/>
      <c r="G230" s="231">
        <v>25.692500076293946</v>
      </c>
      <c r="H230" s="231">
        <v>27.692500076293946</v>
      </c>
      <c r="I230" s="231">
        <v>29.692500076293946</v>
      </c>
      <c r="J230" s="218"/>
      <c r="K230" s="219">
        <v>43831</v>
      </c>
      <c r="L230" s="7">
        <v>34.303005752563479</v>
      </c>
      <c r="M230" s="7">
        <v>39.303005752563479</v>
      </c>
      <c r="N230" s="7">
        <v>44.303005752563479</v>
      </c>
      <c r="O230" s="11"/>
      <c r="P230" s="7">
        <v>32.512005767822266</v>
      </c>
      <c r="Q230" s="7">
        <v>37.512005767822266</v>
      </c>
      <c r="R230" s="7">
        <v>42.512005767822266</v>
      </c>
      <c r="S230" s="11"/>
      <c r="T230" s="7">
        <v>1.7024331092834473</v>
      </c>
      <c r="U230" s="7">
        <v>1.7024331092834473</v>
      </c>
      <c r="V230" s="7">
        <v>1.7024331092834473</v>
      </c>
      <c r="W230" s="11"/>
      <c r="X230" s="7">
        <v>0</v>
      </c>
      <c r="Y230" s="7">
        <v>0.18827985999999999</v>
      </c>
      <c r="Z230" s="7">
        <v>0.245</v>
      </c>
      <c r="AA230" s="11"/>
      <c r="AB230" s="7">
        <v>0</v>
      </c>
      <c r="AC230" s="7">
        <v>9.4139929999999997E-2</v>
      </c>
      <c r="AD230" s="7">
        <v>0.13200000000000001</v>
      </c>
      <c r="AE230" s="11"/>
      <c r="AF230" s="7">
        <v>0.15101524299999999</v>
      </c>
      <c r="AG230" s="7">
        <v>0.21562885000000001</v>
      </c>
      <c r="AH230" s="7">
        <v>0.291098947</v>
      </c>
      <c r="AI230" s="11"/>
      <c r="AJ230" s="7">
        <v>9.0609146000000002E-2</v>
      </c>
      <c r="AK230" s="7">
        <v>0.150940195</v>
      </c>
      <c r="AL230" s="7">
        <v>0.22641029200000001</v>
      </c>
      <c r="AM230" s="11"/>
      <c r="AN230" s="218">
        <v>74</v>
      </c>
      <c r="AO230" s="232">
        <v>0.4</v>
      </c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219">
        <v>43831</v>
      </c>
      <c r="BG230" s="234">
        <v>0.89</v>
      </c>
      <c r="BH230" s="11"/>
      <c r="BI230" s="11"/>
      <c r="BJ230" s="180"/>
      <c r="BK230" s="180"/>
      <c r="BL230" s="180"/>
      <c r="BM230"/>
      <c r="BN230"/>
      <c r="BO230"/>
      <c r="BP230"/>
      <c r="BQ230"/>
      <c r="BR230" s="180"/>
      <c r="BS230" s="180"/>
      <c r="BT230" s="180"/>
      <c r="BU230" s="180"/>
      <c r="BV230" s="180"/>
      <c r="BW230" s="180"/>
      <c r="BX230" s="180"/>
      <c r="BY230" s="180"/>
      <c r="BZ230" s="180"/>
      <c r="CA230" s="180"/>
      <c r="CB230" s="180"/>
      <c r="CC230" s="180"/>
      <c r="CD230" s="180"/>
      <c r="CE230" s="180"/>
    </row>
    <row r="231" spans="2:83" ht="12.75" x14ac:dyDescent="0.2">
      <c r="B231" s="230">
        <v>42979</v>
      </c>
      <c r="C231" s="231">
        <v>32.399999237060541</v>
      </c>
      <c r="D231" s="231">
        <v>37.399999237060541</v>
      </c>
      <c r="E231" s="231">
        <v>42.399999237060541</v>
      </c>
      <c r="F231" s="226"/>
      <c r="G231" s="231">
        <v>22.442501029968263</v>
      </c>
      <c r="H231" s="231">
        <v>24.442501029968263</v>
      </c>
      <c r="I231" s="231">
        <v>26.442501029968263</v>
      </c>
      <c r="J231" s="218"/>
      <c r="K231" s="219">
        <v>43862</v>
      </c>
      <c r="L231" s="7">
        <v>33.053005752563479</v>
      </c>
      <c r="M231" s="7">
        <v>38.053005752563479</v>
      </c>
      <c r="N231" s="7">
        <v>43.053005752563479</v>
      </c>
      <c r="O231" s="11"/>
      <c r="P231" s="7">
        <v>31.762005767822266</v>
      </c>
      <c r="Q231" s="7">
        <v>36.762005767822266</v>
      </c>
      <c r="R231" s="7">
        <v>41.762005767822266</v>
      </c>
      <c r="S231" s="11"/>
      <c r="T231" s="7">
        <v>1.7024331092834473</v>
      </c>
      <c r="U231" s="7">
        <v>1.7024331092834473</v>
      </c>
      <c r="V231" s="7">
        <v>1.7024331092834473</v>
      </c>
      <c r="W231" s="11"/>
      <c r="X231" s="7">
        <v>0</v>
      </c>
      <c r="Y231" s="7">
        <v>0.18812680800000001</v>
      </c>
      <c r="Z231" s="7">
        <v>0.245</v>
      </c>
      <c r="AA231" s="11"/>
      <c r="AB231" s="7">
        <v>0</v>
      </c>
      <c r="AC231" s="7">
        <v>9.4063404000000003E-2</v>
      </c>
      <c r="AD231" s="7">
        <v>0.13200000000000001</v>
      </c>
      <c r="AE231" s="11"/>
      <c r="AF231" s="7">
        <v>0.150940195</v>
      </c>
      <c r="AG231" s="7">
        <v>0.215454222</v>
      </c>
      <c r="AH231" s="7">
        <v>0.29086319999999999</v>
      </c>
      <c r="AI231" s="11"/>
      <c r="AJ231" s="7">
        <v>9.0564117E-2</v>
      </c>
      <c r="AK231" s="7">
        <v>0.150817956</v>
      </c>
      <c r="AL231" s="7">
        <v>0.22622693400000002</v>
      </c>
      <c r="AM231" s="11"/>
      <c r="AN231" s="218">
        <v>74</v>
      </c>
      <c r="AO231" s="232">
        <v>0.4</v>
      </c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219">
        <v>43862</v>
      </c>
      <c r="BG231" s="234">
        <v>0.89</v>
      </c>
      <c r="BH231" s="11"/>
      <c r="BI231" s="11"/>
      <c r="BJ231" s="180"/>
      <c r="BK231" s="180"/>
      <c r="BL231" s="180"/>
      <c r="BM231"/>
      <c r="BN231"/>
      <c r="BO231"/>
      <c r="BP231"/>
      <c r="BQ231"/>
      <c r="BR231" s="180"/>
      <c r="BS231" s="180"/>
      <c r="BT231" s="180"/>
      <c r="BU231" s="180"/>
      <c r="BV231" s="180"/>
      <c r="BW231" s="180"/>
      <c r="BX231" s="180"/>
      <c r="BY231" s="180"/>
      <c r="BZ231" s="180"/>
      <c r="CA231" s="180"/>
      <c r="CB231" s="180"/>
      <c r="CC231" s="180"/>
      <c r="CD231" s="180"/>
      <c r="CE231" s="180"/>
    </row>
    <row r="232" spans="2:83" ht="12.75" x14ac:dyDescent="0.2">
      <c r="B232" s="230">
        <v>43009</v>
      </c>
      <c r="C232" s="231">
        <v>31.649998855590823</v>
      </c>
      <c r="D232" s="231">
        <v>36.649998855590823</v>
      </c>
      <c r="E232" s="231">
        <v>41.649998855590823</v>
      </c>
      <c r="F232" s="226"/>
      <c r="G232" s="231">
        <v>22.075000724792481</v>
      </c>
      <c r="H232" s="231">
        <v>24.075000724792481</v>
      </c>
      <c r="I232" s="231">
        <v>26.075000724792481</v>
      </c>
      <c r="J232" s="218"/>
      <c r="K232" s="219">
        <v>43891</v>
      </c>
      <c r="L232" s="7">
        <v>31.630003509521487</v>
      </c>
      <c r="M232" s="7">
        <v>36.630003509521487</v>
      </c>
      <c r="N232" s="7">
        <v>41.630003509521487</v>
      </c>
      <c r="O232" s="11"/>
      <c r="P232" s="7">
        <v>30.920002899169923</v>
      </c>
      <c r="Q232" s="7">
        <v>35.920002899169923</v>
      </c>
      <c r="R232" s="7">
        <v>40.920002899169923</v>
      </c>
      <c r="S232" s="11"/>
      <c r="T232" s="7">
        <v>1.7024331092834473</v>
      </c>
      <c r="U232" s="7">
        <v>1.7024331092834473</v>
      </c>
      <c r="V232" s="7">
        <v>1.7024331092834473</v>
      </c>
      <c r="W232" s="11"/>
      <c r="X232" s="7">
        <v>0</v>
      </c>
      <c r="Y232" s="7">
        <v>0.187860891</v>
      </c>
      <c r="Z232" s="7">
        <v>0.245</v>
      </c>
      <c r="AA232" s="11"/>
      <c r="AB232" s="7">
        <v>0</v>
      </c>
      <c r="AC232" s="7">
        <v>9.3930445000000001E-2</v>
      </c>
      <c r="AD232" s="7">
        <v>0.13200000000000001</v>
      </c>
      <c r="AE232" s="11"/>
      <c r="AF232" s="7">
        <v>0.150817956</v>
      </c>
      <c r="AG232" s="7">
        <v>0.21517614300000001</v>
      </c>
      <c r="AH232" s="7">
        <v>0.29048779299999999</v>
      </c>
      <c r="AI232" s="11"/>
      <c r="AJ232" s="7">
        <v>9.0490772999999997E-2</v>
      </c>
      <c r="AK232" s="7">
        <v>0.15062330000000002</v>
      </c>
      <c r="AL232" s="7">
        <v>0.22593495</v>
      </c>
      <c r="AM232" s="11"/>
      <c r="AN232" s="218">
        <v>74</v>
      </c>
      <c r="AO232" s="232">
        <v>0.4</v>
      </c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219">
        <v>43891</v>
      </c>
      <c r="BG232" s="234">
        <v>0.89</v>
      </c>
      <c r="BH232" s="11"/>
      <c r="BI232" s="11"/>
      <c r="BJ232" s="180"/>
      <c r="BK232" s="180"/>
      <c r="BL232" s="180"/>
      <c r="BM232"/>
      <c r="BN232"/>
      <c r="BO232"/>
      <c r="BP232"/>
      <c r="BQ232"/>
      <c r="BR232" s="180"/>
      <c r="BS232" s="180"/>
      <c r="BT232" s="180"/>
      <c r="BU232" s="180"/>
      <c r="BV232" s="180"/>
      <c r="BW232" s="180"/>
      <c r="BX232" s="180"/>
      <c r="BY232" s="180"/>
      <c r="BZ232" s="180"/>
      <c r="CA232" s="180"/>
      <c r="CB232" s="180"/>
      <c r="CC232" s="180"/>
      <c r="CD232" s="180"/>
      <c r="CE232" s="180"/>
    </row>
    <row r="233" spans="2:83" ht="12.75" x14ac:dyDescent="0.2">
      <c r="B233" s="230">
        <v>43040</v>
      </c>
      <c r="C233" s="231">
        <v>30.149998855590823</v>
      </c>
      <c r="D233" s="231">
        <v>35.149998855590823</v>
      </c>
      <c r="E233" s="231">
        <v>40.149998855590823</v>
      </c>
      <c r="F233" s="226"/>
      <c r="G233" s="231">
        <v>22.174999198913575</v>
      </c>
      <c r="H233" s="231">
        <v>24.174999198913575</v>
      </c>
      <c r="I233" s="231">
        <v>26.174999198913575</v>
      </c>
      <c r="J233" s="218"/>
      <c r="K233" s="219">
        <v>43922</v>
      </c>
      <c r="L233" s="7">
        <v>30.898508605957034</v>
      </c>
      <c r="M233" s="7">
        <v>35.898508605957034</v>
      </c>
      <c r="N233" s="7">
        <v>40.898508605957034</v>
      </c>
      <c r="O233" s="11"/>
      <c r="P233" s="7">
        <v>29.906510314941407</v>
      </c>
      <c r="Q233" s="7">
        <v>34.906510314941407</v>
      </c>
      <c r="R233" s="7">
        <v>39.906510314941407</v>
      </c>
      <c r="S233" s="11"/>
      <c r="T233" s="7">
        <v>1.7024331092834473</v>
      </c>
      <c r="U233" s="7">
        <v>1.7024331092834473</v>
      </c>
      <c r="V233" s="7">
        <v>1.7024331092834473</v>
      </c>
      <c r="W233" s="11"/>
      <c r="X233" s="7">
        <v>0</v>
      </c>
      <c r="Y233" s="7">
        <v>0.187706544</v>
      </c>
      <c r="Z233" s="7">
        <v>0.245</v>
      </c>
      <c r="AA233" s="11"/>
      <c r="AB233" s="7">
        <v>0</v>
      </c>
      <c r="AC233" s="7">
        <v>9.3853272000000001E-2</v>
      </c>
      <c r="AD233" s="7">
        <v>0.13200000000000001</v>
      </c>
      <c r="AE233" s="11"/>
      <c r="AF233" s="7">
        <v>0.15062330000000002</v>
      </c>
      <c r="AG233" s="7">
        <v>0.21499986500000001</v>
      </c>
      <c r="AH233" s="7">
        <v>0.29024981700000002</v>
      </c>
      <c r="AI233" s="11"/>
      <c r="AJ233" s="7">
        <v>9.0373980000000007E-2</v>
      </c>
      <c r="AK233" s="7">
        <v>0.15049990499999999</v>
      </c>
      <c r="AL233" s="7">
        <v>0.225749858</v>
      </c>
      <c r="AM233" s="11"/>
      <c r="AN233" s="218">
        <v>74</v>
      </c>
      <c r="AO233" s="232">
        <v>0.4</v>
      </c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219">
        <v>43922</v>
      </c>
      <c r="BG233" s="234">
        <v>0.89</v>
      </c>
      <c r="BH233" s="11"/>
      <c r="BI233" s="11"/>
      <c r="BJ233" s="180"/>
      <c r="BK233" s="180"/>
      <c r="BL233" s="180"/>
      <c r="BM233"/>
      <c r="BN233"/>
      <c r="BO233"/>
      <c r="BP233"/>
      <c r="BQ233"/>
      <c r="BR233" s="180"/>
      <c r="BS233" s="180"/>
      <c r="BT233" s="180"/>
      <c r="BU233" s="180"/>
      <c r="BV233" s="180"/>
      <c r="BW233" s="180"/>
      <c r="BX233" s="180"/>
      <c r="BY233" s="180"/>
      <c r="BZ233" s="180"/>
      <c r="CA233" s="180"/>
      <c r="CB233" s="180"/>
      <c r="CC233" s="180"/>
      <c r="CD233" s="180"/>
      <c r="CE233" s="180"/>
    </row>
    <row r="234" spans="2:83" ht="12.75" x14ac:dyDescent="0.2">
      <c r="B234" s="230">
        <v>43070</v>
      </c>
      <c r="C234" s="231">
        <v>29.550000381469729</v>
      </c>
      <c r="D234" s="231">
        <v>34.550000381469729</v>
      </c>
      <c r="E234" s="231">
        <v>39.550000381469729</v>
      </c>
      <c r="F234" s="226"/>
      <c r="G234" s="231">
        <v>24.024998626708985</v>
      </c>
      <c r="H234" s="231">
        <v>26.024998626708985</v>
      </c>
      <c r="I234" s="231">
        <v>28.024998626708985</v>
      </c>
      <c r="J234" s="218"/>
      <c r="K234" s="219">
        <v>43952</v>
      </c>
      <c r="L234" s="7">
        <v>32.072506484985354</v>
      </c>
      <c r="M234" s="7">
        <v>37.072506484985354</v>
      </c>
      <c r="N234" s="7">
        <v>42.072506484985354</v>
      </c>
      <c r="O234" s="11"/>
      <c r="P234" s="7">
        <v>32.952504119873048</v>
      </c>
      <c r="Q234" s="7">
        <v>37.952504119873048</v>
      </c>
      <c r="R234" s="7">
        <v>42.952504119873048</v>
      </c>
      <c r="S234" s="11"/>
      <c r="T234" s="7">
        <v>1.7024331092834473</v>
      </c>
      <c r="U234" s="7">
        <v>1.7024331092834473</v>
      </c>
      <c r="V234" s="7">
        <v>1.7024331092834473</v>
      </c>
      <c r="W234" s="11"/>
      <c r="X234" s="7">
        <v>0</v>
      </c>
      <c r="Y234" s="7">
        <v>0.18764883600000001</v>
      </c>
      <c r="Z234" s="7">
        <v>0.245</v>
      </c>
      <c r="AA234" s="11"/>
      <c r="AB234" s="7">
        <v>0</v>
      </c>
      <c r="AC234" s="7">
        <v>9.3824418000000007E-2</v>
      </c>
      <c r="AD234" s="7">
        <v>0.13200000000000001</v>
      </c>
      <c r="AE234" s="11"/>
      <c r="AF234" s="7">
        <v>0.15049990499999999</v>
      </c>
      <c r="AG234" s="7">
        <v>0.214971726</v>
      </c>
      <c r="AH234" s="7">
        <v>0.29021183</v>
      </c>
      <c r="AI234" s="11"/>
      <c r="AJ234" s="7">
        <v>9.0299943000000008E-2</v>
      </c>
      <c r="AK234" s="7">
        <v>0.150480208</v>
      </c>
      <c r="AL234" s="7">
        <v>0.22572031200000001</v>
      </c>
      <c r="AM234" s="11"/>
      <c r="AN234" s="218">
        <v>74</v>
      </c>
      <c r="AO234" s="232">
        <v>0.4</v>
      </c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219">
        <v>43952</v>
      </c>
      <c r="BG234" s="234">
        <v>0.89</v>
      </c>
      <c r="BH234" s="11"/>
      <c r="BI234" s="11"/>
      <c r="BJ234" s="180"/>
      <c r="BK234" s="180"/>
      <c r="BL234" s="180"/>
      <c r="BM234"/>
      <c r="BN234"/>
      <c r="BO234"/>
      <c r="BP234"/>
      <c r="BQ234"/>
      <c r="BR234" s="180"/>
      <c r="BS234" s="180"/>
      <c r="BT234" s="180"/>
      <c r="BU234" s="180"/>
      <c r="BV234" s="180"/>
      <c r="BW234" s="180"/>
      <c r="BX234" s="180"/>
      <c r="BY234" s="180"/>
      <c r="BZ234" s="180"/>
      <c r="CA234" s="180"/>
      <c r="CB234" s="180"/>
      <c r="CC234" s="180"/>
      <c r="CD234" s="180"/>
      <c r="CE234" s="180"/>
    </row>
    <row r="235" spans="2:83" ht="12.75" x14ac:dyDescent="0.2">
      <c r="B235" s="230">
        <v>43101</v>
      </c>
      <c r="C235" s="231">
        <v>33.550010681152344</v>
      </c>
      <c r="D235" s="231">
        <v>38.550010681152344</v>
      </c>
      <c r="E235" s="231">
        <v>43.550010681152344</v>
      </c>
      <c r="F235" s="226"/>
      <c r="G235" s="231">
        <v>25.692495880126955</v>
      </c>
      <c r="H235" s="231">
        <v>27.692495880126955</v>
      </c>
      <c r="I235" s="231">
        <v>31.192495880126955</v>
      </c>
      <c r="J235" s="218"/>
      <c r="K235" s="219">
        <v>43983</v>
      </c>
      <c r="L235" s="7">
        <v>42.090002593994143</v>
      </c>
      <c r="M235" s="7">
        <v>47.090002593994143</v>
      </c>
      <c r="N235" s="7">
        <v>52.090002593994143</v>
      </c>
      <c r="O235" s="11"/>
      <c r="P235" s="7">
        <v>42.17250343322754</v>
      </c>
      <c r="Q235" s="7">
        <v>47.17250343322754</v>
      </c>
      <c r="R235" s="7">
        <v>52.17250343322754</v>
      </c>
      <c r="S235" s="11"/>
      <c r="T235" s="7">
        <v>1.7024331092834473</v>
      </c>
      <c r="U235" s="7">
        <v>1.7024331092834473</v>
      </c>
      <c r="V235" s="7">
        <v>1.7024331092834473</v>
      </c>
      <c r="W235" s="11"/>
      <c r="X235" s="7">
        <v>0</v>
      </c>
      <c r="Y235" s="7">
        <v>0.187515449</v>
      </c>
      <c r="Z235" s="7">
        <v>0.245</v>
      </c>
      <c r="AA235" s="11"/>
      <c r="AB235" s="7">
        <v>0</v>
      </c>
      <c r="AC235" s="7">
        <v>9.3757725E-2</v>
      </c>
      <c r="AD235" s="7">
        <v>0.13200000000000001</v>
      </c>
      <c r="AE235" s="11"/>
      <c r="AF235" s="7">
        <v>0.150480208</v>
      </c>
      <c r="AG235" s="7">
        <v>0.21486725000000001</v>
      </c>
      <c r="AH235" s="7">
        <v>0.290070787</v>
      </c>
      <c r="AI235" s="11"/>
      <c r="AJ235" s="7">
        <v>9.0288124999999997E-2</v>
      </c>
      <c r="AK235" s="7">
        <v>0.150407075</v>
      </c>
      <c r="AL235" s="7">
        <v>0.22561061200000002</v>
      </c>
      <c r="AM235" s="11"/>
      <c r="AN235" s="218">
        <v>74</v>
      </c>
      <c r="AO235" s="232">
        <v>0.4</v>
      </c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219">
        <v>43983</v>
      </c>
      <c r="BG235" s="234">
        <v>0.89</v>
      </c>
      <c r="BH235" s="11"/>
      <c r="BI235" s="11"/>
      <c r="BJ235" s="180"/>
      <c r="BK235" s="180"/>
      <c r="BL235" s="180"/>
      <c r="BM235"/>
      <c r="BN235"/>
      <c r="BO235"/>
      <c r="BP235"/>
      <c r="BQ235"/>
      <c r="BR235" s="180"/>
      <c r="BS235" s="180"/>
      <c r="BT235" s="180"/>
      <c r="BU235" s="180"/>
      <c r="BV235" s="180"/>
      <c r="BW235" s="180"/>
      <c r="BX235" s="180"/>
      <c r="BY235" s="180"/>
      <c r="BZ235" s="180"/>
      <c r="CA235" s="180"/>
      <c r="CB235" s="180"/>
      <c r="CC235" s="180"/>
      <c r="CD235" s="180"/>
      <c r="CE235" s="180"/>
    </row>
    <row r="236" spans="2:83" ht="12.75" x14ac:dyDescent="0.2">
      <c r="B236" s="230">
        <v>43132</v>
      </c>
      <c r="C236" s="231">
        <v>32.400001525878906</v>
      </c>
      <c r="D236" s="231">
        <v>37.400001525878906</v>
      </c>
      <c r="E236" s="231">
        <v>42.400001525878906</v>
      </c>
      <c r="F236" s="226"/>
      <c r="G236" s="231">
        <v>26.192497787475588</v>
      </c>
      <c r="H236" s="231">
        <v>28.192497787475588</v>
      </c>
      <c r="I236" s="231">
        <v>31.692497787475588</v>
      </c>
      <c r="J236" s="218"/>
      <c r="K236" s="219">
        <v>44013</v>
      </c>
      <c r="L236" s="7">
        <v>40.260012207031252</v>
      </c>
      <c r="M236" s="7">
        <v>45.260012207031252</v>
      </c>
      <c r="N236" s="7">
        <v>50.260012207031252</v>
      </c>
      <c r="O236" s="11"/>
      <c r="P236" s="7">
        <v>43.340012512207032</v>
      </c>
      <c r="Q236" s="7">
        <v>48.340012512207032</v>
      </c>
      <c r="R236" s="7">
        <v>53.340012512207032</v>
      </c>
      <c r="S236" s="11"/>
      <c r="T236" s="7">
        <v>1.7024331092834473</v>
      </c>
      <c r="U236" s="7">
        <v>1.7024331092834473</v>
      </c>
      <c r="V236" s="7">
        <v>1.7024331092834473</v>
      </c>
      <c r="W236" s="11"/>
      <c r="X236" s="7">
        <v>0</v>
      </c>
      <c r="Y236" s="7">
        <v>0.18740252100000002</v>
      </c>
      <c r="Z236" s="7">
        <v>0.245</v>
      </c>
      <c r="AA236" s="11"/>
      <c r="AB236" s="7">
        <v>0</v>
      </c>
      <c r="AC236" s="7">
        <v>9.3701261000000008E-2</v>
      </c>
      <c r="AD236" s="7">
        <v>0.13200000000000001</v>
      </c>
      <c r="AE236" s="11"/>
      <c r="AF236" s="7">
        <v>0.150407075</v>
      </c>
      <c r="AG236" s="7">
        <v>0.214765818</v>
      </c>
      <c r="AH236" s="7">
        <v>0.28993385399999999</v>
      </c>
      <c r="AI236" s="11"/>
      <c r="AJ236" s="7">
        <v>9.0244245000000001E-2</v>
      </c>
      <c r="AK236" s="7">
        <v>0.15033607200000002</v>
      </c>
      <c r="AL236" s="7">
        <v>0.22550410800000001</v>
      </c>
      <c r="AM236" s="11"/>
      <c r="AN236" s="218">
        <v>74</v>
      </c>
      <c r="AO236" s="232">
        <v>0.4</v>
      </c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219">
        <v>44013</v>
      </c>
      <c r="BG236" s="234">
        <v>0.89</v>
      </c>
      <c r="BH236" s="11"/>
      <c r="BI236" s="11"/>
      <c r="BJ236" s="180"/>
      <c r="BK236" s="180"/>
      <c r="BL236" s="180"/>
      <c r="BM236"/>
      <c r="BN236"/>
      <c r="BO236"/>
      <c r="BP236"/>
      <c r="BQ236"/>
      <c r="BR236" s="180"/>
      <c r="BS236" s="180"/>
      <c r="BT236" s="180"/>
      <c r="BU236" s="180"/>
      <c r="BV236" s="180"/>
      <c r="BW236" s="180"/>
      <c r="BX236" s="180"/>
      <c r="BY236" s="180"/>
      <c r="BZ236" s="180"/>
      <c r="CA236" s="180"/>
      <c r="CB236" s="180"/>
      <c r="CC236" s="180"/>
      <c r="CD236" s="180"/>
      <c r="CE236" s="180"/>
    </row>
    <row r="237" spans="2:83" ht="12.75" x14ac:dyDescent="0.2">
      <c r="B237" s="230">
        <v>43160</v>
      </c>
      <c r="C237" s="231">
        <v>30.87999153137207</v>
      </c>
      <c r="D237" s="231">
        <v>35.87999153137207</v>
      </c>
      <c r="E237" s="231">
        <v>40.87999153137207</v>
      </c>
      <c r="F237" s="226"/>
      <c r="G237" s="231">
        <v>25.142496643066409</v>
      </c>
      <c r="H237" s="231">
        <v>27.142496643066409</v>
      </c>
      <c r="I237" s="231">
        <v>30.642496643066409</v>
      </c>
      <c r="J237" s="218"/>
      <c r="K237" s="219">
        <v>44044</v>
      </c>
      <c r="L237" s="7">
        <v>39.160009918212893</v>
      </c>
      <c r="M237" s="7">
        <v>44.160009918212893</v>
      </c>
      <c r="N237" s="7">
        <v>49.160009918212893</v>
      </c>
      <c r="O237" s="11"/>
      <c r="P237" s="7">
        <v>41.490010223388673</v>
      </c>
      <c r="Q237" s="7">
        <v>46.490010223388673</v>
      </c>
      <c r="R237" s="7">
        <v>51.490010223388673</v>
      </c>
      <c r="S237" s="11"/>
      <c r="T237" s="7">
        <v>1.7024331092834473</v>
      </c>
      <c r="U237" s="7">
        <v>1.7024331092834473</v>
      </c>
      <c r="V237" s="7">
        <v>1.7024331092834473</v>
      </c>
      <c r="W237" s="11"/>
      <c r="X237" s="7">
        <v>0</v>
      </c>
      <c r="Y237" s="7">
        <v>0.18725055800000001</v>
      </c>
      <c r="Z237" s="7">
        <v>0.245</v>
      </c>
      <c r="AA237" s="11"/>
      <c r="AB237" s="7">
        <v>0</v>
      </c>
      <c r="AC237" s="7">
        <v>9.3625279000000006E-2</v>
      </c>
      <c r="AD237" s="7">
        <v>0.13200000000000001</v>
      </c>
      <c r="AE237" s="11"/>
      <c r="AF237" s="7">
        <v>0.15033607200000002</v>
      </c>
      <c r="AG237" s="7">
        <v>0.21455322900000001</v>
      </c>
      <c r="AH237" s="7">
        <v>0.28964685899999998</v>
      </c>
      <c r="AI237" s="11"/>
      <c r="AJ237" s="7">
        <v>9.0201642999999998E-2</v>
      </c>
      <c r="AK237" s="7">
        <v>0.15018726000000002</v>
      </c>
      <c r="AL237" s="7">
        <v>0.22528089000000001</v>
      </c>
      <c r="AM237" s="11"/>
      <c r="AN237" s="218">
        <v>74</v>
      </c>
      <c r="AO237" s="232">
        <v>0.4</v>
      </c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219">
        <v>44044</v>
      </c>
      <c r="BG237" s="234">
        <v>0.89</v>
      </c>
      <c r="BH237" s="11"/>
      <c r="BI237" s="11"/>
      <c r="BJ237" s="180"/>
      <c r="BK237" s="180"/>
      <c r="BL237" s="180"/>
      <c r="BM237"/>
      <c r="BN237"/>
      <c r="BO237"/>
      <c r="BP237"/>
      <c r="BQ237"/>
      <c r="BR237" s="180"/>
      <c r="BS237" s="180"/>
      <c r="BT237" s="180"/>
      <c r="BU237" s="180"/>
      <c r="BV237" s="180"/>
      <c r="BW237" s="180"/>
      <c r="BX237" s="180"/>
      <c r="BY237" s="180"/>
      <c r="BZ237" s="180"/>
      <c r="CA237" s="180"/>
      <c r="CB237" s="180"/>
      <c r="CC237" s="180"/>
      <c r="CD237" s="180"/>
      <c r="CE237" s="180"/>
    </row>
    <row r="238" spans="2:83" ht="12.75" x14ac:dyDescent="0.2">
      <c r="B238" s="230">
        <v>43191</v>
      </c>
      <c r="C238" s="231">
        <v>32.079998016357422</v>
      </c>
      <c r="D238" s="231">
        <v>37.079998016357422</v>
      </c>
      <c r="E238" s="231">
        <v>42.079998016357422</v>
      </c>
      <c r="F238" s="226"/>
      <c r="G238" s="231">
        <v>24.842497406005862</v>
      </c>
      <c r="H238" s="231">
        <v>26.842497406005862</v>
      </c>
      <c r="I238" s="231">
        <v>30.342497406005862</v>
      </c>
      <c r="J238" s="218"/>
      <c r="K238" s="219">
        <v>44075</v>
      </c>
      <c r="L238" s="7">
        <v>30.959004364013673</v>
      </c>
      <c r="M238" s="7">
        <v>35.959004364013673</v>
      </c>
      <c r="N238" s="7">
        <v>40.959004364013673</v>
      </c>
      <c r="O238" s="11"/>
      <c r="P238" s="7">
        <v>33.536004028320313</v>
      </c>
      <c r="Q238" s="7">
        <v>38.536004028320313</v>
      </c>
      <c r="R238" s="7">
        <v>43.536004028320313</v>
      </c>
      <c r="S238" s="11"/>
      <c r="T238" s="7">
        <v>1.7024331092834473</v>
      </c>
      <c r="U238" s="7">
        <v>1.7024331092834473</v>
      </c>
      <c r="V238" s="7">
        <v>1.7024331092834473</v>
      </c>
      <c r="W238" s="11"/>
      <c r="X238" s="7">
        <v>0</v>
      </c>
      <c r="Y238" s="7">
        <v>0.187037535</v>
      </c>
      <c r="Z238" s="7">
        <v>0.245</v>
      </c>
      <c r="AA238" s="11"/>
      <c r="AB238" s="7">
        <v>0</v>
      </c>
      <c r="AC238" s="7">
        <v>9.3518767000000003E-2</v>
      </c>
      <c r="AD238" s="7">
        <v>0.13200000000000001</v>
      </c>
      <c r="AE238" s="11"/>
      <c r="AF238" s="7">
        <v>0.15018726000000002</v>
      </c>
      <c r="AG238" s="7">
        <v>0.214251577</v>
      </c>
      <c r="AH238" s="7">
        <v>0.289239629</v>
      </c>
      <c r="AI238" s="11"/>
      <c r="AJ238" s="7">
        <v>9.0112356000000005E-2</v>
      </c>
      <c r="AK238" s="7">
        <v>0.149976104</v>
      </c>
      <c r="AL238" s="7">
        <v>0.224964156</v>
      </c>
      <c r="AM238" s="11"/>
      <c r="AN238" s="218">
        <v>74</v>
      </c>
      <c r="AO238" s="232">
        <v>0.4</v>
      </c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219">
        <v>44075</v>
      </c>
      <c r="BG238" s="234">
        <v>0.89</v>
      </c>
      <c r="BH238" s="11"/>
      <c r="BI238" s="11"/>
      <c r="BJ238" s="180"/>
      <c r="BK238" s="180"/>
      <c r="BL238" s="180"/>
      <c r="BM238"/>
      <c r="BN238"/>
      <c r="BO238"/>
      <c r="BP238"/>
      <c r="BQ238"/>
      <c r="BR238" s="180"/>
      <c r="BS238" s="180"/>
      <c r="BT238" s="180"/>
      <c r="BU238" s="180"/>
      <c r="BV238" s="180"/>
      <c r="BW238" s="180"/>
      <c r="BX238" s="180"/>
      <c r="BY238" s="180"/>
      <c r="BZ238" s="180"/>
      <c r="CA238" s="180"/>
      <c r="CB238" s="180"/>
      <c r="CC238" s="180"/>
      <c r="CD238" s="180"/>
      <c r="CE238" s="180"/>
    </row>
    <row r="239" spans="2:83" ht="12.75" x14ac:dyDescent="0.2">
      <c r="B239" s="230">
        <v>43221</v>
      </c>
      <c r="C239" s="231">
        <v>34.630016326904297</v>
      </c>
      <c r="D239" s="231">
        <v>39.630016326904297</v>
      </c>
      <c r="E239" s="231">
        <v>44.630016326904297</v>
      </c>
      <c r="F239" s="226"/>
      <c r="G239" s="231">
        <v>24.442497787475588</v>
      </c>
      <c r="H239" s="231">
        <v>26.442497787475588</v>
      </c>
      <c r="I239" s="231">
        <v>29.942497787475588</v>
      </c>
      <c r="J239" s="218"/>
      <c r="K239" s="219">
        <v>44105</v>
      </c>
      <c r="L239" s="7">
        <v>29.401007614135743</v>
      </c>
      <c r="M239" s="7">
        <v>34.401007614135743</v>
      </c>
      <c r="N239" s="7">
        <v>39.401007614135743</v>
      </c>
      <c r="O239" s="11"/>
      <c r="P239" s="7">
        <v>31.154005966186524</v>
      </c>
      <c r="Q239" s="7">
        <v>36.154005966186524</v>
      </c>
      <c r="R239" s="7">
        <v>41.154005966186524</v>
      </c>
      <c r="S239" s="11"/>
      <c r="T239" s="7">
        <v>1.7024331092834473</v>
      </c>
      <c r="U239" s="7">
        <v>1.7024331092834473</v>
      </c>
      <c r="V239" s="7">
        <v>1.7024331092834473</v>
      </c>
      <c r="W239" s="11"/>
      <c r="X239" s="7">
        <v>0</v>
      </c>
      <c r="Y239" s="7">
        <v>0.18682290500000001</v>
      </c>
      <c r="Z239" s="7">
        <v>0.245</v>
      </c>
      <c r="AA239" s="11"/>
      <c r="AB239" s="7">
        <v>0</v>
      </c>
      <c r="AC239" s="7">
        <v>9.3411452000000006E-2</v>
      </c>
      <c r="AD239" s="7">
        <v>0.13200000000000001</v>
      </c>
      <c r="AE239" s="11"/>
      <c r="AF239" s="7">
        <v>0.149976104</v>
      </c>
      <c r="AG239" s="7">
        <v>0.213974414</v>
      </c>
      <c r="AH239" s="7">
        <v>0.28886545899999999</v>
      </c>
      <c r="AI239" s="11"/>
      <c r="AJ239" s="7">
        <v>8.9985662000000008E-2</v>
      </c>
      <c r="AK239" s="7">
        <v>0.14978209000000001</v>
      </c>
      <c r="AL239" s="7">
        <v>0.224673135</v>
      </c>
      <c r="AM239" s="11"/>
      <c r="AN239" s="218">
        <v>74</v>
      </c>
      <c r="AO239" s="232">
        <v>0.4</v>
      </c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219">
        <v>44105</v>
      </c>
      <c r="BG239" s="234">
        <v>0.89</v>
      </c>
      <c r="BH239" s="11"/>
      <c r="BI239" s="11"/>
      <c r="BJ239" s="180"/>
      <c r="BK239" s="180"/>
      <c r="BL239" s="180"/>
      <c r="BM239"/>
      <c r="BN239"/>
      <c r="BO239"/>
      <c r="BP239"/>
      <c r="BQ239"/>
      <c r="BR239" s="180"/>
      <c r="BS239" s="180"/>
      <c r="BT239" s="180"/>
      <c r="BU239" s="180"/>
      <c r="BV239" s="180"/>
      <c r="BW239" s="180"/>
      <c r="BX239" s="180"/>
      <c r="BY239" s="180"/>
      <c r="BZ239" s="180"/>
      <c r="CA239" s="180"/>
      <c r="CB239" s="180"/>
      <c r="CC239" s="180"/>
      <c r="CD239" s="180"/>
      <c r="CE239" s="180"/>
    </row>
    <row r="240" spans="2:83" ht="12.75" x14ac:dyDescent="0.2">
      <c r="B240" s="230">
        <v>43252</v>
      </c>
      <c r="C240" s="231">
        <v>45.330001831054688</v>
      </c>
      <c r="D240" s="231">
        <v>50.330001831054688</v>
      </c>
      <c r="E240" s="231">
        <v>55.330001831054688</v>
      </c>
      <c r="F240" s="226"/>
      <c r="G240" s="231">
        <v>25.042500076293948</v>
      </c>
      <c r="H240" s="231">
        <v>27.042500076293948</v>
      </c>
      <c r="I240" s="231">
        <v>30.542500076293948</v>
      </c>
      <c r="J240" s="218"/>
      <c r="K240" s="219">
        <v>44136</v>
      </c>
      <c r="L240" s="7">
        <v>29.651007614135743</v>
      </c>
      <c r="M240" s="7">
        <v>34.651007614135743</v>
      </c>
      <c r="N240" s="7">
        <v>39.651007614135743</v>
      </c>
      <c r="O240" s="11"/>
      <c r="P240" s="7">
        <v>30.654005966186524</v>
      </c>
      <c r="Q240" s="7">
        <v>35.654005966186524</v>
      </c>
      <c r="R240" s="7">
        <v>40.654005966186524</v>
      </c>
      <c r="S240" s="11"/>
      <c r="T240" s="7">
        <v>1.7024331092834473</v>
      </c>
      <c r="U240" s="7">
        <v>1.7024331092834473</v>
      </c>
      <c r="V240" s="7">
        <v>1.7024331092834473</v>
      </c>
      <c r="W240" s="11"/>
      <c r="X240" s="7">
        <v>0</v>
      </c>
      <c r="Y240" s="7">
        <v>0.18662757399999999</v>
      </c>
      <c r="Z240" s="7">
        <v>0.245</v>
      </c>
      <c r="AA240" s="11"/>
      <c r="AB240" s="7">
        <v>0</v>
      </c>
      <c r="AC240" s="7">
        <v>9.3313786999999995E-2</v>
      </c>
      <c r="AD240" s="7">
        <v>0.13200000000000001</v>
      </c>
      <c r="AE240" s="11"/>
      <c r="AF240" s="7">
        <v>0.14978209000000001</v>
      </c>
      <c r="AG240" s="7">
        <v>0.21376914899999999</v>
      </c>
      <c r="AH240" s="7">
        <v>0.28858835100000002</v>
      </c>
      <c r="AI240" s="11"/>
      <c r="AJ240" s="7">
        <v>8.9869253999999996E-2</v>
      </c>
      <c r="AK240" s="7">
        <v>0.149638404</v>
      </c>
      <c r="AL240" s="7">
        <v>0.224457606</v>
      </c>
      <c r="AM240" s="11"/>
      <c r="AN240" s="218">
        <v>74</v>
      </c>
      <c r="AO240" s="232">
        <v>0.4</v>
      </c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219">
        <v>44136</v>
      </c>
      <c r="BG240" s="234">
        <v>0.89</v>
      </c>
      <c r="BH240" s="11"/>
      <c r="BI240" s="11"/>
      <c r="BJ240" s="180"/>
      <c r="BK240" s="180"/>
      <c r="BL240" s="180"/>
      <c r="BM240"/>
      <c r="BN240"/>
      <c r="BO240"/>
      <c r="BP240"/>
      <c r="BQ240"/>
      <c r="BR240" s="180"/>
      <c r="BS240" s="180"/>
      <c r="BT240" s="180"/>
      <c r="BU240" s="180"/>
      <c r="BV240" s="180"/>
      <c r="BW240" s="180"/>
      <c r="BX240" s="180"/>
      <c r="BY240" s="180"/>
      <c r="BZ240" s="180"/>
      <c r="CA240" s="180"/>
      <c r="CB240" s="180"/>
      <c r="CC240" s="180"/>
      <c r="CD240" s="180"/>
      <c r="CE240" s="180"/>
    </row>
    <row r="241" spans="2:83" ht="12.75" x14ac:dyDescent="0.2">
      <c r="B241" s="230">
        <v>43282</v>
      </c>
      <c r="C241" s="231">
        <v>53.980003356933594</v>
      </c>
      <c r="D241" s="231">
        <v>58.980003356933594</v>
      </c>
      <c r="E241" s="231">
        <v>63.980003356933594</v>
      </c>
      <c r="F241" s="226"/>
      <c r="G241" s="231">
        <v>26.542500076293948</v>
      </c>
      <c r="H241" s="231">
        <v>28.542500076293948</v>
      </c>
      <c r="I241" s="231">
        <v>32.042500076293948</v>
      </c>
      <c r="J241" s="218"/>
      <c r="K241" s="219">
        <v>44166</v>
      </c>
      <c r="L241" s="7">
        <v>30.216006240844727</v>
      </c>
      <c r="M241" s="7">
        <v>35.216006240844727</v>
      </c>
      <c r="N241" s="7">
        <v>40.216006240844727</v>
      </c>
      <c r="O241" s="11"/>
      <c r="P241" s="7">
        <v>31.364007339477538</v>
      </c>
      <c r="Q241" s="7">
        <v>36.364007339477538</v>
      </c>
      <c r="R241" s="7">
        <v>41.364007339477538</v>
      </c>
      <c r="S241" s="11"/>
      <c r="T241" s="7">
        <v>1.7024331092834473</v>
      </c>
      <c r="U241" s="7">
        <v>1.7024331092834473</v>
      </c>
      <c r="V241" s="7">
        <v>1.7024331092834473</v>
      </c>
      <c r="W241" s="11"/>
      <c r="X241" s="7">
        <v>0</v>
      </c>
      <c r="Y241" s="7">
        <v>0.18649495900000002</v>
      </c>
      <c r="Z241" s="7">
        <v>0.245</v>
      </c>
      <c r="AA241" s="11"/>
      <c r="AB241" s="7">
        <v>0</v>
      </c>
      <c r="AC241" s="7">
        <v>9.3247479000000008E-2</v>
      </c>
      <c r="AD241" s="7">
        <v>0.13200000000000001</v>
      </c>
      <c r="AE241" s="11"/>
      <c r="AF241" s="7">
        <v>0.149638404</v>
      </c>
      <c r="AG241" s="7">
        <v>0.21360950200000001</v>
      </c>
      <c r="AH241" s="7">
        <v>0.28837282800000003</v>
      </c>
      <c r="AI241" s="11"/>
      <c r="AJ241" s="7">
        <v>8.9783042000000007E-2</v>
      </c>
      <c r="AK241" s="7">
        <v>0.14952665100000001</v>
      </c>
      <c r="AL241" s="7">
        <v>0.224289977</v>
      </c>
      <c r="AM241" s="11"/>
      <c r="AN241" s="218">
        <v>74</v>
      </c>
      <c r="AO241" s="232">
        <v>0.4</v>
      </c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219">
        <v>44166</v>
      </c>
      <c r="BG241" s="234">
        <v>0.89</v>
      </c>
      <c r="BH241" s="11"/>
      <c r="BI241" s="11"/>
      <c r="BJ241" s="180"/>
      <c r="BK241" s="180"/>
      <c r="BL241" s="180"/>
      <c r="BM241"/>
      <c r="BN241"/>
      <c r="BO241"/>
      <c r="BP241"/>
      <c r="BQ241"/>
      <c r="BR241" s="180"/>
      <c r="BS241" s="180"/>
      <c r="BT241" s="180"/>
      <c r="BU241" s="180"/>
      <c r="BV241" s="180"/>
      <c r="BW241" s="180"/>
      <c r="BX241" s="180"/>
      <c r="BY241" s="180"/>
      <c r="BZ241" s="180"/>
      <c r="CA241" s="180"/>
      <c r="CB241" s="180"/>
      <c r="CC241" s="180"/>
      <c r="CD241" s="180"/>
      <c r="CE241" s="180"/>
    </row>
    <row r="242" spans="2:83" ht="12.75" x14ac:dyDescent="0.2">
      <c r="B242" s="230">
        <v>43313</v>
      </c>
      <c r="C242" s="231">
        <v>53.225001525878909</v>
      </c>
      <c r="D242" s="231">
        <v>58.225001525878909</v>
      </c>
      <c r="E242" s="231">
        <v>63.225001525878909</v>
      </c>
      <c r="F242" s="226"/>
      <c r="G242" s="231">
        <v>26.442500076293946</v>
      </c>
      <c r="H242" s="231">
        <v>28.442500076293946</v>
      </c>
      <c r="I242" s="231">
        <v>31.942500076293946</v>
      </c>
      <c r="J242" s="218"/>
      <c r="K242" s="219">
        <v>44197</v>
      </c>
      <c r="L242" s="7">
        <v>34.303005752563479</v>
      </c>
      <c r="M242" s="7">
        <v>39.303005752563479</v>
      </c>
      <c r="N242" s="7">
        <v>44.303005752563479</v>
      </c>
      <c r="O242" s="11"/>
      <c r="P242" s="7">
        <v>32.512005767822266</v>
      </c>
      <c r="Q242" s="7">
        <v>37.512005767822266</v>
      </c>
      <c r="R242" s="7">
        <v>42.512005767822266</v>
      </c>
      <c r="S242" s="11"/>
      <c r="T242" s="7">
        <v>1.7024331092834473</v>
      </c>
      <c r="U242" s="7">
        <v>1.7024331092834473</v>
      </c>
      <c r="V242" s="7">
        <v>1.7024331092834473</v>
      </c>
      <c r="W242" s="11"/>
      <c r="X242" s="7">
        <v>0</v>
      </c>
      <c r="Y242" s="7">
        <v>0.18638991900000002</v>
      </c>
      <c r="Z242" s="7">
        <v>0.245</v>
      </c>
      <c r="AA242" s="11"/>
      <c r="AB242" s="7">
        <v>0</v>
      </c>
      <c r="AC242" s="7">
        <v>9.3194960000000007E-2</v>
      </c>
      <c r="AD242" s="7">
        <v>0.13200000000000001</v>
      </c>
      <c r="AE242" s="11"/>
      <c r="AF242" s="7">
        <v>0.14952665100000001</v>
      </c>
      <c r="AG242" s="7">
        <v>0.21347883100000001</v>
      </c>
      <c r="AH242" s="7">
        <v>0.28819642200000001</v>
      </c>
      <c r="AI242" s="11"/>
      <c r="AJ242" s="7">
        <v>8.9715991000000009E-2</v>
      </c>
      <c r="AK242" s="7">
        <v>0.149435182</v>
      </c>
      <c r="AL242" s="7">
        <v>0.224152772</v>
      </c>
      <c r="AM242" s="11"/>
      <c r="AN242" s="218">
        <v>74</v>
      </c>
      <c r="AO242" s="232">
        <v>0.4</v>
      </c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219">
        <v>44197</v>
      </c>
      <c r="BG242" s="234">
        <v>0.89</v>
      </c>
      <c r="BH242" s="11"/>
      <c r="BI242" s="11"/>
      <c r="BJ242" s="180"/>
      <c r="BK242" s="180"/>
      <c r="BL242" s="180"/>
      <c r="BM242"/>
      <c r="BN242"/>
      <c r="BO242"/>
      <c r="BP242"/>
      <c r="BQ242"/>
      <c r="BR242" s="180"/>
      <c r="BS242" s="180"/>
      <c r="BT242" s="180"/>
      <c r="BU242" s="180"/>
      <c r="BV242" s="180"/>
      <c r="BW242" s="180"/>
      <c r="BX242" s="180"/>
      <c r="BY242" s="180"/>
      <c r="BZ242" s="180"/>
      <c r="CA242" s="180"/>
      <c r="CB242" s="180"/>
      <c r="CC242" s="180"/>
      <c r="CD242" s="180"/>
      <c r="CE242" s="180"/>
    </row>
    <row r="243" spans="2:83" ht="12.75" x14ac:dyDescent="0.2">
      <c r="B243" s="230">
        <v>43344</v>
      </c>
      <c r="C243" s="231">
        <v>32.649999237060541</v>
      </c>
      <c r="D243" s="231">
        <v>37.649999237060541</v>
      </c>
      <c r="E243" s="231">
        <v>42.649999237060541</v>
      </c>
      <c r="F243" s="226"/>
      <c r="G243" s="231">
        <v>23.192501029968263</v>
      </c>
      <c r="H243" s="231">
        <v>25.192501029968263</v>
      </c>
      <c r="I243" s="231">
        <v>28.692501029968263</v>
      </c>
      <c r="J243" s="218"/>
      <c r="K243" s="219">
        <v>44228</v>
      </c>
      <c r="L243" s="7">
        <v>33.053005752563479</v>
      </c>
      <c r="M243" s="7">
        <v>38.053005752563479</v>
      </c>
      <c r="N243" s="7">
        <v>43.053005752563479</v>
      </c>
      <c r="O243" s="11"/>
      <c r="P243" s="7">
        <v>31.762005767822266</v>
      </c>
      <c r="Q243" s="7">
        <v>36.762005767822266</v>
      </c>
      <c r="R243" s="7">
        <v>41.762005767822266</v>
      </c>
      <c r="S243" s="11"/>
      <c r="T243" s="7">
        <v>1.7024331092834473</v>
      </c>
      <c r="U243" s="7">
        <v>1.7024331092834473</v>
      </c>
      <c r="V243" s="7">
        <v>1.7024331092834473</v>
      </c>
      <c r="W243" s="11"/>
      <c r="X243" s="7">
        <v>0</v>
      </c>
      <c r="Y243" s="7">
        <v>0.186237454</v>
      </c>
      <c r="Z243" s="7">
        <v>0.245</v>
      </c>
      <c r="AA243" s="11"/>
      <c r="AB243" s="7">
        <v>0</v>
      </c>
      <c r="AC243" s="7">
        <v>9.3118726999999998E-2</v>
      </c>
      <c r="AD243" s="7">
        <v>0.13200000000000001</v>
      </c>
      <c r="AE243" s="11"/>
      <c r="AF243" s="7">
        <v>0.149435182</v>
      </c>
      <c r="AG243" s="7">
        <v>0.21330466200000001</v>
      </c>
      <c r="AH243" s="7">
        <v>0.28796129399999998</v>
      </c>
      <c r="AI243" s="11"/>
      <c r="AJ243" s="7">
        <v>8.9661109000000003E-2</v>
      </c>
      <c r="AK243" s="7">
        <v>0.149313264</v>
      </c>
      <c r="AL243" s="7">
        <v>0.223969895</v>
      </c>
      <c r="AM243" s="11"/>
      <c r="AN243" s="218">
        <v>74</v>
      </c>
      <c r="AO243" s="232">
        <v>0.4</v>
      </c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219">
        <v>44228</v>
      </c>
      <c r="BG243" s="234">
        <v>0.89</v>
      </c>
      <c r="BH243" s="11"/>
      <c r="BI243" s="11"/>
      <c r="BJ243" s="180"/>
      <c r="BK243" s="180"/>
      <c r="BL243" s="180"/>
      <c r="BM243"/>
      <c r="BN243"/>
      <c r="BO243"/>
      <c r="BP243"/>
      <c r="BQ243"/>
      <c r="BR243" s="180"/>
      <c r="BS243" s="180"/>
      <c r="BT243" s="180"/>
      <c r="BU243" s="180"/>
      <c r="BV243" s="180"/>
      <c r="BW243" s="180"/>
      <c r="BX243" s="180"/>
      <c r="BY243" s="180"/>
      <c r="BZ243" s="180"/>
      <c r="CA243" s="180"/>
      <c r="CB243" s="180"/>
      <c r="CC243" s="180"/>
      <c r="CD243" s="180"/>
      <c r="CE243" s="180"/>
    </row>
    <row r="244" spans="2:83" ht="12.75" x14ac:dyDescent="0.2">
      <c r="B244" s="230">
        <v>43374</v>
      </c>
      <c r="C244" s="231">
        <v>31.899998855590823</v>
      </c>
      <c r="D244" s="231">
        <v>36.899998855590823</v>
      </c>
      <c r="E244" s="231">
        <v>41.899998855590823</v>
      </c>
      <c r="F244" s="226"/>
      <c r="G244" s="231">
        <v>22.825000724792481</v>
      </c>
      <c r="H244" s="231">
        <v>24.825000724792481</v>
      </c>
      <c r="I244" s="231">
        <v>28.325000724792481</v>
      </c>
      <c r="J244" s="218"/>
      <c r="K244" s="219">
        <v>44256</v>
      </c>
      <c r="L244" s="7">
        <v>31.630003509521487</v>
      </c>
      <c r="M244" s="7">
        <v>36.630003509521487</v>
      </c>
      <c r="N244" s="7">
        <v>41.630003509521487</v>
      </c>
      <c r="O244" s="11"/>
      <c r="P244" s="7">
        <v>30.920002899169923</v>
      </c>
      <c r="Q244" s="7">
        <v>35.920002899169923</v>
      </c>
      <c r="R244" s="7">
        <v>40.920002899169923</v>
      </c>
      <c r="S244" s="11"/>
      <c r="T244" s="7">
        <v>1.7024331092834473</v>
      </c>
      <c r="U244" s="7">
        <v>1.7024331092834473</v>
      </c>
      <c r="V244" s="7">
        <v>1.7024331092834473</v>
      </c>
      <c r="W244" s="11"/>
      <c r="X244" s="7">
        <v>0</v>
      </c>
      <c r="Y244" s="7">
        <v>0.18600677300000001</v>
      </c>
      <c r="Z244" s="7">
        <v>0.245</v>
      </c>
      <c r="AA244" s="11"/>
      <c r="AB244" s="7">
        <v>0</v>
      </c>
      <c r="AC244" s="7">
        <v>9.3003387000000007E-2</v>
      </c>
      <c r="AD244" s="7">
        <v>0.13200000000000001</v>
      </c>
      <c r="AE244" s="11"/>
      <c r="AF244" s="7">
        <v>0.149313264</v>
      </c>
      <c r="AG244" s="7">
        <v>0.21305880099999999</v>
      </c>
      <c r="AH244" s="7">
        <v>0.28762938199999999</v>
      </c>
      <c r="AI244" s="11"/>
      <c r="AJ244" s="7">
        <v>8.9587957999999995E-2</v>
      </c>
      <c r="AK244" s="7">
        <v>0.14914116099999999</v>
      </c>
      <c r="AL244" s="7">
        <v>0.22371174099999999</v>
      </c>
      <c r="AM244" s="11"/>
      <c r="AN244" s="218">
        <v>74</v>
      </c>
      <c r="AO244" s="232">
        <v>0.4</v>
      </c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219">
        <v>44256</v>
      </c>
      <c r="BG244" s="234">
        <v>0.89</v>
      </c>
      <c r="BH244" s="11"/>
      <c r="BI244" s="11"/>
      <c r="BJ244" s="180"/>
      <c r="BK244" s="180"/>
      <c r="BL244" s="180"/>
      <c r="BM244"/>
      <c r="BN244"/>
      <c r="BO244"/>
      <c r="BP244"/>
      <c r="BQ244"/>
      <c r="BR244" s="180"/>
      <c r="BS244" s="180"/>
      <c r="BT244" s="180"/>
      <c r="BU244" s="180"/>
      <c r="BV244" s="180"/>
      <c r="BW244" s="180"/>
      <c r="BX244" s="180"/>
      <c r="BY244" s="180"/>
      <c r="BZ244" s="180"/>
      <c r="CA244" s="180"/>
      <c r="CB244" s="180"/>
      <c r="CC244" s="180"/>
      <c r="CD244" s="180"/>
      <c r="CE244" s="180"/>
    </row>
    <row r="245" spans="2:83" ht="12.75" x14ac:dyDescent="0.2">
      <c r="B245" s="230">
        <v>43405</v>
      </c>
      <c r="C245" s="231">
        <v>30.399998855590823</v>
      </c>
      <c r="D245" s="231">
        <v>35.399998855590823</v>
      </c>
      <c r="E245" s="231">
        <v>40.399998855590823</v>
      </c>
      <c r="F245" s="226"/>
      <c r="G245" s="231">
        <v>22.924999198913575</v>
      </c>
      <c r="H245" s="231">
        <v>24.924999198913575</v>
      </c>
      <c r="I245" s="231">
        <v>28.424999198913575</v>
      </c>
      <c r="J245" s="218"/>
      <c r="K245" s="219">
        <v>44287</v>
      </c>
      <c r="L245" s="7">
        <v>30.898508605957034</v>
      </c>
      <c r="M245" s="7">
        <v>35.898508605957034</v>
      </c>
      <c r="N245" s="7">
        <v>40.898508605957034</v>
      </c>
      <c r="O245" s="11"/>
      <c r="P245" s="7">
        <v>29.906510314941407</v>
      </c>
      <c r="Q245" s="7">
        <v>34.906510314941407</v>
      </c>
      <c r="R245" s="7">
        <v>39.906510314941407</v>
      </c>
      <c r="S245" s="11"/>
      <c r="T245" s="7">
        <v>1.7024331092834473</v>
      </c>
      <c r="U245" s="7">
        <v>1.7024331092834473</v>
      </c>
      <c r="V245" s="7">
        <v>1.7024331092834473</v>
      </c>
      <c r="W245" s="11"/>
      <c r="X245" s="7">
        <v>0</v>
      </c>
      <c r="Y245" s="7">
        <v>0.185853411</v>
      </c>
      <c r="Z245" s="7">
        <v>0.245</v>
      </c>
      <c r="AA245" s="11"/>
      <c r="AB245" s="7">
        <v>0</v>
      </c>
      <c r="AC245" s="7">
        <v>9.2926705999999998E-2</v>
      </c>
      <c r="AD245" s="7">
        <v>0.13200000000000001</v>
      </c>
      <c r="AE245" s="11"/>
      <c r="AF245" s="7">
        <v>0.14914116099999999</v>
      </c>
      <c r="AG245" s="7">
        <v>0.21288348900000001</v>
      </c>
      <c r="AH245" s="7">
        <v>0.28739270900000002</v>
      </c>
      <c r="AI245" s="11"/>
      <c r="AJ245" s="7">
        <v>8.9484696000000002E-2</v>
      </c>
      <c r="AK245" s="7">
        <v>0.149018442</v>
      </c>
      <c r="AL245" s="7">
        <v>0.22352766300000002</v>
      </c>
      <c r="AM245" s="11"/>
      <c r="AN245" s="218">
        <v>74</v>
      </c>
      <c r="AO245" s="232">
        <v>0.4</v>
      </c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219">
        <v>44287</v>
      </c>
      <c r="BG245" s="234">
        <v>0.89</v>
      </c>
      <c r="BH245" s="11"/>
      <c r="BI245" s="11"/>
      <c r="BJ245" s="180"/>
      <c r="BK245" s="180"/>
      <c r="BL245" s="180"/>
      <c r="BM245"/>
      <c r="BN245"/>
      <c r="BO245"/>
      <c r="BP245"/>
      <c r="BQ245"/>
      <c r="BR245" s="180"/>
      <c r="BS245" s="180"/>
      <c r="BT245" s="180"/>
      <c r="BU245" s="180"/>
      <c r="BV245" s="180"/>
      <c r="BW245" s="180"/>
      <c r="BX245" s="180"/>
      <c r="BY245" s="180"/>
      <c r="BZ245" s="180"/>
      <c r="CA245" s="180"/>
      <c r="CB245" s="180"/>
      <c r="CC245" s="180"/>
      <c r="CD245" s="180"/>
      <c r="CE245" s="180"/>
    </row>
    <row r="246" spans="2:83" ht="12.75" x14ac:dyDescent="0.2">
      <c r="B246" s="230">
        <v>43435</v>
      </c>
      <c r="C246" s="231">
        <v>29.800000381469729</v>
      </c>
      <c r="D246" s="231">
        <v>34.800000381469729</v>
      </c>
      <c r="E246" s="231">
        <v>39.800000381469729</v>
      </c>
      <c r="F246" s="226"/>
      <c r="G246" s="231">
        <v>24.774998626708985</v>
      </c>
      <c r="H246" s="231">
        <v>26.774998626708985</v>
      </c>
      <c r="I246" s="231">
        <v>30.274998626708985</v>
      </c>
      <c r="J246" s="218"/>
      <c r="K246" s="219">
        <v>44317</v>
      </c>
      <c r="L246" s="7">
        <v>32.072506484985354</v>
      </c>
      <c r="M246" s="7">
        <v>37.072506484985354</v>
      </c>
      <c r="N246" s="7">
        <v>42.072506484985354</v>
      </c>
      <c r="O246" s="11"/>
      <c r="P246" s="7">
        <v>32.952504119873048</v>
      </c>
      <c r="Q246" s="7">
        <v>37.952504119873048</v>
      </c>
      <c r="R246" s="7">
        <v>42.952504119873048</v>
      </c>
      <c r="S246" s="11"/>
      <c r="T246" s="7">
        <v>1.7024331092834473</v>
      </c>
      <c r="U246" s="7">
        <v>1.7024331092834473</v>
      </c>
      <c r="V246" s="7">
        <v>1.7024331092834473</v>
      </c>
      <c r="W246" s="11"/>
      <c r="X246" s="7">
        <v>0</v>
      </c>
      <c r="Y246" s="7">
        <v>0.18576702</v>
      </c>
      <c r="Z246" s="7">
        <v>0.245</v>
      </c>
      <c r="AA246" s="11"/>
      <c r="AB246" s="7">
        <v>0</v>
      </c>
      <c r="AC246" s="7">
        <v>9.2883510000000002E-2</v>
      </c>
      <c r="AD246" s="7">
        <v>0.13200000000000001</v>
      </c>
      <c r="AE246" s="11"/>
      <c r="AF246" s="7">
        <v>0.149018442</v>
      </c>
      <c r="AG246" s="7">
        <v>0.212810836</v>
      </c>
      <c r="AH246" s="7">
        <v>0.28729462900000002</v>
      </c>
      <c r="AI246" s="11"/>
      <c r="AJ246" s="7">
        <v>8.9411064999999998E-2</v>
      </c>
      <c r="AK246" s="7">
        <v>0.14896758600000001</v>
      </c>
      <c r="AL246" s="7">
        <v>0.22345137800000001</v>
      </c>
      <c r="AM246" s="11"/>
      <c r="AN246" s="218">
        <v>74</v>
      </c>
      <c r="AO246" s="232">
        <v>0.4</v>
      </c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219">
        <v>44317</v>
      </c>
      <c r="BG246" s="234">
        <v>0.89</v>
      </c>
      <c r="BH246" s="11"/>
      <c r="BI246" s="11"/>
      <c r="BJ246" s="180"/>
      <c r="BK246" s="180"/>
      <c r="BL246" s="180"/>
      <c r="BM246"/>
      <c r="BN246"/>
      <c r="BO246"/>
      <c r="BP246"/>
      <c r="BQ246"/>
      <c r="BR246" s="180"/>
      <c r="BS246" s="180"/>
      <c r="BT246" s="180"/>
      <c r="BU246" s="180"/>
      <c r="BV246" s="180"/>
      <c r="BW246" s="180"/>
      <c r="BX246" s="180"/>
      <c r="BY246" s="180"/>
      <c r="BZ246" s="180"/>
      <c r="CA246" s="180"/>
      <c r="CB246" s="180"/>
      <c r="CC246" s="180"/>
      <c r="CD246" s="180"/>
      <c r="CE246" s="180"/>
    </row>
    <row r="247" spans="2:83" ht="12.75" x14ac:dyDescent="0.2">
      <c r="B247" s="230">
        <v>43466</v>
      </c>
      <c r="C247" s="231">
        <v>33.800010681152344</v>
      </c>
      <c r="D247" s="231">
        <v>38.800010681152344</v>
      </c>
      <c r="E247" s="231">
        <v>43.800010681152344</v>
      </c>
      <c r="F247" s="226"/>
      <c r="G247" s="231">
        <v>26.442495880126955</v>
      </c>
      <c r="H247" s="231">
        <v>28.442495880126955</v>
      </c>
      <c r="I247" s="231">
        <v>31.942495880126955</v>
      </c>
      <c r="J247" s="218"/>
      <c r="K247" s="219">
        <v>44348</v>
      </c>
      <c r="L247" s="7">
        <v>42.090002593994143</v>
      </c>
      <c r="M247" s="7">
        <v>47.090002593994143</v>
      </c>
      <c r="N247" s="7">
        <v>52.090002593994143</v>
      </c>
      <c r="O247" s="11"/>
      <c r="P247" s="7">
        <v>42.17250343322754</v>
      </c>
      <c r="Q247" s="7">
        <v>47.17250343322754</v>
      </c>
      <c r="R247" s="7">
        <v>52.17250343322754</v>
      </c>
      <c r="S247" s="11"/>
      <c r="T247" s="7">
        <v>1.7024331092834473</v>
      </c>
      <c r="U247" s="7">
        <v>1.7024331092834473</v>
      </c>
      <c r="V247" s="7">
        <v>1.7024331092834473</v>
      </c>
      <c r="W247" s="11"/>
      <c r="X247" s="7">
        <v>0</v>
      </c>
      <c r="Y247" s="7">
        <v>0.185628183</v>
      </c>
      <c r="Z247" s="7">
        <v>0.245</v>
      </c>
      <c r="AA247" s="11"/>
      <c r="AB247" s="7">
        <v>0</v>
      </c>
      <c r="AC247" s="7">
        <v>9.2814091000000001E-2</v>
      </c>
      <c r="AD247" s="7">
        <v>0.13200000000000001</v>
      </c>
      <c r="AE247" s="11"/>
      <c r="AF247" s="7">
        <v>0.14896758600000001</v>
      </c>
      <c r="AG247" s="7">
        <v>0.212685283</v>
      </c>
      <c r="AH247" s="7">
        <v>0.28712513100000003</v>
      </c>
      <c r="AI247" s="11"/>
      <c r="AJ247" s="7">
        <v>8.9380551000000003E-2</v>
      </c>
      <c r="AK247" s="7">
        <v>0.148879698</v>
      </c>
      <c r="AL247" s="7">
        <v>0.22331954700000001</v>
      </c>
      <c r="AM247" s="11"/>
      <c r="AN247" s="218">
        <v>74</v>
      </c>
      <c r="AO247" s="232">
        <v>0.4</v>
      </c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219">
        <v>44348</v>
      </c>
      <c r="BG247" s="234">
        <v>0.89</v>
      </c>
      <c r="BH247" s="11"/>
      <c r="BI247" s="11"/>
      <c r="BJ247" s="180"/>
      <c r="BK247" s="180"/>
      <c r="BL247" s="180"/>
      <c r="BM247"/>
      <c r="BN247"/>
      <c r="BO247"/>
      <c r="BP247"/>
      <c r="BQ247"/>
      <c r="BR247" s="180"/>
      <c r="BS247" s="180"/>
      <c r="BT247" s="180"/>
      <c r="BU247" s="180"/>
      <c r="BV247" s="180"/>
      <c r="BW247" s="180"/>
      <c r="BX247" s="180"/>
      <c r="BY247" s="180"/>
      <c r="BZ247" s="180"/>
      <c r="CA247" s="180"/>
      <c r="CB247" s="180"/>
      <c r="CC247" s="180"/>
      <c r="CD247" s="180"/>
      <c r="CE247" s="180"/>
    </row>
    <row r="248" spans="2:83" ht="12.75" x14ac:dyDescent="0.2">
      <c r="B248" s="230">
        <v>43497</v>
      </c>
      <c r="C248" s="231">
        <v>32.650001525878906</v>
      </c>
      <c r="D248" s="231">
        <v>37.650001525878906</v>
      </c>
      <c r="E248" s="231">
        <v>42.650001525878906</v>
      </c>
      <c r="F248" s="238"/>
      <c r="G248" s="231">
        <v>26.942497787475588</v>
      </c>
      <c r="H248" s="231">
        <v>28.942497787475588</v>
      </c>
      <c r="I248" s="231">
        <v>32.442497787475588</v>
      </c>
      <c r="J248" s="218"/>
      <c r="K248" s="219">
        <v>44378</v>
      </c>
      <c r="L248" s="7">
        <v>40.260012207031252</v>
      </c>
      <c r="M248" s="7">
        <v>45.260012207031252</v>
      </c>
      <c r="N248" s="7">
        <v>50.260012207031252</v>
      </c>
      <c r="O248" s="11"/>
      <c r="P248" s="7">
        <v>43.340012512207032</v>
      </c>
      <c r="Q248" s="7">
        <v>48.340012512207032</v>
      </c>
      <c r="R248" s="7">
        <v>53.340012512207032</v>
      </c>
      <c r="S248" s="11"/>
      <c r="T248" s="7">
        <v>1.7024331092834473</v>
      </c>
      <c r="U248" s="7">
        <v>1.7024331092834473</v>
      </c>
      <c r="V248" s="7">
        <v>1.7024331092834473</v>
      </c>
      <c r="W248" s="11"/>
      <c r="X248" s="7">
        <v>0</v>
      </c>
      <c r="Y248" s="7">
        <v>0.185503523</v>
      </c>
      <c r="Z248" s="7">
        <v>0.245</v>
      </c>
      <c r="AA248" s="11"/>
      <c r="AB248" s="7">
        <v>0</v>
      </c>
      <c r="AC248" s="7">
        <v>9.2751762000000001E-2</v>
      </c>
      <c r="AD248" s="7">
        <v>0.13200000000000001</v>
      </c>
      <c r="AE248" s="11"/>
      <c r="AF248" s="7">
        <v>0.148879698</v>
      </c>
      <c r="AG248" s="7">
        <v>0.212561838</v>
      </c>
      <c r="AH248" s="7">
        <v>0.28695848099999999</v>
      </c>
      <c r="AI248" s="11"/>
      <c r="AJ248" s="7">
        <v>8.9327819000000003E-2</v>
      </c>
      <c r="AK248" s="7">
        <v>0.148793287</v>
      </c>
      <c r="AL248" s="7">
        <v>0.22318993000000001</v>
      </c>
      <c r="AM248" s="11"/>
      <c r="AN248" s="218">
        <v>74</v>
      </c>
      <c r="AO248" s="232">
        <v>0.4</v>
      </c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219">
        <v>44378</v>
      </c>
      <c r="BG248" s="234">
        <v>0.89</v>
      </c>
      <c r="BH248" s="11"/>
      <c r="BI248" s="11"/>
      <c r="BJ248" s="180"/>
      <c r="BK248" s="180"/>
      <c r="BL248" s="180"/>
      <c r="BM248"/>
      <c r="BN248"/>
      <c r="BO248"/>
      <c r="BP248"/>
      <c r="BQ248"/>
      <c r="BR248" s="180"/>
      <c r="BS248" s="180"/>
      <c r="BT248" s="180"/>
      <c r="BU248" s="180"/>
      <c r="BV248" s="180"/>
      <c r="BW248" s="180"/>
      <c r="BX248" s="180"/>
      <c r="BY248" s="180"/>
      <c r="BZ248" s="180"/>
      <c r="CA248" s="180"/>
      <c r="CB248" s="180"/>
      <c r="CC248" s="180"/>
      <c r="CD248" s="180"/>
      <c r="CE248" s="180"/>
    </row>
    <row r="249" spans="2:83" ht="12.75" x14ac:dyDescent="0.2">
      <c r="B249" s="230">
        <v>43525</v>
      </c>
      <c r="C249" s="231">
        <v>31.12999153137207</v>
      </c>
      <c r="D249" s="231">
        <v>36.12999153137207</v>
      </c>
      <c r="E249" s="231">
        <v>41.12999153137207</v>
      </c>
      <c r="F249" s="238"/>
      <c r="G249" s="231">
        <v>25.892496643066409</v>
      </c>
      <c r="H249" s="231">
        <v>27.892496643066409</v>
      </c>
      <c r="I249" s="231">
        <v>31.392496643066409</v>
      </c>
      <c r="J249" s="218"/>
      <c r="K249" s="219">
        <v>44409</v>
      </c>
      <c r="L249" s="7">
        <v>39.160009918212893</v>
      </c>
      <c r="M249" s="7">
        <v>44.160009918212893</v>
      </c>
      <c r="N249" s="7">
        <v>49.160009918212893</v>
      </c>
      <c r="O249" s="11"/>
      <c r="P249" s="7">
        <v>41.490010223388673</v>
      </c>
      <c r="Q249" s="7">
        <v>46.490010223388673</v>
      </c>
      <c r="R249" s="7">
        <v>51.490010223388673</v>
      </c>
      <c r="S249" s="11"/>
      <c r="T249" s="7">
        <v>1.7024331092834473</v>
      </c>
      <c r="U249" s="7">
        <v>1.7024331092834473</v>
      </c>
      <c r="V249" s="7">
        <v>1.7024331092834473</v>
      </c>
      <c r="W249" s="11"/>
      <c r="X249" s="7">
        <v>0</v>
      </c>
      <c r="Y249" s="7">
        <v>0.185351813</v>
      </c>
      <c r="Z249" s="7">
        <v>0.245</v>
      </c>
      <c r="AA249" s="11"/>
      <c r="AB249" s="7">
        <v>0</v>
      </c>
      <c r="AC249" s="7">
        <v>9.2675906000000002E-2</v>
      </c>
      <c r="AD249" s="7">
        <v>0.13200000000000001</v>
      </c>
      <c r="AE249" s="11"/>
      <c r="AF249" s="7">
        <v>0.148793287</v>
      </c>
      <c r="AG249" s="7">
        <v>0.212361362</v>
      </c>
      <c r="AH249" s="7">
        <v>0.286687839</v>
      </c>
      <c r="AI249" s="11"/>
      <c r="AJ249" s="7">
        <v>8.9275971999999995E-2</v>
      </c>
      <c r="AK249" s="7">
        <v>0.148652954</v>
      </c>
      <c r="AL249" s="7">
        <v>0.22297943000000001</v>
      </c>
      <c r="AM249" s="11"/>
      <c r="AN249" s="218">
        <v>74</v>
      </c>
      <c r="AO249" s="232">
        <v>0.4</v>
      </c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219">
        <v>44409</v>
      </c>
      <c r="BG249" s="234">
        <v>0.89</v>
      </c>
      <c r="BH249" s="11"/>
      <c r="BI249" s="11"/>
      <c r="BJ249" s="180"/>
      <c r="BK249" s="180"/>
      <c r="BL249" s="180"/>
      <c r="BM249"/>
      <c r="BN249"/>
      <c r="BO249"/>
      <c r="BP249"/>
      <c r="BQ249"/>
      <c r="BR249" s="180"/>
      <c r="BS249" s="180"/>
      <c r="BT249" s="180"/>
      <c r="BU249" s="180"/>
      <c r="BV249" s="180"/>
      <c r="BW249" s="180"/>
      <c r="BX249" s="180"/>
      <c r="BY249" s="180"/>
      <c r="BZ249" s="180"/>
      <c r="CA249" s="180"/>
      <c r="CB249" s="180"/>
      <c r="CC249" s="180"/>
      <c r="CD249" s="180"/>
      <c r="CE249" s="180"/>
    </row>
    <row r="250" spans="2:83" ht="12.75" x14ac:dyDescent="0.2">
      <c r="B250" s="230">
        <v>43556</v>
      </c>
      <c r="C250" s="231">
        <v>32.329998016357422</v>
      </c>
      <c r="D250" s="231">
        <v>37.329998016357422</v>
      </c>
      <c r="E250" s="231">
        <v>42.329998016357422</v>
      </c>
      <c r="F250" s="238"/>
      <c r="G250" s="231">
        <v>25.592497406005862</v>
      </c>
      <c r="H250" s="231">
        <v>27.592497406005862</v>
      </c>
      <c r="I250" s="231">
        <v>31.092497406005862</v>
      </c>
      <c r="J250" s="218"/>
      <c r="K250" s="219">
        <v>44440</v>
      </c>
      <c r="L250" s="7">
        <v>30.959004364013673</v>
      </c>
      <c r="M250" s="7">
        <v>35.959004364013673</v>
      </c>
      <c r="N250" s="7">
        <v>40.959004364013673</v>
      </c>
      <c r="O250" s="11"/>
      <c r="P250" s="7">
        <v>33.536004028320313</v>
      </c>
      <c r="Q250" s="7">
        <v>38.536004028320313</v>
      </c>
      <c r="R250" s="7">
        <v>43.536004028320313</v>
      </c>
      <c r="S250" s="11"/>
      <c r="T250" s="7">
        <v>1.7024331092834473</v>
      </c>
      <c r="U250" s="7">
        <v>1.7024331092834473</v>
      </c>
      <c r="V250" s="7">
        <v>1.7024331092834473</v>
      </c>
      <c r="W250" s="11"/>
      <c r="X250" s="7">
        <v>0</v>
      </c>
      <c r="Y250" s="7">
        <v>0.18515778800000002</v>
      </c>
      <c r="Z250" s="7">
        <v>0.245</v>
      </c>
      <c r="AA250" s="11"/>
      <c r="AB250" s="7">
        <v>0</v>
      </c>
      <c r="AC250" s="7">
        <v>9.2578894000000009E-2</v>
      </c>
      <c r="AD250" s="7">
        <v>0.13200000000000001</v>
      </c>
      <c r="AE250" s="11"/>
      <c r="AF250" s="7">
        <v>0.148652954</v>
      </c>
      <c r="AG250" s="7">
        <v>0.21209916600000001</v>
      </c>
      <c r="AH250" s="7">
        <v>0.28633387399999999</v>
      </c>
      <c r="AI250" s="11"/>
      <c r="AJ250" s="7">
        <v>8.9191772000000002E-2</v>
      </c>
      <c r="AK250" s="7">
        <v>0.14846941599999999</v>
      </c>
      <c r="AL250" s="7">
        <v>0.222704124</v>
      </c>
      <c r="AM250" s="11"/>
      <c r="AN250" s="218">
        <v>74</v>
      </c>
      <c r="AO250" s="232">
        <v>0.4</v>
      </c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219">
        <v>44440</v>
      </c>
      <c r="BG250" s="234">
        <v>0.89</v>
      </c>
      <c r="BH250" s="11"/>
      <c r="BI250" s="11"/>
      <c r="BJ250" s="180"/>
      <c r="BK250" s="180"/>
      <c r="BL250" s="180"/>
      <c r="BM250"/>
      <c r="BN250"/>
      <c r="BO250"/>
      <c r="BP250"/>
      <c r="BQ250"/>
      <c r="BR250" s="180"/>
      <c r="BS250" s="180"/>
      <c r="BT250" s="180"/>
      <c r="BU250" s="180"/>
      <c r="BV250" s="180"/>
      <c r="BW250" s="180"/>
      <c r="BX250" s="180"/>
      <c r="BY250" s="180"/>
      <c r="BZ250" s="180"/>
      <c r="CA250" s="180"/>
      <c r="CB250" s="180"/>
      <c r="CC250" s="180"/>
      <c r="CD250" s="180"/>
      <c r="CE250" s="180"/>
    </row>
    <row r="251" spans="2:83" ht="12.75" x14ac:dyDescent="0.2">
      <c r="B251" s="230">
        <v>43586</v>
      </c>
      <c r="C251" s="231">
        <v>34.880016326904297</v>
      </c>
      <c r="D251" s="231">
        <v>39.880016326904297</v>
      </c>
      <c r="E251" s="231">
        <v>44.880016326904297</v>
      </c>
      <c r="F251" s="238"/>
      <c r="G251" s="231">
        <v>25.192497787475588</v>
      </c>
      <c r="H251" s="231">
        <v>27.192497787475588</v>
      </c>
      <c r="I251" s="231">
        <v>30.692497787475588</v>
      </c>
      <c r="J251" s="218"/>
      <c r="K251" s="219">
        <v>44470</v>
      </c>
      <c r="L251" s="7">
        <v>29.401007614135743</v>
      </c>
      <c r="M251" s="7">
        <v>34.401007614135743</v>
      </c>
      <c r="N251" s="7">
        <v>39.401007614135743</v>
      </c>
      <c r="O251" s="11"/>
      <c r="P251" s="7">
        <v>31.154005966186524</v>
      </c>
      <c r="Q251" s="7">
        <v>36.154005966186524</v>
      </c>
      <c r="R251" s="7">
        <v>41.154005966186524</v>
      </c>
      <c r="S251" s="11"/>
      <c r="T251" s="7">
        <v>1.7024331092834473</v>
      </c>
      <c r="U251" s="7">
        <v>1.7024331092834473</v>
      </c>
      <c r="V251" s="7">
        <v>1.7024331092834473</v>
      </c>
      <c r="W251" s="11"/>
      <c r="X251" s="7">
        <v>0</v>
      </c>
      <c r="Y251" s="7">
        <v>0.18496264900000001</v>
      </c>
      <c r="Z251" s="7">
        <v>0.245</v>
      </c>
      <c r="AA251" s="11"/>
      <c r="AB251" s="7">
        <v>0</v>
      </c>
      <c r="AC251" s="7">
        <v>9.2481325000000003E-2</v>
      </c>
      <c r="AD251" s="7">
        <v>0.13200000000000001</v>
      </c>
      <c r="AE251" s="11"/>
      <c r="AF251" s="7">
        <v>0.14846941599999999</v>
      </c>
      <c r="AG251" s="7">
        <v>0.21185393999999999</v>
      </c>
      <c r="AH251" s="7">
        <v>0.28600281900000002</v>
      </c>
      <c r="AI251" s="11"/>
      <c r="AJ251" s="7">
        <v>8.9081649999999998E-2</v>
      </c>
      <c r="AK251" s="7">
        <v>0.148297758</v>
      </c>
      <c r="AL251" s="7">
        <v>0.222446637</v>
      </c>
      <c r="AM251" s="11"/>
      <c r="AN251" s="218">
        <v>74</v>
      </c>
      <c r="AO251" s="232">
        <v>0.4</v>
      </c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219">
        <v>44470</v>
      </c>
      <c r="BG251" s="234">
        <v>0.89</v>
      </c>
      <c r="BH251" s="11"/>
      <c r="BI251" s="11"/>
      <c r="BJ251" s="180"/>
      <c r="BK251" s="180"/>
      <c r="BL251" s="180"/>
      <c r="BM251"/>
      <c r="BN251"/>
      <c r="BO251"/>
      <c r="BP251"/>
      <c r="BQ251"/>
      <c r="BR251" s="180"/>
      <c r="BS251" s="180"/>
      <c r="BT251" s="180"/>
      <c r="BU251" s="180"/>
      <c r="BV251" s="180"/>
      <c r="BW251" s="180"/>
      <c r="BX251" s="180"/>
      <c r="BY251" s="180"/>
      <c r="BZ251" s="180"/>
      <c r="CA251" s="180"/>
      <c r="CB251" s="180"/>
      <c r="CC251" s="180"/>
      <c r="CD251" s="180"/>
      <c r="CE251" s="180"/>
    </row>
    <row r="252" spans="2:83" ht="12.75" x14ac:dyDescent="0.2">
      <c r="B252" s="230">
        <v>43617</v>
      </c>
      <c r="C252" s="231">
        <v>45.580001831054688</v>
      </c>
      <c r="D252" s="231">
        <v>50.580001831054688</v>
      </c>
      <c r="E252" s="231">
        <v>55.580001831054688</v>
      </c>
      <c r="F252" s="238"/>
      <c r="G252" s="231">
        <v>25.792500076293948</v>
      </c>
      <c r="H252" s="231">
        <v>27.792500076293948</v>
      </c>
      <c r="I252" s="231">
        <v>31.292500076293948</v>
      </c>
      <c r="J252" s="218"/>
      <c r="K252" s="219">
        <v>44501</v>
      </c>
      <c r="L252" s="7">
        <v>29.651007614135743</v>
      </c>
      <c r="M252" s="7">
        <v>34.651007614135743</v>
      </c>
      <c r="N252" s="7">
        <v>39.651007614135743</v>
      </c>
      <c r="O252" s="11"/>
      <c r="P252" s="7">
        <v>30.654005966186524</v>
      </c>
      <c r="Q252" s="7">
        <v>35.654005966186524</v>
      </c>
      <c r="R252" s="7">
        <v>40.654005966186524</v>
      </c>
      <c r="S252" s="11"/>
      <c r="T252" s="7">
        <v>1.7024331092834473</v>
      </c>
      <c r="U252" s="7">
        <v>1.7024331092834473</v>
      </c>
      <c r="V252" s="7">
        <v>1.7024331092834473</v>
      </c>
      <c r="W252" s="11"/>
      <c r="X252" s="7">
        <v>0</v>
      </c>
      <c r="Y252" s="7">
        <v>0.18478088500000001</v>
      </c>
      <c r="Z252" s="7">
        <v>0.245</v>
      </c>
      <c r="AA252" s="11"/>
      <c r="AB252" s="7">
        <v>0</v>
      </c>
      <c r="AC252" s="7">
        <v>9.2390442000000003E-2</v>
      </c>
      <c r="AD252" s="7">
        <v>0.13200000000000001</v>
      </c>
      <c r="AE252" s="11"/>
      <c r="AF252" s="7">
        <v>0.148297758</v>
      </c>
      <c r="AG252" s="7">
        <v>0.21165853900000001</v>
      </c>
      <c r="AH252" s="7">
        <v>0.28573902800000001</v>
      </c>
      <c r="AI252" s="11"/>
      <c r="AJ252" s="7">
        <v>8.8978655000000004E-2</v>
      </c>
      <c r="AK252" s="7">
        <v>0.148160977</v>
      </c>
      <c r="AL252" s="7">
        <v>0.222241466</v>
      </c>
      <c r="AM252" s="11"/>
      <c r="AN252" s="218">
        <v>74</v>
      </c>
      <c r="AO252" s="232">
        <v>0.4</v>
      </c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219">
        <v>44501</v>
      </c>
      <c r="BG252" s="234">
        <v>0.89</v>
      </c>
      <c r="BH252" s="11"/>
      <c r="BI252" s="11"/>
      <c r="BJ252" s="180"/>
      <c r="BK252" s="180"/>
      <c r="BL252" s="180"/>
      <c r="BM252"/>
      <c r="BN252"/>
      <c r="BO252"/>
      <c r="BP252"/>
      <c r="BQ252"/>
      <c r="BR252" s="180"/>
      <c r="BS252" s="180"/>
      <c r="BT252" s="180"/>
      <c r="BU252" s="180"/>
      <c r="BV252" s="180"/>
      <c r="BW252" s="180"/>
      <c r="BX252" s="180"/>
      <c r="BY252" s="180"/>
      <c r="BZ252" s="180"/>
      <c r="CA252" s="180"/>
      <c r="CB252" s="180"/>
      <c r="CC252" s="180"/>
      <c r="CD252" s="180"/>
      <c r="CE252" s="180"/>
    </row>
    <row r="253" spans="2:83" ht="12.75" x14ac:dyDescent="0.2">
      <c r="B253" s="230">
        <v>43647</v>
      </c>
      <c r="C253" s="231">
        <v>54.230003356933594</v>
      </c>
      <c r="D253" s="231">
        <v>59.230003356933594</v>
      </c>
      <c r="E253" s="231">
        <v>64.230003356933594</v>
      </c>
      <c r="F253" s="238"/>
      <c r="G253" s="231">
        <v>27.292500076293948</v>
      </c>
      <c r="H253" s="231">
        <v>29.292500076293948</v>
      </c>
      <c r="I253" s="231">
        <v>32.792500076293948</v>
      </c>
      <c r="J253" s="218"/>
      <c r="K253" s="219">
        <v>44531</v>
      </c>
      <c r="L253" s="7">
        <v>30.216006240844727</v>
      </c>
      <c r="M253" s="7">
        <v>35.216006240844727</v>
      </c>
      <c r="N253" s="7">
        <v>40.216006240844727</v>
      </c>
      <c r="O253" s="11"/>
      <c r="P253" s="7">
        <v>31.364007339477538</v>
      </c>
      <c r="Q253" s="7">
        <v>36.364007339477538</v>
      </c>
      <c r="R253" s="7">
        <v>41.364007339477538</v>
      </c>
      <c r="S253" s="11"/>
      <c r="T253" s="7">
        <v>1.7024331092834473</v>
      </c>
      <c r="U253" s="7">
        <v>1.7024331092834473</v>
      </c>
      <c r="V253" s="7">
        <v>1.7024331092834473</v>
      </c>
      <c r="W253" s="11"/>
      <c r="X253" s="7">
        <v>0</v>
      </c>
      <c r="Y253" s="7">
        <v>0.184642583</v>
      </c>
      <c r="Z253" s="7">
        <v>0.245</v>
      </c>
      <c r="AA253" s="11"/>
      <c r="AB253" s="7">
        <v>0</v>
      </c>
      <c r="AC253" s="7">
        <v>9.2321291E-2</v>
      </c>
      <c r="AD253" s="7">
        <v>0.13200000000000001</v>
      </c>
      <c r="AE253" s="11"/>
      <c r="AF253" s="7">
        <v>0.148160977</v>
      </c>
      <c r="AG253" s="7">
        <v>0.21149475200000001</v>
      </c>
      <c r="AH253" s="7">
        <v>0.28551791500000001</v>
      </c>
      <c r="AI253" s="11"/>
      <c r="AJ253" s="7">
        <v>8.8896586E-2</v>
      </c>
      <c r="AK253" s="7">
        <v>0.14804632600000001</v>
      </c>
      <c r="AL253" s="7">
        <v>0.22206948900000001</v>
      </c>
      <c r="AM253" s="11"/>
      <c r="AN253" s="218">
        <v>74</v>
      </c>
      <c r="AO253" s="232">
        <v>0.4</v>
      </c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219">
        <v>44531</v>
      </c>
      <c r="BG253" s="234">
        <v>0.89</v>
      </c>
      <c r="BH253" s="11"/>
      <c r="BI253" s="11"/>
      <c r="BJ253" s="180"/>
      <c r="BK253" s="180"/>
      <c r="BL253" s="180"/>
      <c r="BM253"/>
      <c r="BN253"/>
      <c r="BO253"/>
      <c r="BP253"/>
      <c r="BQ253"/>
      <c r="BR253" s="180"/>
      <c r="BS253" s="180"/>
      <c r="BT253" s="180"/>
      <c r="BU253" s="180"/>
      <c r="BV253" s="180"/>
      <c r="BW253" s="180"/>
      <c r="BX253" s="180"/>
      <c r="BY253" s="180"/>
      <c r="BZ253" s="180"/>
      <c r="CA253" s="180"/>
      <c r="CB253" s="180"/>
      <c r="CC253" s="180"/>
      <c r="CD253" s="180"/>
      <c r="CE253" s="180"/>
    </row>
    <row r="254" spans="2:83" ht="12.75" x14ac:dyDescent="0.2">
      <c r="B254" s="230">
        <v>43678</v>
      </c>
      <c r="C254" s="231">
        <v>53.475001525878909</v>
      </c>
      <c r="D254" s="231">
        <v>58.475001525878909</v>
      </c>
      <c r="E254" s="231">
        <v>63.475001525878909</v>
      </c>
      <c r="F254" s="238"/>
      <c r="G254" s="231">
        <v>27.192500076293946</v>
      </c>
      <c r="H254" s="231">
        <v>29.192500076293946</v>
      </c>
      <c r="I254" s="231">
        <v>32.692500076293946</v>
      </c>
      <c r="J254" s="218"/>
      <c r="K254" s="219">
        <v>44562</v>
      </c>
      <c r="L254" s="7">
        <v>34.303005752563479</v>
      </c>
      <c r="M254" s="7">
        <v>39.303005752563479</v>
      </c>
      <c r="N254" s="7">
        <v>44.303005752563479</v>
      </c>
      <c r="O254" s="11"/>
      <c r="P254" s="7">
        <v>32.512005767822266</v>
      </c>
      <c r="Q254" s="7">
        <v>37.512005767822266</v>
      </c>
      <c r="R254" s="7">
        <v>42.512005767822266</v>
      </c>
      <c r="S254" s="11"/>
      <c r="T254" s="7">
        <v>1.7024331092834473</v>
      </c>
      <c r="U254" s="7">
        <v>1.7024331092834473</v>
      </c>
      <c r="V254" s="7">
        <v>1.7024331092834473</v>
      </c>
      <c r="W254" s="11"/>
      <c r="X254" s="7">
        <v>0</v>
      </c>
      <c r="Y254" s="7">
        <v>0.184642583</v>
      </c>
      <c r="Z254" s="7">
        <v>0.245</v>
      </c>
      <c r="AA254" s="11"/>
      <c r="AB254" s="7">
        <v>0</v>
      </c>
      <c r="AC254" s="7">
        <v>0</v>
      </c>
      <c r="AD254" s="7">
        <v>0.13200000000000001</v>
      </c>
      <c r="AE254" s="11"/>
      <c r="AF254" s="7">
        <v>0.14804632600000001</v>
      </c>
      <c r="AG254" s="7">
        <v>0.21149475200000001</v>
      </c>
      <c r="AH254" s="7">
        <v>0</v>
      </c>
      <c r="AI254" s="11"/>
      <c r="AJ254" s="7">
        <v>8.8827796000000001E-2</v>
      </c>
      <c r="AK254" s="7">
        <v>0</v>
      </c>
      <c r="AL254" s="7">
        <v>0</v>
      </c>
      <c r="AM254" s="11"/>
      <c r="AN254" s="218">
        <v>74</v>
      </c>
      <c r="AO254" s="232">
        <v>0.4</v>
      </c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219">
        <v>44562</v>
      </c>
      <c r="BG254" s="234">
        <v>0.89</v>
      </c>
      <c r="BH254" s="11"/>
      <c r="BI254" s="11"/>
      <c r="BJ254" s="180"/>
      <c r="BK254" s="180"/>
      <c r="BL254" s="180"/>
      <c r="BM254"/>
      <c r="BN254"/>
      <c r="BO254"/>
      <c r="BP254"/>
      <c r="BQ254"/>
      <c r="BR254" s="180"/>
      <c r="BS254" s="180"/>
      <c r="BT254" s="180"/>
      <c r="BU254" s="180"/>
      <c r="BV254" s="180"/>
      <c r="BW254" s="180"/>
      <c r="BX254" s="180"/>
      <c r="BY254" s="180"/>
      <c r="BZ254" s="180"/>
      <c r="CA254" s="180"/>
      <c r="CB254" s="180"/>
      <c r="CC254" s="180"/>
      <c r="CD254" s="180"/>
      <c r="CE254" s="180"/>
    </row>
    <row r="255" spans="2:83" ht="12.75" x14ac:dyDescent="0.2">
      <c r="B255" s="230">
        <v>43709</v>
      </c>
      <c r="C255" s="231">
        <v>32.899999237060541</v>
      </c>
      <c r="D255" s="231">
        <v>37.899999237060541</v>
      </c>
      <c r="E255" s="231">
        <v>42.899999237060541</v>
      </c>
      <c r="F255" s="238"/>
      <c r="G255" s="231">
        <v>23.942501029968263</v>
      </c>
      <c r="H255" s="231">
        <v>25.942501029968263</v>
      </c>
      <c r="I255" s="231">
        <v>29.442501029968263</v>
      </c>
      <c r="J255" s="218"/>
      <c r="K255" s="219">
        <v>44593</v>
      </c>
      <c r="L255" s="7">
        <v>33.053005752563479</v>
      </c>
      <c r="M255" s="7">
        <v>38.053005752563479</v>
      </c>
      <c r="N255" s="7">
        <v>43.053005752563479</v>
      </c>
      <c r="O255" s="11"/>
      <c r="P255" s="7">
        <v>31.762005767822266</v>
      </c>
      <c r="Q255" s="7">
        <v>36.762005767822266</v>
      </c>
      <c r="R255" s="7">
        <v>41.762005767822266</v>
      </c>
      <c r="S255" s="11"/>
      <c r="T255" s="7">
        <v>1.7024331092834473</v>
      </c>
      <c r="U255" s="7">
        <v>1.7024331092834473</v>
      </c>
      <c r="V255" s="7">
        <v>1.7024331092834473</v>
      </c>
      <c r="W255" s="11"/>
      <c r="X255" s="7">
        <v>0</v>
      </c>
      <c r="Y255" s="7">
        <v>0</v>
      </c>
      <c r="Z255" s="7">
        <v>0.245</v>
      </c>
      <c r="AA255" s="11"/>
      <c r="AB255" s="7">
        <v>0</v>
      </c>
      <c r="AC255" s="7">
        <v>0</v>
      </c>
      <c r="AD255" s="7">
        <v>0.13200000000000001</v>
      </c>
      <c r="AE255" s="11"/>
      <c r="AF255" s="7">
        <v>0</v>
      </c>
      <c r="AG255" s="7">
        <v>0</v>
      </c>
      <c r="AH255" s="7">
        <v>0</v>
      </c>
      <c r="AI255" s="11"/>
      <c r="AJ255" s="7">
        <v>0</v>
      </c>
      <c r="AK255" s="7">
        <v>0</v>
      </c>
      <c r="AL255" s="7">
        <v>0</v>
      </c>
      <c r="AM255" s="11"/>
      <c r="AN255" s="218">
        <v>74</v>
      </c>
      <c r="AO255" s="232">
        <v>0.4</v>
      </c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219">
        <v>44593</v>
      </c>
      <c r="BG255" s="234">
        <v>0.89</v>
      </c>
      <c r="BH255" s="11"/>
      <c r="BI255" s="11"/>
      <c r="BJ255" s="180"/>
      <c r="BK255" s="180"/>
      <c r="BL255" s="180"/>
      <c r="BM255"/>
      <c r="BN255"/>
      <c r="BO255"/>
      <c r="BP255"/>
      <c r="BQ255"/>
      <c r="BR255" s="180"/>
      <c r="BS255" s="180"/>
      <c r="BT255" s="180"/>
      <c r="BU255" s="180"/>
      <c r="BV255" s="180"/>
      <c r="BW255" s="180"/>
      <c r="BX255" s="180"/>
      <c r="BY255" s="180"/>
      <c r="BZ255" s="180"/>
      <c r="CA255" s="180"/>
      <c r="CB255" s="180"/>
      <c r="CC255" s="180"/>
      <c r="CD255" s="180"/>
      <c r="CE255" s="180"/>
    </row>
    <row r="256" spans="2:83" ht="12.75" x14ac:dyDescent="0.2">
      <c r="B256" s="230">
        <v>43739</v>
      </c>
      <c r="C256" s="231">
        <v>32.149998855590823</v>
      </c>
      <c r="D256" s="231">
        <v>37.149998855590823</v>
      </c>
      <c r="E256" s="231">
        <v>42.149998855590823</v>
      </c>
      <c r="F256" s="238"/>
      <c r="G256" s="231">
        <v>23.575000724792481</v>
      </c>
      <c r="H256" s="231">
        <v>25.575000724792481</v>
      </c>
      <c r="I256" s="231">
        <v>29.075000724792481</v>
      </c>
      <c r="J256" s="218"/>
      <c r="K256" s="219">
        <v>44621</v>
      </c>
      <c r="L256" s="7">
        <v>31.630003509521487</v>
      </c>
      <c r="M256" s="7">
        <v>36.630003509521487</v>
      </c>
      <c r="N256" s="7">
        <v>41.630003509521487</v>
      </c>
      <c r="O256" s="11"/>
      <c r="P256" s="7">
        <v>30.920002899169923</v>
      </c>
      <c r="Q256" s="7">
        <v>35.920002899169923</v>
      </c>
      <c r="R256" s="7">
        <v>40.920002899169923</v>
      </c>
      <c r="S256" s="11"/>
      <c r="T256" s="7">
        <v>1.7024331092834473</v>
      </c>
      <c r="U256" s="7">
        <v>1.7024331092834473</v>
      </c>
      <c r="V256" s="7">
        <v>1.7024331092834473</v>
      </c>
      <c r="W256" s="11"/>
      <c r="X256" s="7">
        <v>0</v>
      </c>
      <c r="Y256" s="7">
        <v>0</v>
      </c>
      <c r="Z256" s="7">
        <v>0.245</v>
      </c>
      <c r="AA256" s="11"/>
      <c r="AB256" s="7">
        <v>0</v>
      </c>
      <c r="AC256" s="7">
        <v>0</v>
      </c>
      <c r="AD256" s="7">
        <v>0.13200000000000001</v>
      </c>
      <c r="AE256" s="11"/>
      <c r="AF256" s="7">
        <v>0</v>
      </c>
      <c r="AG256" s="7">
        <v>0</v>
      </c>
      <c r="AH256" s="7">
        <v>0</v>
      </c>
      <c r="AI256" s="11"/>
      <c r="AJ256" s="7">
        <v>0</v>
      </c>
      <c r="AK256" s="7">
        <v>0</v>
      </c>
      <c r="AL256" s="7">
        <v>0</v>
      </c>
      <c r="AM256" s="11"/>
      <c r="AN256" s="218">
        <v>74</v>
      </c>
      <c r="AO256" s="232">
        <v>0.4</v>
      </c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219">
        <v>44621</v>
      </c>
      <c r="BG256" s="234">
        <v>0.89</v>
      </c>
      <c r="BH256" s="11"/>
      <c r="BI256" s="11"/>
      <c r="BJ256" s="180"/>
      <c r="BK256" s="180"/>
      <c r="BL256" s="180"/>
      <c r="BM256"/>
      <c r="BN256"/>
      <c r="BO256"/>
      <c r="BP256"/>
      <c r="BQ256"/>
      <c r="BR256" s="180"/>
      <c r="BS256" s="180"/>
      <c r="BT256" s="180"/>
      <c r="BU256" s="180"/>
      <c r="BV256" s="180"/>
      <c r="BW256" s="180"/>
      <c r="BX256" s="180"/>
      <c r="BY256" s="180"/>
      <c r="BZ256" s="180"/>
      <c r="CA256" s="180"/>
      <c r="CB256" s="180"/>
      <c r="CC256" s="180"/>
      <c r="CD256" s="180"/>
      <c r="CE256" s="180"/>
    </row>
    <row r="257" spans="2:83" ht="12.75" x14ac:dyDescent="0.2">
      <c r="B257" s="230">
        <v>43770</v>
      </c>
      <c r="C257" s="231">
        <v>30.649998855590823</v>
      </c>
      <c r="D257" s="231">
        <v>35.649998855590823</v>
      </c>
      <c r="E257" s="231">
        <v>40.649998855590823</v>
      </c>
      <c r="F257" s="238"/>
      <c r="G257" s="231">
        <v>23.674999198913575</v>
      </c>
      <c r="H257" s="231">
        <v>25.674999198913575</v>
      </c>
      <c r="I257" s="231">
        <v>29.174999198913575</v>
      </c>
      <c r="J257" s="218"/>
      <c r="K257" s="219">
        <v>44652</v>
      </c>
      <c r="L257" s="7">
        <v>30.898508605957034</v>
      </c>
      <c r="M257" s="7">
        <v>35.898508605957034</v>
      </c>
      <c r="N257" s="7">
        <v>40.898508605957034</v>
      </c>
      <c r="O257" s="11"/>
      <c r="P257" s="7">
        <v>29.906510314941407</v>
      </c>
      <c r="Q257" s="7">
        <v>34.906510314941407</v>
      </c>
      <c r="R257" s="7">
        <v>39.906510314941407</v>
      </c>
      <c r="S257" s="11"/>
      <c r="T257" s="7">
        <v>1.7024331092834473</v>
      </c>
      <c r="U257" s="7">
        <v>1.7024331092834473</v>
      </c>
      <c r="V257" s="7">
        <v>1.7024331092834473</v>
      </c>
      <c r="W257" s="11"/>
      <c r="X257" s="7">
        <v>0</v>
      </c>
      <c r="Y257" s="7">
        <v>0</v>
      </c>
      <c r="Z257" s="7">
        <v>0.245</v>
      </c>
      <c r="AA257" s="11"/>
      <c r="AB257" s="7">
        <v>0</v>
      </c>
      <c r="AC257" s="7">
        <v>0</v>
      </c>
      <c r="AD257" s="7">
        <v>0.13200000000000001</v>
      </c>
      <c r="AE257" s="11"/>
      <c r="AF257" s="7">
        <v>0</v>
      </c>
      <c r="AG257" s="7">
        <v>0</v>
      </c>
      <c r="AH257" s="7">
        <v>0</v>
      </c>
      <c r="AI257" s="11"/>
      <c r="AJ257" s="7">
        <v>0</v>
      </c>
      <c r="AK257" s="7">
        <v>0</v>
      </c>
      <c r="AL257" s="7">
        <v>0</v>
      </c>
      <c r="AM257" s="11"/>
      <c r="AN257" s="218">
        <v>74</v>
      </c>
      <c r="AO257" s="232">
        <v>0.4</v>
      </c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219">
        <v>44652</v>
      </c>
      <c r="BG257" s="234">
        <v>0.89</v>
      </c>
      <c r="BH257" s="11"/>
      <c r="BI257" s="11"/>
      <c r="BJ257" s="180"/>
      <c r="BK257" s="180"/>
      <c r="BL257" s="180"/>
      <c r="BM257"/>
      <c r="BN257"/>
      <c r="BO257"/>
      <c r="BP257"/>
      <c r="BQ257"/>
      <c r="BR257" s="180"/>
      <c r="BS257" s="180"/>
      <c r="BT257" s="180"/>
      <c r="BU257" s="180"/>
      <c r="BV257" s="180"/>
      <c r="BW257" s="180"/>
      <c r="BX257" s="180"/>
      <c r="BY257" s="180"/>
      <c r="BZ257" s="180"/>
      <c r="CA257" s="180"/>
      <c r="CB257" s="180"/>
      <c r="CC257" s="180"/>
      <c r="CD257" s="180"/>
      <c r="CE257" s="180"/>
    </row>
    <row r="258" spans="2:83" ht="12.75" x14ac:dyDescent="0.2">
      <c r="B258" s="230">
        <v>43800</v>
      </c>
      <c r="C258" s="231">
        <v>30.050000381469729</v>
      </c>
      <c r="D258" s="231">
        <v>35.050000381469729</v>
      </c>
      <c r="E258" s="231">
        <v>40.050000381469729</v>
      </c>
      <c r="F258" s="238"/>
      <c r="G258" s="231">
        <v>25.524998626708985</v>
      </c>
      <c r="H258" s="231">
        <v>27.524998626708985</v>
      </c>
      <c r="I258" s="231">
        <v>31.024998626708985</v>
      </c>
      <c r="J258" s="218"/>
      <c r="K258" s="219">
        <v>44682</v>
      </c>
      <c r="L258" s="7">
        <v>32.072506484985354</v>
      </c>
      <c r="M258" s="7">
        <v>37.072506484985354</v>
      </c>
      <c r="N258" s="7">
        <v>42.072506484985354</v>
      </c>
      <c r="O258" s="11"/>
      <c r="P258" s="7">
        <v>32.952504119873048</v>
      </c>
      <c r="Q258" s="7">
        <v>37.952504119873048</v>
      </c>
      <c r="R258" s="7">
        <v>42.952504119873048</v>
      </c>
      <c r="S258" s="11"/>
      <c r="T258" s="7">
        <v>1.7024331092834473</v>
      </c>
      <c r="U258" s="7">
        <v>1.7024331092834473</v>
      </c>
      <c r="V258" s="7">
        <v>1.7024331092834473</v>
      </c>
      <c r="W258" s="11"/>
      <c r="X258" s="7">
        <v>0</v>
      </c>
      <c r="Y258" s="7">
        <v>0</v>
      </c>
      <c r="Z258" s="7">
        <v>0.245</v>
      </c>
      <c r="AA258" s="11"/>
      <c r="AB258" s="7">
        <v>0</v>
      </c>
      <c r="AC258" s="7">
        <v>0</v>
      </c>
      <c r="AD258" s="7">
        <v>0.13200000000000001</v>
      </c>
      <c r="AE258" s="11"/>
      <c r="AF258" s="7">
        <v>0</v>
      </c>
      <c r="AG258" s="7">
        <v>0</v>
      </c>
      <c r="AH258" s="7">
        <v>0</v>
      </c>
      <c r="AI258" s="11"/>
      <c r="AJ258" s="7">
        <v>0</v>
      </c>
      <c r="AK258" s="7">
        <v>0</v>
      </c>
      <c r="AL258" s="7">
        <v>0</v>
      </c>
      <c r="AM258" s="11"/>
      <c r="AN258" s="218">
        <v>74</v>
      </c>
      <c r="AO258" s="232">
        <v>0.4</v>
      </c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219">
        <v>44682</v>
      </c>
      <c r="BG258" s="234">
        <v>0.89</v>
      </c>
      <c r="BH258" s="11"/>
      <c r="BI258" s="11"/>
      <c r="BJ258" s="180"/>
      <c r="BK258" s="180"/>
      <c r="BL258" s="180"/>
      <c r="BM258"/>
      <c r="BN258"/>
      <c r="BO258"/>
      <c r="BP258"/>
      <c r="BQ258"/>
      <c r="BR258" s="180"/>
      <c r="BS258" s="180"/>
      <c r="BT258" s="180"/>
      <c r="BU258" s="180"/>
      <c r="BV258" s="180"/>
      <c r="BW258" s="180"/>
      <c r="BX258" s="180"/>
      <c r="BY258" s="180"/>
      <c r="BZ258" s="180"/>
      <c r="CA258" s="180"/>
      <c r="CB258" s="180"/>
      <c r="CC258" s="180"/>
      <c r="CD258" s="180"/>
      <c r="CE258" s="180"/>
    </row>
    <row r="259" spans="2:83" ht="12.75" x14ac:dyDescent="0.2">
      <c r="B259" s="230">
        <v>43831</v>
      </c>
      <c r="C259" s="231">
        <v>34.050010681152344</v>
      </c>
      <c r="D259" s="231">
        <v>39.050010681152344</v>
      </c>
      <c r="E259" s="231">
        <v>44.050010681152344</v>
      </c>
      <c r="F259" s="238"/>
      <c r="G259" s="231">
        <v>26.692495880126955</v>
      </c>
      <c r="H259" s="231">
        <v>28.692495880126955</v>
      </c>
      <c r="I259" s="231">
        <v>32.192495880126955</v>
      </c>
      <c r="J259" s="218"/>
      <c r="K259" s="219">
        <v>44713</v>
      </c>
      <c r="L259" s="7">
        <v>42.090002593994143</v>
      </c>
      <c r="M259" s="7">
        <v>47.090002593994143</v>
      </c>
      <c r="N259" s="7">
        <v>52.090002593994143</v>
      </c>
      <c r="O259" s="11"/>
      <c r="P259" s="7">
        <v>42.17250343322754</v>
      </c>
      <c r="Q259" s="7">
        <v>47.17250343322754</v>
      </c>
      <c r="R259" s="7">
        <v>52.17250343322754</v>
      </c>
      <c r="S259" s="11"/>
      <c r="T259" s="7">
        <v>1.7024331092834473</v>
      </c>
      <c r="U259" s="7">
        <v>1.7024331092834473</v>
      </c>
      <c r="V259" s="7">
        <v>1.7024331092834473</v>
      </c>
      <c r="W259" s="11"/>
      <c r="X259" s="7">
        <v>0</v>
      </c>
      <c r="Y259" s="7">
        <v>0</v>
      </c>
      <c r="Z259" s="7">
        <v>0.245</v>
      </c>
      <c r="AA259" s="11"/>
      <c r="AB259" s="7">
        <v>0</v>
      </c>
      <c r="AC259" s="7">
        <v>0</v>
      </c>
      <c r="AD259" s="7">
        <v>0.13200000000000001</v>
      </c>
      <c r="AE259" s="11"/>
      <c r="AF259" s="7">
        <v>0</v>
      </c>
      <c r="AG259" s="7">
        <v>0</v>
      </c>
      <c r="AH259" s="7">
        <v>0</v>
      </c>
      <c r="AI259" s="11"/>
      <c r="AJ259" s="7">
        <v>0</v>
      </c>
      <c r="AK259" s="7">
        <v>0</v>
      </c>
      <c r="AL259" s="7">
        <v>0</v>
      </c>
      <c r="AM259" s="11"/>
      <c r="AN259" s="218">
        <v>74</v>
      </c>
      <c r="AO259" s="232">
        <v>0.4</v>
      </c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219">
        <v>44713</v>
      </c>
      <c r="BG259" s="234">
        <v>0.89</v>
      </c>
      <c r="BH259" s="11"/>
      <c r="BI259" s="11"/>
      <c r="BJ259" s="180"/>
      <c r="BK259" s="180"/>
      <c r="BL259" s="180"/>
      <c r="BM259"/>
      <c r="BN259"/>
      <c r="BO259"/>
      <c r="BP259"/>
      <c r="BQ259"/>
      <c r="BR259" s="180"/>
      <c r="BS259" s="180"/>
      <c r="BT259" s="180"/>
      <c r="BU259" s="180"/>
      <c r="BV259" s="180"/>
      <c r="BW259" s="180"/>
      <c r="BX259" s="180"/>
      <c r="BY259" s="180"/>
      <c r="BZ259" s="180"/>
      <c r="CA259" s="180"/>
      <c r="CB259" s="180"/>
      <c r="CC259" s="180"/>
      <c r="CD259" s="180"/>
      <c r="CE259" s="180"/>
    </row>
    <row r="260" spans="2:83" ht="12.75" x14ac:dyDescent="0.2">
      <c r="B260" s="230">
        <v>43862</v>
      </c>
      <c r="C260" s="231">
        <v>32.900001525878906</v>
      </c>
      <c r="D260" s="231">
        <v>37.900001525878906</v>
      </c>
      <c r="E260" s="231">
        <v>42.900001525878906</v>
      </c>
      <c r="F260" s="238"/>
      <c r="G260" s="231">
        <v>27.192497787475588</v>
      </c>
      <c r="H260" s="231">
        <v>29.192497787475588</v>
      </c>
      <c r="I260" s="231">
        <v>32.692497787475588</v>
      </c>
      <c r="J260" s="218"/>
      <c r="K260" s="219">
        <v>44743</v>
      </c>
      <c r="L260" s="7">
        <v>40.260012207031252</v>
      </c>
      <c r="M260" s="7">
        <v>45.260012207031252</v>
      </c>
      <c r="N260" s="7">
        <v>50.260012207031252</v>
      </c>
      <c r="O260" s="11"/>
      <c r="P260" s="7">
        <v>43.340012512207032</v>
      </c>
      <c r="Q260" s="7">
        <v>48.340012512207032</v>
      </c>
      <c r="R260" s="7">
        <v>53.340012512207032</v>
      </c>
      <c r="S260" s="11"/>
      <c r="T260" s="7">
        <v>1.7024331092834473</v>
      </c>
      <c r="U260" s="7">
        <v>1.7024331092834473</v>
      </c>
      <c r="V260" s="7">
        <v>1.7024331092834473</v>
      </c>
      <c r="W260" s="11"/>
      <c r="X260" s="7">
        <v>0</v>
      </c>
      <c r="Y260" s="7">
        <v>0</v>
      </c>
      <c r="Z260" s="7">
        <v>0.245</v>
      </c>
      <c r="AA260" s="11"/>
      <c r="AB260" s="7">
        <v>0</v>
      </c>
      <c r="AC260" s="7">
        <v>0</v>
      </c>
      <c r="AD260" s="7">
        <v>0.13200000000000001</v>
      </c>
      <c r="AE260" s="11"/>
      <c r="AF260" s="7">
        <v>0</v>
      </c>
      <c r="AG260" s="7">
        <v>0</v>
      </c>
      <c r="AH260" s="7">
        <v>0</v>
      </c>
      <c r="AI260" s="11"/>
      <c r="AJ260" s="7">
        <v>0</v>
      </c>
      <c r="AK260" s="7">
        <v>0</v>
      </c>
      <c r="AL260" s="7">
        <v>0</v>
      </c>
      <c r="AM260" s="11"/>
      <c r="AN260" s="218">
        <v>74</v>
      </c>
      <c r="AO260" s="232">
        <v>0.4</v>
      </c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219">
        <v>44743</v>
      </c>
      <c r="BG260" s="234">
        <v>0.89</v>
      </c>
      <c r="BH260" s="11"/>
      <c r="BI260" s="11"/>
      <c r="BJ260" s="180"/>
      <c r="BK260" s="180"/>
      <c r="BL260" s="180"/>
      <c r="BM260"/>
      <c r="BN260"/>
      <c r="BO260"/>
      <c r="BP260"/>
      <c r="BQ260"/>
      <c r="BR260" s="180"/>
      <c r="BS260" s="180"/>
      <c r="BT260" s="180"/>
      <c r="BU260" s="180"/>
      <c r="BV260" s="180"/>
      <c r="BW260" s="180"/>
      <c r="BX260" s="180"/>
      <c r="BY260" s="180"/>
      <c r="BZ260" s="180"/>
      <c r="CA260" s="180"/>
      <c r="CB260" s="180"/>
      <c r="CC260" s="180"/>
      <c r="CD260" s="180"/>
      <c r="CE260" s="180"/>
    </row>
    <row r="261" spans="2:83" ht="12.75" x14ac:dyDescent="0.2">
      <c r="B261" s="230">
        <v>43891</v>
      </c>
      <c r="C261" s="231">
        <v>31.37999153137207</v>
      </c>
      <c r="D261" s="231">
        <v>36.37999153137207</v>
      </c>
      <c r="E261" s="231">
        <v>41.37999153137207</v>
      </c>
      <c r="F261" s="238"/>
      <c r="G261" s="231">
        <v>26.142496643066409</v>
      </c>
      <c r="H261" s="231">
        <v>28.142496643066409</v>
      </c>
      <c r="I261" s="231">
        <v>31.642496643066409</v>
      </c>
      <c r="J261" s="218"/>
      <c r="K261" s="219">
        <v>44774</v>
      </c>
      <c r="L261" s="7">
        <v>39.160009918212893</v>
      </c>
      <c r="M261" s="7">
        <v>44.160009918212893</v>
      </c>
      <c r="N261" s="7">
        <v>49.160009918212893</v>
      </c>
      <c r="O261" s="11"/>
      <c r="P261" s="7">
        <v>41.490010223388673</v>
      </c>
      <c r="Q261" s="7">
        <v>46.490010223388673</v>
      </c>
      <c r="R261" s="7">
        <v>51.490010223388673</v>
      </c>
      <c r="S261" s="11"/>
      <c r="T261" s="7">
        <v>1.7024331092834473</v>
      </c>
      <c r="U261" s="7">
        <v>1.7024331092834473</v>
      </c>
      <c r="V261" s="7">
        <v>1.7024331092834473</v>
      </c>
      <c r="W261" s="11"/>
      <c r="X261" s="7">
        <v>0</v>
      </c>
      <c r="Y261" s="7">
        <v>0</v>
      </c>
      <c r="Z261" s="7">
        <v>0.245</v>
      </c>
      <c r="AA261" s="11"/>
      <c r="AB261" s="7">
        <v>0</v>
      </c>
      <c r="AC261" s="7">
        <v>0</v>
      </c>
      <c r="AD261" s="7">
        <v>0.13200000000000001</v>
      </c>
      <c r="AE261" s="11"/>
      <c r="AF261" s="7">
        <v>0</v>
      </c>
      <c r="AG261" s="7">
        <v>0</v>
      </c>
      <c r="AH261" s="7">
        <v>0</v>
      </c>
      <c r="AI261" s="11"/>
      <c r="AJ261" s="7">
        <v>0</v>
      </c>
      <c r="AK261" s="7">
        <v>0</v>
      </c>
      <c r="AL261" s="7">
        <v>0</v>
      </c>
      <c r="AM261" s="11"/>
      <c r="AN261" s="218">
        <v>74</v>
      </c>
      <c r="AO261" s="232">
        <v>0.4</v>
      </c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219">
        <v>44774</v>
      </c>
      <c r="BG261" s="234">
        <v>0.89</v>
      </c>
      <c r="BH261" s="11"/>
      <c r="BI261" s="11"/>
      <c r="BJ261" s="180"/>
      <c r="BK261" s="180"/>
      <c r="BL261" s="180"/>
      <c r="BM261"/>
      <c r="BN261"/>
      <c r="BO261"/>
      <c r="BP261"/>
      <c r="BQ261"/>
      <c r="BR261" s="180"/>
      <c r="BS261" s="180"/>
      <c r="BT261" s="180"/>
      <c r="BU261" s="180"/>
      <c r="BV261" s="180"/>
      <c r="BW261" s="180"/>
      <c r="BX261" s="180"/>
      <c r="BY261" s="180"/>
      <c r="BZ261" s="180"/>
      <c r="CA261" s="180"/>
      <c r="CB261" s="180"/>
      <c r="CC261" s="180"/>
      <c r="CD261" s="180"/>
      <c r="CE261" s="180"/>
    </row>
    <row r="262" spans="2:83" ht="12.75" x14ac:dyDescent="0.2">
      <c r="B262" s="230">
        <v>43922</v>
      </c>
      <c r="C262" s="231">
        <v>32.579998016357422</v>
      </c>
      <c r="D262" s="231">
        <v>37.579998016357422</v>
      </c>
      <c r="E262" s="231">
        <v>42.579998016357422</v>
      </c>
      <c r="F262" s="11"/>
      <c r="G262" s="231">
        <v>25.842497406005862</v>
      </c>
      <c r="H262" s="231">
        <v>27.842497406005862</v>
      </c>
      <c r="I262" s="231">
        <v>31.342497406005862</v>
      </c>
      <c r="J262" s="11"/>
      <c r="K262" s="219">
        <v>44805</v>
      </c>
      <c r="L262" s="7">
        <v>30.959004364013673</v>
      </c>
      <c r="M262" s="7">
        <v>35.959004364013673</v>
      </c>
      <c r="N262" s="7">
        <v>40.959004364013673</v>
      </c>
      <c r="O262" s="11"/>
      <c r="P262" s="7">
        <v>33.536004028320313</v>
      </c>
      <c r="Q262" s="7">
        <v>38.536004028320313</v>
      </c>
      <c r="R262" s="7">
        <v>43.536004028320313</v>
      </c>
      <c r="S262" s="11"/>
      <c r="T262" s="7">
        <v>1.7024331092834473</v>
      </c>
      <c r="U262" s="7">
        <v>1.7024331092834473</v>
      </c>
      <c r="V262" s="7">
        <v>1.7024331092834473</v>
      </c>
      <c r="W262" s="11"/>
      <c r="X262" s="7">
        <v>0</v>
      </c>
      <c r="Y262" s="7">
        <v>0</v>
      </c>
      <c r="Z262" s="7">
        <v>0.245</v>
      </c>
      <c r="AA262" s="11"/>
      <c r="AB262" s="7">
        <v>0</v>
      </c>
      <c r="AC262" s="7">
        <v>0</v>
      </c>
      <c r="AD262" s="7">
        <v>0.13200000000000001</v>
      </c>
      <c r="AE262" s="11"/>
      <c r="AF262" s="7">
        <v>0</v>
      </c>
      <c r="AG262" s="7">
        <v>0</v>
      </c>
      <c r="AH262" s="7">
        <v>0</v>
      </c>
      <c r="AI262" s="11"/>
      <c r="AJ262" s="7">
        <v>0</v>
      </c>
      <c r="AK262" s="7">
        <v>0</v>
      </c>
      <c r="AL262" s="7">
        <v>0</v>
      </c>
      <c r="AM262" s="11"/>
      <c r="AN262" s="218">
        <v>74</v>
      </c>
      <c r="AO262" s="232">
        <v>0.4</v>
      </c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219">
        <v>44805</v>
      </c>
      <c r="BG262" s="234">
        <v>0.89</v>
      </c>
      <c r="BH262" s="11"/>
      <c r="BI262" s="11"/>
      <c r="BJ262" s="180"/>
      <c r="BK262" s="180"/>
      <c r="BL262" s="180"/>
      <c r="BM262"/>
      <c r="BN262"/>
      <c r="BO262"/>
      <c r="BP262"/>
      <c r="BQ262"/>
      <c r="BR262" s="180"/>
      <c r="BS262" s="180"/>
      <c r="BT262" s="180"/>
      <c r="BU262" s="180"/>
      <c r="BV262" s="180"/>
      <c r="BW262" s="180"/>
      <c r="BX262" s="180"/>
      <c r="BY262" s="180"/>
      <c r="BZ262" s="180"/>
      <c r="CA262" s="180"/>
      <c r="CB262" s="180"/>
      <c r="CC262" s="180"/>
      <c r="CD262" s="180"/>
      <c r="CE262" s="180"/>
    </row>
    <row r="263" spans="2:83" ht="12.75" x14ac:dyDescent="0.2">
      <c r="B263" s="230">
        <v>43952</v>
      </c>
      <c r="C263" s="231">
        <v>35.130016326904297</v>
      </c>
      <c r="D263" s="231">
        <v>40.130016326904297</v>
      </c>
      <c r="E263" s="231">
        <v>45.130016326904297</v>
      </c>
      <c r="F263" s="11"/>
      <c r="G263" s="231">
        <v>25.442497787475588</v>
      </c>
      <c r="H263" s="231">
        <v>27.442497787475588</v>
      </c>
      <c r="I263" s="231">
        <v>30.942497787475588</v>
      </c>
      <c r="J263" s="11"/>
      <c r="K263" s="219">
        <v>44835</v>
      </c>
      <c r="L263" s="7">
        <v>29.401007614135743</v>
      </c>
      <c r="M263" s="7">
        <v>34.401007614135743</v>
      </c>
      <c r="N263" s="7">
        <v>39.401007614135743</v>
      </c>
      <c r="O263" s="11"/>
      <c r="P263" s="7">
        <v>31.154005966186524</v>
      </c>
      <c r="Q263" s="7">
        <v>36.154005966186524</v>
      </c>
      <c r="R263" s="7">
        <v>41.154005966186524</v>
      </c>
      <c r="S263" s="11"/>
      <c r="T263" s="7">
        <v>1.7024331092834473</v>
      </c>
      <c r="U263" s="7">
        <v>1.7024331092834473</v>
      </c>
      <c r="V263" s="7">
        <v>1.7024331092834473</v>
      </c>
      <c r="W263" s="11"/>
      <c r="X263" s="7">
        <v>0</v>
      </c>
      <c r="Y263" s="7">
        <v>0</v>
      </c>
      <c r="Z263" s="7">
        <v>0.245</v>
      </c>
      <c r="AA263" s="11"/>
      <c r="AB263" s="7">
        <v>0</v>
      </c>
      <c r="AC263" s="7">
        <v>0</v>
      </c>
      <c r="AD263" s="7">
        <v>0.13200000000000001</v>
      </c>
      <c r="AE263" s="11"/>
      <c r="AF263" s="7">
        <v>0</v>
      </c>
      <c r="AG263" s="7">
        <v>0</v>
      </c>
      <c r="AH263" s="7">
        <v>0</v>
      </c>
      <c r="AI263" s="11"/>
      <c r="AJ263" s="7">
        <v>0</v>
      </c>
      <c r="AK263" s="7">
        <v>0</v>
      </c>
      <c r="AL263" s="7">
        <v>0</v>
      </c>
      <c r="AM263" s="11"/>
      <c r="AN263" s="218">
        <v>74</v>
      </c>
      <c r="AO263" s="232">
        <v>0.4</v>
      </c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219">
        <v>44835</v>
      </c>
      <c r="BG263" s="234">
        <v>0.89</v>
      </c>
      <c r="BH263" s="11"/>
      <c r="BI263" s="11"/>
      <c r="BJ263" s="180"/>
      <c r="BK263" s="180"/>
      <c r="BL263" s="180"/>
      <c r="BM263"/>
      <c r="BN263"/>
      <c r="BO263"/>
      <c r="BP263"/>
      <c r="BQ263"/>
      <c r="BR263" s="180"/>
      <c r="BS263" s="180"/>
      <c r="BT263" s="180"/>
      <c r="BU263" s="180"/>
      <c r="BV263" s="180"/>
      <c r="BW263" s="180"/>
      <c r="BX263" s="180"/>
      <c r="BY263" s="180"/>
      <c r="BZ263" s="180"/>
      <c r="CA263" s="180"/>
      <c r="CB263" s="180"/>
      <c r="CC263" s="180"/>
      <c r="CD263" s="180"/>
      <c r="CE263" s="180"/>
    </row>
    <row r="264" spans="2:83" ht="12.75" x14ac:dyDescent="0.2">
      <c r="B264" s="230">
        <v>43983</v>
      </c>
      <c r="C264" s="231">
        <v>45.830001831054688</v>
      </c>
      <c r="D264" s="231">
        <v>50.830001831054688</v>
      </c>
      <c r="E264" s="231">
        <v>55.830001831054688</v>
      </c>
      <c r="F264" s="11"/>
      <c r="G264" s="231">
        <v>26.042500076293948</v>
      </c>
      <c r="H264" s="231">
        <v>28.042500076293948</v>
      </c>
      <c r="I264" s="231">
        <v>31.542500076293948</v>
      </c>
      <c r="J264" s="11"/>
      <c r="K264" s="219">
        <v>44866</v>
      </c>
      <c r="L264" s="7">
        <v>29.651007614135743</v>
      </c>
      <c r="M264" s="7">
        <v>34.651007614135743</v>
      </c>
      <c r="N264" s="7">
        <v>39.651007614135743</v>
      </c>
      <c r="O264" s="11"/>
      <c r="P264" s="7">
        <v>30.654005966186524</v>
      </c>
      <c r="Q264" s="7">
        <v>35.654005966186524</v>
      </c>
      <c r="R264" s="7">
        <v>40.654005966186524</v>
      </c>
      <c r="S264" s="11"/>
      <c r="T264" s="7">
        <v>1.7024331092834473</v>
      </c>
      <c r="U264" s="7">
        <v>1.7024331092834473</v>
      </c>
      <c r="V264" s="7">
        <v>1.7024331092834473</v>
      </c>
      <c r="W264" s="11"/>
      <c r="X264" s="7">
        <v>0</v>
      </c>
      <c r="Y264" s="7">
        <v>0</v>
      </c>
      <c r="Z264" s="7">
        <v>0.245</v>
      </c>
      <c r="AA264" s="11"/>
      <c r="AB264" s="7">
        <v>0</v>
      </c>
      <c r="AC264" s="7">
        <v>0</v>
      </c>
      <c r="AD264" s="7">
        <v>0.13200000000000001</v>
      </c>
      <c r="AE264" s="11"/>
      <c r="AF264" s="7">
        <v>0</v>
      </c>
      <c r="AG264" s="7">
        <v>0</v>
      </c>
      <c r="AH264" s="7">
        <v>0</v>
      </c>
      <c r="AI264" s="11"/>
      <c r="AJ264" s="7">
        <v>0</v>
      </c>
      <c r="AK264" s="7">
        <v>0</v>
      </c>
      <c r="AL264" s="7">
        <v>0</v>
      </c>
      <c r="AM264" s="11"/>
      <c r="AN264" s="218">
        <v>74</v>
      </c>
      <c r="AO264" s="232">
        <v>0.4</v>
      </c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219">
        <v>44866</v>
      </c>
      <c r="BG264" s="234">
        <v>0.89</v>
      </c>
      <c r="BH264" s="11"/>
      <c r="BI264" s="11"/>
      <c r="BJ264" s="180"/>
      <c r="BK264" s="180"/>
      <c r="BL264" s="180"/>
      <c r="BM264"/>
      <c r="BN264"/>
      <c r="BO264"/>
      <c r="BP264"/>
      <c r="BQ264"/>
      <c r="BR264" s="180"/>
      <c r="BS264" s="180"/>
      <c r="BT264" s="180"/>
      <c r="BU264" s="180"/>
      <c r="BV264" s="180"/>
      <c r="BW264" s="180"/>
      <c r="BX264" s="180"/>
      <c r="BY264" s="180"/>
      <c r="BZ264" s="180"/>
      <c r="CA264" s="180"/>
      <c r="CB264" s="180"/>
      <c r="CC264" s="180"/>
      <c r="CD264" s="180"/>
      <c r="CE264" s="180"/>
    </row>
    <row r="265" spans="2:83" ht="12.75" x14ac:dyDescent="0.2">
      <c r="B265" s="230">
        <v>44013</v>
      </c>
      <c r="C265" s="231">
        <v>54.480003356933594</v>
      </c>
      <c r="D265" s="231">
        <v>59.480003356933594</v>
      </c>
      <c r="E265" s="231">
        <v>64.480003356933594</v>
      </c>
      <c r="F265" s="11"/>
      <c r="G265" s="231">
        <v>27.542500076293948</v>
      </c>
      <c r="H265" s="231">
        <v>29.542500076293948</v>
      </c>
      <c r="I265" s="231">
        <v>33.042500076293948</v>
      </c>
      <c r="J265" s="11"/>
      <c r="K265" s="219">
        <v>44896</v>
      </c>
      <c r="L265" s="7">
        <v>30.216006240844727</v>
      </c>
      <c r="M265" s="7">
        <v>35.216006240844727</v>
      </c>
      <c r="N265" s="7">
        <v>40.216006240844727</v>
      </c>
      <c r="O265" s="11"/>
      <c r="P265" s="7">
        <v>31.364007339477538</v>
      </c>
      <c r="Q265" s="7">
        <v>36.364007339477538</v>
      </c>
      <c r="R265" s="7">
        <v>41.364007339477538</v>
      </c>
      <c r="S265" s="11"/>
      <c r="T265" s="7">
        <v>1.7024331092834473</v>
      </c>
      <c r="U265" s="7">
        <v>1.7024331092834473</v>
      </c>
      <c r="V265" s="7">
        <v>1.7024331092834473</v>
      </c>
      <c r="W265" s="11"/>
      <c r="X265" s="7">
        <v>0</v>
      </c>
      <c r="Y265" s="7">
        <v>0</v>
      </c>
      <c r="Z265" s="7">
        <v>0.245</v>
      </c>
      <c r="AA265" s="11"/>
      <c r="AB265" s="7">
        <v>0</v>
      </c>
      <c r="AC265" s="7">
        <v>0</v>
      </c>
      <c r="AD265" s="7">
        <v>0.13200000000000001</v>
      </c>
      <c r="AE265" s="11"/>
      <c r="AF265" s="7">
        <v>0</v>
      </c>
      <c r="AG265" s="7">
        <v>0</v>
      </c>
      <c r="AH265" s="7">
        <v>0</v>
      </c>
      <c r="AI265" s="11"/>
      <c r="AJ265" s="7">
        <v>0</v>
      </c>
      <c r="AK265" s="7">
        <v>0</v>
      </c>
      <c r="AL265" s="7">
        <v>0</v>
      </c>
      <c r="AM265" s="11"/>
      <c r="AN265" s="218">
        <v>74</v>
      </c>
      <c r="AO265" s="232">
        <v>0.4</v>
      </c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219">
        <v>44896</v>
      </c>
      <c r="BG265" s="234">
        <v>0.89</v>
      </c>
      <c r="BH265" s="11"/>
      <c r="BI265" s="11"/>
      <c r="BJ265" s="180"/>
      <c r="BK265" s="180"/>
      <c r="BL265" s="180"/>
      <c r="BM265"/>
      <c r="BN265"/>
      <c r="BO265"/>
      <c r="BP265"/>
      <c r="BQ265"/>
      <c r="BR265" s="180"/>
      <c r="BS265" s="180"/>
      <c r="BT265" s="180"/>
      <c r="BU265" s="180"/>
      <c r="BV265" s="180"/>
      <c r="BW265" s="180"/>
      <c r="BX265" s="180"/>
      <c r="BY265" s="180"/>
      <c r="BZ265" s="180"/>
      <c r="CA265" s="180"/>
      <c r="CB265" s="180"/>
      <c r="CC265" s="180"/>
      <c r="CD265" s="180"/>
      <c r="CE265" s="180"/>
    </row>
    <row r="266" spans="2:83" ht="12.75" x14ac:dyDescent="0.2">
      <c r="B266" s="230">
        <v>44044</v>
      </c>
      <c r="C266" s="231">
        <v>53.725001525878909</v>
      </c>
      <c r="D266" s="231">
        <v>58.725001525878909</v>
      </c>
      <c r="E266" s="231">
        <v>63.725001525878909</v>
      </c>
      <c r="F266" s="11"/>
      <c r="G266" s="231">
        <v>27.442500076293946</v>
      </c>
      <c r="H266" s="231">
        <v>29.442500076293946</v>
      </c>
      <c r="I266" s="231">
        <v>32.942500076293946</v>
      </c>
      <c r="J266" s="11"/>
      <c r="K266" s="219">
        <v>44927</v>
      </c>
      <c r="L266" s="7">
        <v>34.303005752563479</v>
      </c>
      <c r="M266" s="7">
        <v>39.303005752563479</v>
      </c>
      <c r="N266" s="7">
        <v>44.303005752563479</v>
      </c>
      <c r="O266" s="11"/>
      <c r="P266" s="7">
        <v>32.512005767822266</v>
      </c>
      <c r="Q266" s="7">
        <v>37.512005767822266</v>
      </c>
      <c r="R266" s="7">
        <v>42.512005767822266</v>
      </c>
      <c r="S266" s="11"/>
      <c r="T266" s="7">
        <v>1.7024331092834473</v>
      </c>
      <c r="U266" s="7">
        <v>1.7024331092834473</v>
      </c>
      <c r="V266" s="7">
        <v>1.7024331092834473</v>
      </c>
      <c r="W266" s="11"/>
      <c r="X266" s="7">
        <v>0</v>
      </c>
      <c r="Y266" s="7">
        <v>0</v>
      </c>
      <c r="Z266" s="7">
        <v>0.245</v>
      </c>
      <c r="AA266" s="11"/>
      <c r="AB266" s="7">
        <v>0</v>
      </c>
      <c r="AC266" s="7">
        <v>0</v>
      </c>
      <c r="AD266" s="7">
        <v>0.13200000000000001</v>
      </c>
      <c r="AE266" s="11"/>
      <c r="AF266" s="7">
        <v>0</v>
      </c>
      <c r="AG266" s="7">
        <v>0</v>
      </c>
      <c r="AH266" s="7">
        <v>0</v>
      </c>
      <c r="AI266" s="11"/>
      <c r="AJ266" s="7">
        <v>0</v>
      </c>
      <c r="AK266" s="7">
        <v>0</v>
      </c>
      <c r="AL266" s="7">
        <v>0</v>
      </c>
      <c r="AM266" s="11"/>
      <c r="AN266" s="218">
        <v>74</v>
      </c>
      <c r="AO266" s="232">
        <v>0.4</v>
      </c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219">
        <v>44927</v>
      </c>
      <c r="BG266" s="234">
        <v>0.89</v>
      </c>
      <c r="BH266" s="11"/>
      <c r="BI266" s="11"/>
      <c r="BJ266" s="180"/>
      <c r="BK266" s="180"/>
      <c r="BL266" s="180"/>
      <c r="BM266"/>
      <c r="BN266"/>
      <c r="BO266"/>
      <c r="BP266"/>
      <c r="BQ266"/>
      <c r="BR266" s="180"/>
      <c r="BS266" s="180"/>
      <c r="BT266" s="180"/>
      <c r="BU266" s="180"/>
      <c r="BV266" s="180"/>
      <c r="BW266" s="180"/>
      <c r="BX266" s="180"/>
      <c r="BY266" s="180"/>
      <c r="BZ266" s="180"/>
      <c r="CA266" s="180"/>
      <c r="CB266" s="180"/>
      <c r="CC266" s="180"/>
      <c r="CD266" s="180"/>
      <c r="CE266" s="180"/>
    </row>
    <row r="267" spans="2:83" ht="12.75" x14ac:dyDescent="0.2">
      <c r="B267" s="230">
        <v>44075</v>
      </c>
      <c r="C267" s="231">
        <v>33.149999237060541</v>
      </c>
      <c r="D267" s="231">
        <v>38.149999237060541</v>
      </c>
      <c r="E267" s="231">
        <v>43.149999237060541</v>
      </c>
      <c r="F267" s="11"/>
      <c r="G267" s="231">
        <v>24.192501029968263</v>
      </c>
      <c r="H267" s="231">
        <v>26.192501029968263</v>
      </c>
      <c r="I267" s="231">
        <v>29.692501029968263</v>
      </c>
      <c r="J267" s="11"/>
      <c r="K267" s="219">
        <v>44958</v>
      </c>
      <c r="L267" s="7">
        <v>33.053005752563479</v>
      </c>
      <c r="M267" s="7">
        <v>38.053005752563479</v>
      </c>
      <c r="N267" s="7">
        <v>43.053005752563479</v>
      </c>
      <c r="O267" s="11"/>
      <c r="P267" s="7">
        <v>31.762005767822266</v>
      </c>
      <c r="Q267" s="7">
        <v>36.762005767822266</v>
      </c>
      <c r="R267" s="7">
        <v>41.762005767822266</v>
      </c>
      <c r="S267" s="11"/>
      <c r="T267" s="7">
        <v>1.7024331092834473</v>
      </c>
      <c r="U267" s="7">
        <v>1.7024331092834473</v>
      </c>
      <c r="V267" s="7">
        <v>1.7024331092834473</v>
      </c>
      <c r="W267" s="11"/>
      <c r="X267" s="7">
        <v>0</v>
      </c>
      <c r="Y267" s="7">
        <v>0</v>
      </c>
      <c r="Z267" s="7">
        <v>0.245</v>
      </c>
      <c r="AA267" s="11"/>
      <c r="AB267" s="7">
        <v>0</v>
      </c>
      <c r="AC267" s="7">
        <v>0</v>
      </c>
      <c r="AD267" s="7">
        <v>0.13200000000000001</v>
      </c>
      <c r="AE267" s="11"/>
      <c r="AF267" s="7">
        <v>0</v>
      </c>
      <c r="AG267" s="7">
        <v>0</v>
      </c>
      <c r="AH267" s="7">
        <v>0</v>
      </c>
      <c r="AI267" s="11"/>
      <c r="AJ267" s="7">
        <v>0</v>
      </c>
      <c r="AK267" s="7">
        <v>0</v>
      </c>
      <c r="AL267" s="7">
        <v>0</v>
      </c>
      <c r="AM267" s="11"/>
      <c r="AN267" s="218">
        <v>74</v>
      </c>
      <c r="AO267" s="232">
        <v>0.4</v>
      </c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219">
        <v>44958</v>
      </c>
      <c r="BG267" s="234">
        <v>0.89</v>
      </c>
      <c r="BH267" s="11"/>
      <c r="BI267" s="11"/>
      <c r="BJ267" s="180"/>
      <c r="BK267" s="180"/>
      <c r="BL267" s="180"/>
      <c r="BM267"/>
      <c r="BN267"/>
      <c r="BO267"/>
      <c r="BP267"/>
      <c r="BQ267"/>
      <c r="BR267" s="180"/>
      <c r="BS267" s="180"/>
      <c r="BT267" s="180"/>
      <c r="BU267" s="180"/>
      <c r="BV267" s="180"/>
      <c r="BW267" s="180"/>
      <c r="BX267" s="180"/>
      <c r="BY267" s="180"/>
      <c r="BZ267" s="180"/>
      <c r="CA267" s="180"/>
      <c r="CB267" s="180"/>
      <c r="CC267" s="180"/>
      <c r="CD267" s="180"/>
      <c r="CE267" s="180"/>
    </row>
    <row r="268" spans="2:83" ht="12.75" x14ac:dyDescent="0.2">
      <c r="B268" s="230">
        <v>44105</v>
      </c>
      <c r="C268" s="231">
        <v>32.399998855590823</v>
      </c>
      <c r="D268" s="231">
        <v>37.399998855590823</v>
      </c>
      <c r="E268" s="231">
        <v>42.399998855590823</v>
      </c>
      <c r="F268" s="11"/>
      <c r="G268" s="231">
        <v>23.825000724792481</v>
      </c>
      <c r="H268" s="231">
        <v>25.825000724792481</v>
      </c>
      <c r="I268" s="231">
        <v>29.325000724792481</v>
      </c>
      <c r="J268" s="11"/>
      <c r="K268" s="219">
        <v>44986</v>
      </c>
      <c r="L268" s="7">
        <v>31.630003509521487</v>
      </c>
      <c r="M268" s="7">
        <v>36.630003509521487</v>
      </c>
      <c r="N268" s="7">
        <v>41.630003509521487</v>
      </c>
      <c r="O268" s="11"/>
      <c r="P268" s="7">
        <v>30.920002899169923</v>
      </c>
      <c r="Q268" s="7">
        <v>35.920002899169923</v>
      </c>
      <c r="R268" s="7">
        <v>40.920002899169923</v>
      </c>
      <c r="S268" s="11"/>
      <c r="T268" s="7">
        <v>1.7024331092834473</v>
      </c>
      <c r="U268" s="7">
        <v>1.7024331092834473</v>
      </c>
      <c r="V268" s="7">
        <v>1.7024331092834473</v>
      </c>
      <c r="W268" s="11"/>
      <c r="X268" s="7">
        <v>0</v>
      </c>
      <c r="Y268" s="7">
        <v>0</v>
      </c>
      <c r="Z268" s="7">
        <v>0.245</v>
      </c>
      <c r="AA268" s="11"/>
      <c r="AB268" s="7">
        <v>0</v>
      </c>
      <c r="AC268" s="7">
        <v>0</v>
      </c>
      <c r="AD268" s="7">
        <v>0.13200000000000001</v>
      </c>
      <c r="AE268" s="11"/>
      <c r="AF268" s="7">
        <v>0</v>
      </c>
      <c r="AG268" s="7">
        <v>0</v>
      </c>
      <c r="AH268" s="7">
        <v>0</v>
      </c>
      <c r="AI268" s="11"/>
      <c r="AJ268" s="7">
        <v>0</v>
      </c>
      <c r="AK268" s="7">
        <v>0</v>
      </c>
      <c r="AL268" s="7">
        <v>0</v>
      </c>
      <c r="AM268" s="11"/>
      <c r="AN268" s="218">
        <v>74</v>
      </c>
      <c r="AO268" s="232">
        <v>0.4</v>
      </c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219">
        <v>44986</v>
      </c>
      <c r="BG268" s="234">
        <v>0.89</v>
      </c>
      <c r="BH268" s="11"/>
      <c r="BI268" s="11"/>
      <c r="BJ268" s="180"/>
      <c r="BK268" s="180"/>
      <c r="BL268" s="180"/>
      <c r="BM268"/>
      <c r="BN268"/>
      <c r="BO268"/>
      <c r="BP268"/>
      <c r="BQ268"/>
      <c r="BR268" s="180"/>
      <c r="BS268" s="180"/>
      <c r="BT268" s="180"/>
      <c r="BU268" s="180"/>
      <c r="BV268" s="180"/>
      <c r="BW268" s="180"/>
      <c r="BX268" s="180"/>
      <c r="BY268" s="180"/>
      <c r="BZ268" s="180"/>
      <c r="CA268" s="180"/>
      <c r="CB268" s="180"/>
      <c r="CC268" s="180"/>
      <c r="CD268" s="180"/>
      <c r="CE268" s="180"/>
    </row>
    <row r="269" spans="2:83" ht="12.75" x14ac:dyDescent="0.2">
      <c r="B269" s="230">
        <v>44136</v>
      </c>
      <c r="C269" s="231">
        <v>30.899998855590823</v>
      </c>
      <c r="D269" s="231">
        <v>35.899998855590823</v>
      </c>
      <c r="E269" s="231">
        <v>40.899998855590823</v>
      </c>
      <c r="F269" s="11"/>
      <c r="G269" s="231">
        <v>23.924999198913575</v>
      </c>
      <c r="H269" s="231">
        <v>25.924999198913575</v>
      </c>
      <c r="I269" s="231">
        <v>29.424999198913575</v>
      </c>
      <c r="J269" s="11"/>
      <c r="K269" s="219">
        <v>45017</v>
      </c>
      <c r="L269" s="7">
        <v>30.898508605957034</v>
      </c>
      <c r="M269" s="7">
        <v>35.898508605957034</v>
      </c>
      <c r="N269" s="7">
        <v>40.898508605957034</v>
      </c>
      <c r="O269" s="11"/>
      <c r="P269" s="7">
        <v>29.906510314941407</v>
      </c>
      <c r="Q269" s="7">
        <v>34.906510314941407</v>
      </c>
      <c r="R269" s="7">
        <v>39.906510314941407</v>
      </c>
      <c r="S269" s="11"/>
      <c r="T269" s="7">
        <v>1.7024331092834473</v>
      </c>
      <c r="U269" s="7">
        <v>1.7024331092834473</v>
      </c>
      <c r="V269" s="7">
        <v>1.7024331092834473</v>
      </c>
      <c r="W269" s="11"/>
      <c r="X269" s="7">
        <v>0</v>
      </c>
      <c r="Y269" s="7">
        <v>0</v>
      </c>
      <c r="Z269" s="7">
        <v>0.245</v>
      </c>
      <c r="AA269" s="11"/>
      <c r="AB269" s="7">
        <v>0</v>
      </c>
      <c r="AC269" s="7">
        <v>0</v>
      </c>
      <c r="AD269" s="7">
        <v>0.13200000000000001</v>
      </c>
      <c r="AE269" s="11"/>
      <c r="AF269" s="7">
        <v>0</v>
      </c>
      <c r="AG269" s="7">
        <v>0</v>
      </c>
      <c r="AH269" s="7">
        <v>0</v>
      </c>
      <c r="AI269" s="11"/>
      <c r="AJ269" s="7">
        <v>0</v>
      </c>
      <c r="AK269" s="7">
        <v>0</v>
      </c>
      <c r="AL269" s="7">
        <v>0</v>
      </c>
      <c r="AM269" s="11"/>
      <c r="AN269" s="218">
        <v>74</v>
      </c>
      <c r="AO269" s="232">
        <v>0.4</v>
      </c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219">
        <v>45017</v>
      </c>
      <c r="BG269" s="234">
        <v>0.89</v>
      </c>
      <c r="BH269" s="11"/>
      <c r="BI269" s="11"/>
      <c r="BJ269" s="180"/>
      <c r="BK269" s="180"/>
      <c r="BL269" s="180"/>
      <c r="BM269"/>
      <c r="BN269"/>
      <c r="BO269"/>
      <c r="BP269"/>
      <c r="BQ269"/>
      <c r="BR269" s="180"/>
      <c r="BS269" s="180"/>
      <c r="BT269" s="180"/>
      <c r="BU269" s="180"/>
      <c r="BV269" s="180"/>
      <c r="BW269" s="180"/>
      <c r="BX269" s="180"/>
      <c r="BY269" s="180"/>
      <c r="BZ269" s="180"/>
      <c r="CA269" s="180"/>
      <c r="CB269" s="180"/>
      <c r="CC269" s="180"/>
      <c r="CD269" s="180"/>
      <c r="CE269" s="180"/>
    </row>
    <row r="270" spans="2:83" ht="12.75" x14ac:dyDescent="0.2">
      <c r="B270" s="230">
        <v>44166</v>
      </c>
      <c r="C270" s="231">
        <v>30.300000381469729</v>
      </c>
      <c r="D270" s="231">
        <v>35.300000381469729</v>
      </c>
      <c r="E270" s="231">
        <v>40.300000381469729</v>
      </c>
      <c r="F270" s="11"/>
      <c r="G270" s="231">
        <v>25.774998626708985</v>
      </c>
      <c r="H270" s="231">
        <v>27.774998626708985</v>
      </c>
      <c r="I270" s="231">
        <v>31.274998626708985</v>
      </c>
      <c r="J270" s="11"/>
      <c r="K270" s="219">
        <v>45047</v>
      </c>
      <c r="L270" s="7">
        <v>32.072506484985354</v>
      </c>
      <c r="M270" s="7">
        <v>37.072506484985354</v>
      </c>
      <c r="N270" s="7">
        <v>42.072506484985354</v>
      </c>
      <c r="O270" s="11"/>
      <c r="P270" s="7">
        <v>32.952504119873048</v>
      </c>
      <c r="Q270" s="7">
        <v>37.952504119873048</v>
      </c>
      <c r="R270" s="7">
        <v>42.952504119873048</v>
      </c>
      <c r="S270" s="11"/>
      <c r="T270" s="7">
        <v>1.7024331092834473</v>
      </c>
      <c r="U270" s="7">
        <v>1.7024331092834473</v>
      </c>
      <c r="V270" s="7">
        <v>1.7024331092834473</v>
      </c>
      <c r="W270" s="11"/>
      <c r="X270" s="7">
        <v>0</v>
      </c>
      <c r="Y270" s="7">
        <v>0</v>
      </c>
      <c r="Z270" s="7">
        <v>0.245</v>
      </c>
      <c r="AA270" s="11"/>
      <c r="AB270" s="7">
        <v>0</v>
      </c>
      <c r="AC270" s="7">
        <v>0</v>
      </c>
      <c r="AD270" s="7">
        <v>0.13200000000000001</v>
      </c>
      <c r="AE270" s="11"/>
      <c r="AF270" s="7">
        <v>0</v>
      </c>
      <c r="AG270" s="7">
        <v>0</v>
      </c>
      <c r="AH270" s="7">
        <v>0</v>
      </c>
      <c r="AI270" s="11"/>
      <c r="AJ270" s="7">
        <v>0</v>
      </c>
      <c r="AK270" s="7">
        <v>0</v>
      </c>
      <c r="AL270" s="7">
        <v>0</v>
      </c>
      <c r="AM270" s="11"/>
      <c r="AN270" s="218">
        <v>74</v>
      </c>
      <c r="AO270" s="232">
        <v>0.4</v>
      </c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219">
        <v>45047</v>
      </c>
      <c r="BG270" s="234">
        <v>0.89</v>
      </c>
      <c r="BH270" s="11"/>
      <c r="BI270" s="11"/>
      <c r="BJ270" s="180"/>
      <c r="BK270" s="180"/>
      <c r="BL270" s="180"/>
      <c r="BM270"/>
      <c r="BN270"/>
      <c r="BO270"/>
      <c r="BP270"/>
      <c r="BQ270"/>
      <c r="BR270" s="180"/>
      <c r="BS270" s="180"/>
      <c r="BT270" s="180"/>
      <c r="BU270" s="180"/>
      <c r="BV270" s="180"/>
      <c r="BW270" s="180"/>
      <c r="BX270" s="180"/>
      <c r="BY270" s="180"/>
      <c r="BZ270" s="180"/>
      <c r="CA270" s="180"/>
      <c r="CB270" s="180"/>
      <c r="CC270" s="180"/>
      <c r="CD270" s="180"/>
      <c r="CE270" s="180"/>
    </row>
    <row r="271" spans="2:83" ht="12.75" x14ac:dyDescent="0.2">
      <c r="B271" s="230">
        <v>44197</v>
      </c>
      <c r="C271" s="231">
        <v>34.300010681152344</v>
      </c>
      <c r="D271" s="231">
        <v>39.300010681152344</v>
      </c>
      <c r="E271" s="231">
        <v>44.300010681152344</v>
      </c>
      <c r="F271" s="11"/>
      <c r="G271" s="231">
        <v>26.942495880126955</v>
      </c>
      <c r="H271" s="231">
        <v>28.942495880126955</v>
      </c>
      <c r="I271" s="231">
        <v>32.442495880126955</v>
      </c>
      <c r="J271" s="11"/>
      <c r="K271" s="219">
        <v>45078</v>
      </c>
      <c r="L271" s="7">
        <v>42.090002593994143</v>
      </c>
      <c r="M271" s="7">
        <v>47.090002593994143</v>
      </c>
      <c r="N271" s="7">
        <v>52.090002593994143</v>
      </c>
      <c r="O271" s="11"/>
      <c r="P271" s="7">
        <v>42.17250343322754</v>
      </c>
      <c r="Q271" s="7">
        <v>47.17250343322754</v>
      </c>
      <c r="R271" s="7">
        <v>52.17250343322754</v>
      </c>
      <c r="S271" s="11"/>
      <c r="T271" s="7">
        <v>1.7024331092834473</v>
      </c>
      <c r="U271" s="7">
        <v>1.7024331092834473</v>
      </c>
      <c r="V271" s="7">
        <v>1.7024331092834473</v>
      </c>
      <c r="W271" s="11"/>
      <c r="X271" s="7">
        <v>0</v>
      </c>
      <c r="Y271" s="7">
        <v>0</v>
      </c>
      <c r="Z271" s="7">
        <v>0.245</v>
      </c>
      <c r="AA271" s="11"/>
      <c r="AB271" s="7">
        <v>0</v>
      </c>
      <c r="AC271" s="7">
        <v>0</v>
      </c>
      <c r="AD271" s="7">
        <v>0.13200000000000001</v>
      </c>
      <c r="AE271" s="11"/>
      <c r="AF271" s="7">
        <v>0</v>
      </c>
      <c r="AG271" s="7">
        <v>0</v>
      </c>
      <c r="AH271" s="7">
        <v>0</v>
      </c>
      <c r="AI271" s="11"/>
      <c r="AJ271" s="7">
        <v>0</v>
      </c>
      <c r="AK271" s="7">
        <v>0</v>
      </c>
      <c r="AL271" s="7">
        <v>0</v>
      </c>
      <c r="AM271" s="11"/>
      <c r="AN271" s="218">
        <v>74</v>
      </c>
      <c r="AO271" s="232">
        <v>0.4</v>
      </c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219">
        <v>45078</v>
      </c>
      <c r="BG271" s="234">
        <v>0.89</v>
      </c>
      <c r="BH271" s="11"/>
      <c r="BI271" s="11"/>
      <c r="BJ271" s="180"/>
      <c r="BK271" s="180"/>
      <c r="BL271" s="180"/>
      <c r="BM271"/>
      <c r="BN271"/>
      <c r="BO271"/>
      <c r="BP271"/>
      <c r="BQ271"/>
      <c r="BR271" s="180"/>
      <c r="BS271" s="180"/>
      <c r="BT271" s="180"/>
      <c r="BU271" s="180"/>
      <c r="BV271" s="180"/>
      <c r="BW271" s="180"/>
      <c r="BX271" s="180"/>
      <c r="BY271" s="180"/>
      <c r="BZ271" s="180"/>
      <c r="CA271" s="180"/>
      <c r="CB271" s="180"/>
      <c r="CC271" s="180"/>
      <c r="CD271" s="180"/>
      <c r="CE271" s="180"/>
    </row>
    <row r="272" spans="2:83" ht="12.75" x14ac:dyDescent="0.2">
      <c r="B272" s="230">
        <v>44228</v>
      </c>
      <c r="C272" s="231">
        <v>33.150001525878906</v>
      </c>
      <c r="D272" s="231">
        <v>38.150001525878906</v>
      </c>
      <c r="E272" s="231">
        <v>43.150001525878906</v>
      </c>
      <c r="F272" s="11"/>
      <c r="G272" s="231">
        <v>27.442497787475588</v>
      </c>
      <c r="H272" s="231">
        <v>29.442497787475588</v>
      </c>
      <c r="I272" s="231">
        <v>32.942497787475588</v>
      </c>
      <c r="J272" s="11"/>
      <c r="K272" s="219">
        <v>45108</v>
      </c>
      <c r="L272" s="7">
        <v>40.260012207031252</v>
      </c>
      <c r="M272" s="7">
        <v>45.260012207031252</v>
      </c>
      <c r="N272" s="7">
        <v>50.260012207031252</v>
      </c>
      <c r="O272" s="11"/>
      <c r="P272" s="7">
        <v>43.340012512207032</v>
      </c>
      <c r="Q272" s="7">
        <v>48.340012512207032</v>
      </c>
      <c r="R272" s="7">
        <v>53.340012512207032</v>
      </c>
      <c r="S272" s="11"/>
      <c r="T272" s="7">
        <v>1.7024331092834473</v>
      </c>
      <c r="U272" s="7">
        <v>1.7024331092834473</v>
      </c>
      <c r="V272" s="7">
        <v>1.7024331092834473</v>
      </c>
      <c r="W272" s="11"/>
      <c r="X272" s="7">
        <v>0</v>
      </c>
      <c r="Y272" s="7">
        <v>0</v>
      </c>
      <c r="Z272" s="7">
        <v>0.245</v>
      </c>
      <c r="AA272" s="11"/>
      <c r="AB272" s="7">
        <v>0</v>
      </c>
      <c r="AC272" s="7">
        <v>0</v>
      </c>
      <c r="AD272" s="7">
        <v>0.13200000000000001</v>
      </c>
      <c r="AE272" s="11"/>
      <c r="AF272" s="7">
        <v>0</v>
      </c>
      <c r="AG272" s="7">
        <v>0</v>
      </c>
      <c r="AH272" s="7">
        <v>0</v>
      </c>
      <c r="AI272" s="11"/>
      <c r="AJ272" s="7">
        <v>0</v>
      </c>
      <c r="AK272" s="7">
        <v>0</v>
      </c>
      <c r="AL272" s="7">
        <v>0</v>
      </c>
      <c r="AM272" s="11"/>
      <c r="AN272" s="218">
        <v>74</v>
      </c>
      <c r="AO272" s="232">
        <v>0.4</v>
      </c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219">
        <v>45108</v>
      </c>
      <c r="BG272" s="234">
        <v>0.89</v>
      </c>
      <c r="BH272" s="11"/>
      <c r="BI272" s="11"/>
      <c r="BJ272" s="180"/>
      <c r="BK272" s="180"/>
      <c r="BL272" s="180"/>
      <c r="BM272"/>
      <c r="BN272"/>
      <c r="BO272"/>
      <c r="BP272"/>
      <c r="BQ272"/>
      <c r="BR272" s="180"/>
      <c r="BS272" s="180"/>
      <c r="BT272" s="180"/>
      <c r="BU272" s="180"/>
      <c r="BV272" s="180"/>
      <c r="BW272" s="180"/>
      <c r="BX272" s="180"/>
      <c r="BY272" s="180"/>
      <c r="BZ272" s="180"/>
      <c r="CA272" s="180"/>
      <c r="CB272" s="180"/>
      <c r="CC272" s="180"/>
      <c r="CD272" s="180"/>
      <c r="CE272" s="180"/>
    </row>
    <row r="273" spans="2:83" ht="12.75" x14ac:dyDescent="0.2">
      <c r="B273" s="230">
        <v>44256</v>
      </c>
      <c r="C273" s="231">
        <v>31.62999153137207</v>
      </c>
      <c r="D273" s="231">
        <v>36.62999153137207</v>
      </c>
      <c r="E273" s="231">
        <v>41.62999153137207</v>
      </c>
      <c r="F273" s="11"/>
      <c r="G273" s="231">
        <v>26.392496643066409</v>
      </c>
      <c r="H273" s="231">
        <v>28.392496643066409</v>
      </c>
      <c r="I273" s="231">
        <v>31.892496643066409</v>
      </c>
      <c r="J273" s="11"/>
      <c r="K273" s="219">
        <v>45139</v>
      </c>
      <c r="L273" s="7">
        <v>39.160009918212893</v>
      </c>
      <c r="M273" s="7">
        <v>44.160009918212893</v>
      </c>
      <c r="N273" s="7">
        <v>49.160009918212893</v>
      </c>
      <c r="O273" s="11"/>
      <c r="P273" s="7">
        <v>41.490010223388673</v>
      </c>
      <c r="Q273" s="7">
        <v>46.490010223388673</v>
      </c>
      <c r="R273" s="7">
        <v>51.490010223388673</v>
      </c>
      <c r="S273" s="11"/>
      <c r="T273" s="7">
        <v>1.7024331092834473</v>
      </c>
      <c r="U273" s="7">
        <v>1.7024331092834473</v>
      </c>
      <c r="V273" s="7">
        <v>1.7024331092834473</v>
      </c>
      <c r="W273" s="11"/>
      <c r="X273" s="7">
        <v>0</v>
      </c>
      <c r="Y273" s="7">
        <v>0</v>
      </c>
      <c r="Z273" s="7">
        <v>0.245</v>
      </c>
      <c r="AA273" s="11"/>
      <c r="AB273" s="7">
        <v>0</v>
      </c>
      <c r="AC273" s="7">
        <v>0</v>
      </c>
      <c r="AD273" s="7">
        <v>0.13200000000000001</v>
      </c>
      <c r="AE273" s="11"/>
      <c r="AF273" s="7">
        <v>0</v>
      </c>
      <c r="AG273" s="7">
        <v>0</v>
      </c>
      <c r="AH273" s="7">
        <v>0</v>
      </c>
      <c r="AI273" s="11"/>
      <c r="AJ273" s="7">
        <v>0</v>
      </c>
      <c r="AK273" s="7">
        <v>0</v>
      </c>
      <c r="AL273" s="7">
        <v>0</v>
      </c>
      <c r="AM273" s="11"/>
      <c r="AN273" s="218">
        <v>74</v>
      </c>
      <c r="AO273" s="232">
        <v>0.4</v>
      </c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219">
        <v>45139</v>
      </c>
      <c r="BG273" s="234">
        <v>0.89</v>
      </c>
      <c r="BH273" s="11"/>
      <c r="BI273" s="11"/>
      <c r="BJ273" s="180"/>
      <c r="BK273" s="180"/>
      <c r="BL273" s="180"/>
      <c r="BM273"/>
      <c r="BN273"/>
      <c r="BO273"/>
      <c r="BP273"/>
      <c r="BQ273"/>
      <c r="BR273" s="180"/>
      <c r="BS273" s="180"/>
      <c r="BT273" s="180"/>
      <c r="BU273" s="180"/>
      <c r="BV273" s="180"/>
      <c r="BW273" s="180"/>
      <c r="BX273" s="180"/>
      <c r="BY273" s="180"/>
      <c r="BZ273" s="180"/>
      <c r="CA273" s="180"/>
      <c r="CB273" s="180"/>
      <c r="CC273" s="180"/>
      <c r="CD273" s="180"/>
      <c r="CE273" s="180"/>
    </row>
    <row r="274" spans="2:83" ht="12.75" x14ac:dyDescent="0.2">
      <c r="B274" s="230">
        <v>44287</v>
      </c>
      <c r="C274" s="231">
        <v>32.829998016357422</v>
      </c>
      <c r="D274" s="231">
        <v>37.829998016357422</v>
      </c>
      <c r="E274" s="231">
        <v>42.829998016357422</v>
      </c>
      <c r="F274" s="11"/>
      <c r="G274" s="231">
        <v>26.092497406005862</v>
      </c>
      <c r="H274" s="231">
        <v>28.092497406005862</v>
      </c>
      <c r="I274" s="231">
        <v>31.592497406005862</v>
      </c>
      <c r="J274" s="11"/>
      <c r="K274" s="219">
        <v>45170</v>
      </c>
      <c r="L274" s="7">
        <v>30.959004364013673</v>
      </c>
      <c r="M274" s="7">
        <v>35.959004364013673</v>
      </c>
      <c r="N274" s="7">
        <v>40.959004364013673</v>
      </c>
      <c r="O274" s="11"/>
      <c r="P274" s="7">
        <v>33.536004028320313</v>
      </c>
      <c r="Q274" s="7">
        <v>38.536004028320313</v>
      </c>
      <c r="R274" s="7">
        <v>43.536004028320313</v>
      </c>
      <c r="S274" s="11"/>
      <c r="T274" s="7">
        <v>1.7024331092834473</v>
      </c>
      <c r="U274" s="7">
        <v>1.7024331092834473</v>
      </c>
      <c r="V274" s="7">
        <v>1.7024331092834473</v>
      </c>
      <c r="W274" s="11"/>
      <c r="X274" s="7">
        <v>0</v>
      </c>
      <c r="Y274" s="7">
        <v>0</v>
      </c>
      <c r="Z274" s="7">
        <v>0.245</v>
      </c>
      <c r="AA274" s="11"/>
      <c r="AB274" s="7">
        <v>0</v>
      </c>
      <c r="AC274" s="7">
        <v>0</v>
      </c>
      <c r="AD274" s="7">
        <v>0.13200000000000001</v>
      </c>
      <c r="AE274" s="11"/>
      <c r="AF274" s="7">
        <v>0</v>
      </c>
      <c r="AG274" s="7">
        <v>0</v>
      </c>
      <c r="AH274" s="7">
        <v>0</v>
      </c>
      <c r="AI274" s="11"/>
      <c r="AJ274" s="7">
        <v>0</v>
      </c>
      <c r="AK274" s="7">
        <v>0</v>
      </c>
      <c r="AL274" s="7">
        <v>0</v>
      </c>
      <c r="AM274" s="11"/>
      <c r="AN274" s="218">
        <v>74</v>
      </c>
      <c r="AO274" s="232">
        <v>0.4</v>
      </c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219">
        <v>45170</v>
      </c>
      <c r="BG274" s="234">
        <v>0.89</v>
      </c>
      <c r="BH274" s="11"/>
      <c r="BI274" s="11"/>
      <c r="BJ274" s="180"/>
      <c r="BK274" s="180"/>
      <c r="BL274" s="180"/>
      <c r="BM274"/>
      <c r="BN274"/>
      <c r="BO274"/>
      <c r="BP274"/>
      <c r="BQ274"/>
      <c r="BR274" s="180"/>
      <c r="BS274" s="180"/>
      <c r="BT274" s="180"/>
      <c r="BU274" s="180"/>
      <c r="BV274" s="180"/>
      <c r="BW274" s="180"/>
      <c r="BX274" s="180"/>
      <c r="BY274" s="180"/>
      <c r="BZ274" s="180"/>
      <c r="CA274" s="180"/>
      <c r="CB274" s="180"/>
      <c r="CC274" s="180"/>
      <c r="CD274" s="180"/>
      <c r="CE274" s="180"/>
    </row>
    <row r="275" spans="2:83" ht="12.75" x14ac:dyDescent="0.2">
      <c r="B275" s="230">
        <v>44317</v>
      </c>
      <c r="C275" s="231">
        <v>35.380016326904297</v>
      </c>
      <c r="D275" s="231">
        <v>40.380016326904297</v>
      </c>
      <c r="E275" s="231">
        <v>45.380016326904297</v>
      </c>
      <c r="F275" s="11"/>
      <c r="G275" s="231">
        <v>25.692497787475588</v>
      </c>
      <c r="H275" s="231">
        <v>27.692497787475588</v>
      </c>
      <c r="I275" s="231">
        <v>31.192497787475588</v>
      </c>
      <c r="J275" s="11"/>
      <c r="K275" s="219">
        <v>45200</v>
      </c>
      <c r="L275" s="7">
        <v>29.401007614135743</v>
      </c>
      <c r="M275" s="7">
        <v>34.401007614135743</v>
      </c>
      <c r="N275" s="7">
        <v>39.401007614135743</v>
      </c>
      <c r="O275" s="11"/>
      <c r="P275" s="7">
        <v>31.154005966186524</v>
      </c>
      <c r="Q275" s="7">
        <v>36.154005966186524</v>
      </c>
      <c r="R275" s="7">
        <v>41.154005966186524</v>
      </c>
      <c r="S275" s="11"/>
      <c r="T275" s="7">
        <v>1.7024331092834473</v>
      </c>
      <c r="U275" s="7">
        <v>1.7024331092834473</v>
      </c>
      <c r="V275" s="7">
        <v>1.7024331092834473</v>
      </c>
      <c r="W275" s="11"/>
      <c r="X275" s="7">
        <v>0</v>
      </c>
      <c r="Y275" s="7">
        <v>0</v>
      </c>
      <c r="Z275" s="7">
        <v>0.245</v>
      </c>
      <c r="AA275" s="11"/>
      <c r="AB275" s="7">
        <v>0</v>
      </c>
      <c r="AC275" s="7">
        <v>0</v>
      </c>
      <c r="AD275" s="7">
        <v>0.13200000000000001</v>
      </c>
      <c r="AE275" s="11"/>
      <c r="AF275" s="7">
        <v>0</v>
      </c>
      <c r="AG275" s="7">
        <v>0</v>
      </c>
      <c r="AH275" s="7">
        <v>0</v>
      </c>
      <c r="AI275" s="11"/>
      <c r="AJ275" s="7">
        <v>0</v>
      </c>
      <c r="AK275" s="7">
        <v>0</v>
      </c>
      <c r="AL275" s="7">
        <v>0</v>
      </c>
      <c r="AM275" s="11"/>
      <c r="AN275" s="218">
        <v>74</v>
      </c>
      <c r="AO275" s="232">
        <v>0.4</v>
      </c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219">
        <v>45200</v>
      </c>
      <c r="BG275" s="234">
        <v>0.89</v>
      </c>
      <c r="BH275" s="11"/>
      <c r="BI275" s="11"/>
      <c r="BJ275" s="180"/>
      <c r="BK275" s="180"/>
      <c r="BL275" s="180"/>
      <c r="BM275"/>
      <c r="BN275"/>
      <c r="BO275"/>
      <c r="BP275"/>
      <c r="BQ275"/>
      <c r="BR275" s="180"/>
      <c r="BS275" s="180"/>
      <c r="BT275" s="180"/>
      <c r="BU275" s="180"/>
      <c r="BV275" s="180"/>
      <c r="BW275" s="180"/>
      <c r="BX275" s="180"/>
      <c r="BY275" s="180"/>
      <c r="BZ275" s="180"/>
      <c r="CA275" s="180"/>
      <c r="CB275" s="180"/>
      <c r="CC275" s="180"/>
      <c r="CD275" s="180"/>
      <c r="CE275" s="180"/>
    </row>
    <row r="276" spans="2:83" ht="12.75" x14ac:dyDescent="0.2">
      <c r="B276" s="230">
        <v>44348</v>
      </c>
      <c r="C276" s="231">
        <v>46.080001831054688</v>
      </c>
      <c r="D276" s="231">
        <v>51.080001831054688</v>
      </c>
      <c r="E276" s="231">
        <v>56.080001831054688</v>
      </c>
      <c r="F276" s="11"/>
      <c r="G276" s="231">
        <v>26.292500076293948</v>
      </c>
      <c r="H276" s="231">
        <v>28.292500076293948</v>
      </c>
      <c r="I276" s="231">
        <v>31.792500076293948</v>
      </c>
      <c r="J276" s="11"/>
      <c r="K276" s="219">
        <v>45231</v>
      </c>
      <c r="L276" s="7">
        <v>29.651007614135743</v>
      </c>
      <c r="M276" s="7">
        <v>34.651007614135743</v>
      </c>
      <c r="N276" s="7">
        <v>39.651007614135743</v>
      </c>
      <c r="O276" s="11"/>
      <c r="P276" s="7">
        <v>30.654005966186524</v>
      </c>
      <c r="Q276" s="7">
        <v>35.654005966186524</v>
      </c>
      <c r="R276" s="7">
        <v>40.654005966186524</v>
      </c>
      <c r="S276" s="11"/>
      <c r="T276" s="7">
        <v>1.7024331092834473</v>
      </c>
      <c r="U276" s="7">
        <v>1.7024331092834473</v>
      </c>
      <c r="V276" s="7">
        <v>1.7024331092834473</v>
      </c>
      <c r="W276" s="11"/>
      <c r="X276" s="7">
        <v>0</v>
      </c>
      <c r="Y276" s="7">
        <v>0</v>
      </c>
      <c r="Z276" s="7">
        <v>0.245</v>
      </c>
      <c r="AA276" s="11"/>
      <c r="AB276" s="7">
        <v>0</v>
      </c>
      <c r="AC276" s="7">
        <v>0</v>
      </c>
      <c r="AD276" s="7">
        <v>0.13200000000000001</v>
      </c>
      <c r="AE276" s="11"/>
      <c r="AF276" s="7">
        <v>0</v>
      </c>
      <c r="AG276" s="7">
        <v>0</v>
      </c>
      <c r="AH276" s="7">
        <v>0</v>
      </c>
      <c r="AI276" s="11"/>
      <c r="AJ276" s="7">
        <v>0</v>
      </c>
      <c r="AK276" s="7">
        <v>0</v>
      </c>
      <c r="AL276" s="7">
        <v>0</v>
      </c>
      <c r="AM276" s="11"/>
      <c r="AN276" s="218">
        <v>74</v>
      </c>
      <c r="AO276" s="232">
        <v>0.4</v>
      </c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219">
        <v>45231</v>
      </c>
      <c r="BG276" s="234">
        <v>0.89</v>
      </c>
      <c r="BH276" s="11"/>
      <c r="BI276" s="11"/>
      <c r="BJ276" s="180"/>
      <c r="BK276" s="180"/>
      <c r="BL276" s="180"/>
      <c r="BM276"/>
      <c r="BN276"/>
      <c r="BO276"/>
      <c r="BP276"/>
      <c r="BQ276"/>
      <c r="BR276" s="180"/>
      <c r="BS276" s="180"/>
      <c r="BT276" s="180"/>
      <c r="BU276" s="180"/>
      <c r="BV276" s="180"/>
      <c r="BW276" s="180"/>
      <c r="BX276" s="180"/>
      <c r="BY276" s="180"/>
      <c r="BZ276" s="180"/>
      <c r="CA276" s="180"/>
      <c r="CB276" s="180"/>
      <c r="CC276" s="180"/>
      <c r="CD276" s="180"/>
      <c r="CE276" s="180"/>
    </row>
    <row r="277" spans="2:83" ht="12.75" x14ac:dyDescent="0.2">
      <c r="B277" s="230">
        <v>44378</v>
      </c>
      <c r="C277" s="231">
        <v>54.730003356933594</v>
      </c>
      <c r="D277" s="231">
        <v>59.730003356933594</v>
      </c>
      <c r="E277" s="231">
        <v>64.730003356933594</v>
      </c>
      <c r="F277" s="11"/>
      <c r="G277" s="231">
        <v>27.792500076293948</v>
      </c>
      <c r="H277" s="231">
        <v>29.792500076293948</v>
      </c>
      <c r="I277" s="231">
        <v>33.292500076293948</v>
      </c>
      <c r="J277" s="11"/>
      <c r="K277" s="219">
        <v>45261</v>
      </c>
      <c r="L277" s="7">
        <v>30.216006240844727</v>
      </c>
      <c r="M277" s="7">
        <v>35.216006240844727</v>
      </c>
      <c r="N277" s="7">
        <v>40.216006240844727</v>
      </c>
      <c r="O277" s="11"/>
      <c r="P277" s="7">
        <v>31.364007339477538</v>
      </c>
      <c r="Q277" s="7">
        <v>36.364007339477538</v>
      </c>
      <c r="R277" s="7">
        <v>41.364007339477538</v>
      </c>
      <c r="S277" s="11"/>
      <c r="T277" s="7">
        <v>1.7024331092834473</v>
      </c>
      <c r="U277" s="7">
        <v>1.7024331092834473</v>
      </c>
      <c r="V277" s="7">
        <v>1.7024331092834473</v>
      </c>
      <c r="W277" s="11"/>
      <c r="X277" s="7">
        <v>0</v>
      </c>
      <c r="Y277" s="7">
        <v>0</v>
      </c>
      <c r="Z277" s="7">
        <v>0.245</v>
      </c>
      <c r="AA277" s="11"/>
      <c r="AB277" s="7">
        <v>0</v>
      </c>
      <c r="AC277" s="7">
        <v>0</v>
      </c>
      <c r="AD277" s="7">
        <v>0.13200000000000001</v>
      </c>
      <c r="AE277" s="11"/>
      <c r="AF277" s="7">
        <v>0</v>
      </c>
      <c r="AG277" s="7">
        <v>0</v>
      </c>
      <c r="AH277" s="7">
        <v>0</v>
      </c>
      <c r="AI277" s="11"/>
      <c r="AJ277" s="7">
        <v>0</v>
      </c>
      <c r="AK277" s="7">
        <v>0</v>
      </c>
      <c r="AL277" s="7">
        <v>0</v>
      </c>
      <c r="AM277" s="11"/>
      <c r="AN277" s="218">
        <v>74</v>
      </c>
      <c r="AO277" s="232">
        <v>0.4</v>
      </c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219">
        <v>45261</v>
      </c>
      <c r="BG277" s="234">
        <v>0.89</v>
      </c>
      <c r="BH277" s="11"/>
      <c r="BI277" s="11"/>
      <c r="BJ277" s="180"/>
      <c r="BK277" s="180"/>
      <c r="BL277" s="180"/>
      <c r="BM277"/>
      <c r="BN277"/>
      <c r="BO277"/>
      <c r="BP277"/>
      <c r="BQ277"/>
      <c r="BR277" s="180"/>
      <c r="BS277" s="180"/>
      <c r="BT277" s="180"/>
      <c r="BU277" s="180"/>
      <c r="BV277" s="180"/>
      <c r="BW277" s="180"/>
      <c r="BX277" s="180"/>
      <c r="BY277" s="180"/>
      <c r="BZ277" s="180"/>
      <c r="CA277" s="180"/>
      <c r="CB277" s="180"/>
      <c r="CC277" s="180"/>
      <c r="CD277" s="180"/>
      <c r="CE277" s="180"/>
    </row>
    <row r="278" spans="2:83" ht="12.75" x14ac:dyDescent="0.2">
      <c r="B278" s="230">
        <v>44409</v>
      </c>
      <c r="C278" s="231">
        <v>53.975001525878909</v>
      </c>
      <c r="D278" s="231">
        <v>58.975001525878909</v>
      </c>
      <c r="E278" s="231">
        <v>63.975001525878909</v>
      </c>
      <c r="F278" s="11"/>
      <c r="G278" s="231">
        <v>27.692500076293946</v>
      </c>
      <c r="H278" s="231">
        <v>29.692500076293946</v>
      </c>
      <c r="I278" s="231">
        <v>33.192500076293946</v>
      </c>
      <c r="J278" s="11"/>
      <c r="K278" s="219">
        <v>45292</v>
      </c>
      <c r="L278" s="7">
        <v>34.303005752563479</v>
      </c>
      <c r="M278" s="7">
        <v>39.303005752563479</v>
      </c>
      <c r="N278" s="7">
        <v>44.303005752563479</v>
      </c>
      <c r="O278" s="11"/>
      <c r="P278" s="7">
        <v>32.512005767822266</v>
      </c>
      <c r="Q278" s="7">
        <v>37.512005767822266</v>
      </c>
      <c r="R278" s="7">
        <v>42.512005767822266</v>
      </c>
      <c r="S278" s="11"/>
      <c r="T278" s="7">
        <v>1.7024331092834473</v>
      </c>
      <c r="U278" s="7">
        <v>1.7024331092834473</v>
      </c>
      <c r="V278" s="7">
        <v>1.7024331092834473</v>
      </c>
      <c r="W278" s="11"/>
      <c r="X278" s="7">
        <v>0</v>
      </c>
      <c r="Y278" s="7">
        <v>0</v>
      </c>
      <c r="Z278" s="7">
        <v>0.245</v>
      </c>
      <c r="AA278" s="11"/>
      <c r="AB278" s="7">
        <v>0</v>
      </c>
      <c r="AC278" s="7">
        <v>0</v>
      </c>
      <c r="AD278" s="7">
        <v>0.13200000000000001</v>
      </c>
      <c r="AE278" s="11"/>
      <c r="AF278" s="7">
        <v>0</v>
      </c>
      <c r="AG278" s="7">
        <v>0</v>
      </c>
      <c r="AH278" s="7">
        <v>0</v>
      </c>
      <c r="AI278" s="11"/>
      <c r="AJ278" s="7">
        <v>0</v>
      </c>
      <c r="AK278" s="7">
        <v>0</v>
      </c>
      <c r="AL278" s="7">
        <v>0</v>
      </c>
      <c r="AM278" s="11"/>
      <c r="AN278" s="218">
        <v>74</v>
      </c>
      <c r="AO278" s="232">
        <v>0.4</v>
      </c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219">
        <v>45292</v>
      </c>
      <c r="BG278" s="234">
        <v>0.89</v>
      </c>
      <c r="BH278" s="11"/>
      <c r="BI278" s="11"/>
      <c r="BJ278" s="180"/>
      <c r="BK278" s="180"/>
      <c r="BL278" s="180"/>
      <c r="BM278"/>
      <c r="BN278"/>
      <c r="BO278"/>
      <c r="BP278"/>
      <c r="BQ278"/>
      <c r="BR278" s="180"/>
      <c r="BS278" s="180"/>
      <c r="BT278" s="180"/>
      <c r="BU278" s="180"/>
      <c r="BV278" s="180"/>
      <c r="BW278" s="180"/>
      <c r="BX278" s="180"/>
      <c r="BY278" s="180"/>
      <c r="BZ278" s="180"/>
      <c r="CA278" s="180"/>
      <c r="CB278" s="180"/>
      <c r="CC278" s="180"/>
      <c r="CD278" s="180"/>
      <c r="CE278" s="180"/>
    </row>
    <row r="279" spans="2:83" ht="12.75" x14ac:dyDescent="0.2">
      <c r="B279" s="230">
        <v>44440</v>
      </c>
      <c r="C279" s="231">
        <v>33.399999237060541</v>
      </c>
      <c r="D279" s="231">
        <v>38.399999237060541</v>
      </c>
      <c r="E279" s="231">
        <v>43.399999237060541</v>
      </c>
      <c r="F279" s="11"/>
      <c r="G279" s="231">
        <v>24.442501029968263</v>
      </c>
      <c r="H279" s="231">
        <v>26.442501029968263</v>
      </c>
      <c r="I279" s="231">
        <v>29.942501029968263</v>
      </c>
      <c r="J279" s="11"/>
      <c r="K279" s="219">
        <v>45323</v>
      </c>
      <c r="L279" s="7">
        <v>33.053005752563479</v>
      </c>
      <c r="M279" s="7">
        <v>38.053005752563479</v>
      </c>
      <c r="N279" s="7">
        <v>43.053005752563479</v>
      </c>
      <c r="O279" s="11"/>
      <c r="P279" s="7">
        <v>31.762005767822266</v>
      </c>
      <c r="Q279" s="7">
        <v>36.762005767822266</v>
      </c>
      <c r="R279" s="7">
        <v>41.762005767822266</v>
      </c>
      <c r="S279" s="11"/>
      <c r="T279" s="7">
        <v>1.7024331092834473</v>
      </c>
      <c r="U279" s="7">
        <v>1.7024331092834473</v>
      </c>
      <c r="V279" s="7">
        <v>1.7024331092834473</v>
      </c>
      <c r="W279" s="11"/>
      <c r="X279" s="7">
        <v>0</v>
      </c>
      <c r="Y279" s="7">
        <v>0</v>
      </c>
      <c r="Z279" s="7">
        <v>0.245</v>
      </c>
      <c r="AA279" s="11"/>
      <c r="AB279" s="7">
        <v>0</v>
      </c>
      <c r="AC279" s="7">
        <v>0</v>
      </c>
      <c r="AD279" s="7">
        <v>0.13200000000000001</v>
      </c>
      <c r="AE279" s="11"/>
      <c r="AF279" s="7">
        <v>0</v>
      </c>
      <c r="AG279" s="7">
        <v>0</v>
      </c>
      <c r="AH279" s="7">
        <v>0</v>
      </c>
      <c r="AI279" s="11"/>
      <c r="AJ279" s="7">
        <v>0</v>
      </c>
      <c r="AK279" s="7">
        <v>0</v>
      </c>
      <c r="AL279" s="7">
        <v>0</v>
      </c>
      <c r="AM279" s="11"/>
      <c r="AN279" s="218">
        <v>74</v>
      </c>
      <c r="AO279" s="232">
        <v>0.4</v>
      </c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219">
        <v>45323</v>
      </c>
      <c r="BG279" s="234">
        <v>0.89</v>
      </c>
      <c r="BH279" s="11"/>
      <c r="BI279" s="11"/>
      <c r="BJ279" s="180"/>
      <c r="BK279" s="180"/>
      <c r="BL279" s="180"/>
      <c r="BM279"/>
      <c r="BN279"/>
      <c r="BO279"/>
      <c r="BP279"/>
      <c r="BQ279"/>
      <c r="BR279" s="180"/>
      <c r="BS279" s="180"/>
      <c r="BT279" s="180"/>
      <c r="BU279" s="180"/>
      <c r="BV279" s="180"/>
      <c r="BW279" s="180"/>
      <c r="BX279" s="180"/>
      <c r="BY279" s="180"/>
      <c r="BZ279" s="180"/>
      <c r="CA279" s="180"/>
      <c r="CB279" s="180"/>
      <c r="CC279" s="180"/>
      <c r="CD279" s="180"/>
      <c r="CE279" s="180"/>
    </row>
    <row r="280" spans="2:83" ht="12.75" x14ac:dyDescent="0.2">
      <c r="B280" s="230">
        <v>44470</v>
      </c>
      <c r="C280" s="231">
        <v>32.649998855590823</v>
      </c>
      <c r="D280" s="231">
        <v>37.649998855590823</v>
      </c>
      <c r="E280" s="231">
        <v>42.649998855590823</v>
      </c>
      <c r="F280" s="11"/>
      <c r="G280" s="231">
        <v>24.075000724792481</v>
      </c>
      <c r="H280" s="231">
        <v>26.075000724792481</v>
      </c>
      <c r="I280" s="231">
        <v>29.575000724792481</v>
      </c>
      <c r="J280" s="11"/>
      <c r="K280" s="219">
        <v>45352</v>
      </c>
      <c r="L280" s="7">
        <v>31.630003509521487</v>
      </c>
      <c r="M280" s="7">
        <v>36.630003509521487</v>
      </c>
      <c r="N280" s="7">
        <v>41.630003509521487</v>
      </c>
      <c r="O280" s="11"/>
      <c r="P280" s="7">
        <v>30.920002899169923</v>
      </c>
      <c r="Q280" s="7">
        <v>35.920002899169923</v>
      </c>
      <c r="R280" s="7">
        <v>40.920002899169923</v>
      </c>
      <c r="S280" s="11"/>
      <c r="T280" s="7">
        <v>1.7024331092834473</v>
      </c>
      <c r="U280" s="7">
        <v>1.7024331092834473</v>
      </c>
      <c r="V280" s="7">
        <v>1.7024331092834473</v>
      </c>
      <c r="W280" s="11"/>
      <c r="X280" s="7">
        <v>0</v>
      </c>
      <c r="Y280" s="7">
        <v>0</v>
      </c>
      <c r="Z280" s="7">
        <v>0.245</v>
      </c>
      <c r="AA280" s="11"/>
      <c r="AB280" s="7">
        <v>0</v>
      </c>
      <c r="AC280" s="7">
        <v>0</v>
      </c>
      <c r="AD280" s="7">
        <v>0.13200000000000001</v>
      </c>
      <c r="AE280" s="11"/>
      <c r="AF280" s="7">
        <v>0</v>
      </c>
      <c r="AG280" s="7">
        <v>0</v>
      </c>
      <c r="AH280" s="7">
        <v>0</v>
      </c>
      <c r="AI280" s="11"/>
      <c r="AJ280" s="7">
        <v>0</v>
      </c>
      <c r="AK280" s="7">
        <v>0</v>
      </c>
      <c r="AL280" s="7">
        <v>0</v>
      </c>
      <c r="AM280" s="11"/>
      <c r="AN280" s="218">
        <v>74</v>
      </c>
      <c r="AO280" s="232">
        <v>0.4</v>
      </c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219">
        <v>45352</v>
      </c>
      <c r="BG280" s="234">
        <v>0.89</v>
      </c>
      <c r="BH280" s="11"/>
      <c r="BI280" s="11"/>
      <c r="BJ280" s="180"/>
      <c r="BK280" s="180"/>
      <c r="BL280" s="180"/>
      <c r="BM280"/>
      <c r="BN280"/>
      <c r="BO280"/>
      <c r="BP280"/>
      <c r="BQ280"/>
      <c r="BR280" s="180"/>
      <c r="BS280" s="180"/>
      <c r="BT280" s="180"/>
      <c r="BU280" s="180"/>
      <c r="BV280" s="180"/>
      <c r="BW280" s="180"/>
      <c r="BX280" s="180"/>
      <c r="BY280" s="180"/>
      <c r="BZ280" s="180"/>
      <c r="CA280" s="180"/>
      <c r="CB280" s="180"/>
      <c r="CC280" s="180"/>
      <c r="CD280" s="180"/>
      <c r="CE280" s="180"/>
    </row>
    <row r="281" spans="2:83" ht="12.75" x14ac:dyDescent="0.2">
      <c r="B281" s="230">
        <v>44501</v>
      </c>
      <c r="C281" s="231">
        <v>31.149998855590823</v>
      </c>
      <c r="D281" s="231">
        <v>36.149998855590823</v>
      </c>
      <c r="E281" s="231">
        <v>41.149998855590823</v>
      </c>
      <c r="F281" s="11"/>
      <c r="G281" s="231">
        <v>24.174999198913575</v>
      </c>
      <c r="H281" s="231">
        <v>26.174999198913575</v>
      </c>
      <c r="I281" s="231">
        <v>29.674999198913575</v>
      </c>
      <c r="J281" s="11"/>
      <c r="K281" s="219">
        <v>45383</v>
      </c>
      <c r="L281" s="7">
        <v>30.898508605957034</v>
      </c>
      <c r="M281" s="7">
        <v>35.898508605957034</v>
      </c>
      <c r="N281" s="7">
        <v>40.898508605957034</v>
      </c>
      <c r="O281" s="11"/>
      <c r="P281" s="7">
        <v>29.906510314941407</v>
      </c>
      <c r="Q281" s="7">
        <v>34.906510314941407</v>
      </c>
      <c r="R281" s="7">
        <v>39.906510314941407</v>
      </c>
      <c r="S281" s="11"/>
      <c r="T281" s="7">
        <v>1.7024331092834473</v>
      </c>
      <c r="U281" s="7">
        <v>1.7024331092834473</v>
      </c>
      <c r="V281" s="7">
        <v>1.7024331092834473</v>
      </c>
      <c r="W281" s="11"/>
      <c r="X281" s="7">
        <v>0</v>
      </c>
      <c r="Y281" s="7">
        <v>0</v>
      </c>
      <c r="Z281" s="7">
        <v>0.245</v>
      </c>
      <c r="AA281" s="11"/>
      <c r="AB281" s="7">
        <v>0</v>
      </c>
      <c r="AC281" s="7">
        <v>0</v>
      </c>
      <c r="AD281" s="7">
        <v>0.13200000000000001</v>
      </c>
      <c r="AE281" s="11"/>
      <c r="AF281" s="7">
        <v>0</v>
      </c>
      <c r="AG281" s="7">
        <v>0</v>
      </c>
      <c r="AH281" s="7">
        <v>0</v>
      </c>
      <c r="AI281" s="11"/>
      <c r="AJ281" s="7">
        <v>0</v>
      </c>
      <c r="AK281" s="7">
        <v>0</v>
      </c>
      <c r="AL281" s="7">
        <v>0</v>
      </c>
      <c r="AM281" s="11"/>
      <c r="AN281" s="218">
        <v>74</v>
      </c>
      <c r="AO281" s="232">
        <v>0.4</v>
      </c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219">
        <v>45383</v>
      </c>
      <c r="BG281" s="234">
        <v>0.89</v>
      </c>
      <c r="BH281" s="11"/>
      <c r="BI281" s="11"/>
      <c r="BJ281" s="180"/>
      <c r="BK281" s="180"/>
      <c r="BL281" s="180"/>
      <c r="BM281"/>
      <c r="BN281"/>
      <c r="BO281"/>
      <c r="BP281"/>
      <c r="BQ281"/>
      <c r="BR281" s="180"/>
      <c r="BS281" s="180"/>
      <c r="BT281" s="180"/>
      <c r="BU281" s="180"/>
      <c r="BV281" s="180"/>
      <c r="BW281" s="180"/>
      <c r="BX281" s="180"/>
      <c r="BY281" s="180"/>
      <c r="BZ281" s="180"/>
      <c r="CA281" s="180"/>
      <c r="CB281" s="180"/>
      <c r="CC281" s="180"/>
      <c r="CD281" s="180"/>
      <c r="CE281" s="180"/>
    </row>
    <row r="282" spans="2:83" ht="12.75" x14ac:dyDescent="0.2">
      <c r="B282" s="230">
        <v>44531</v>
      </c>
      <c r="C282" s="231">
        <v>30.550000381469729</v>
      </c>
      <c r="D282" s="231">
        <v>35.550000381469729</v>
      </c>
      <c r="E282" s="231">
        <v>40.550000381469729</v>
      </c>
      <c r="F282" s="11"/>
      <c r="G282" s="231">
        <v>26.024998626708985</v>
      </c>
      <c r="H282" s="231">
        <v>28.024998626708985</v>
      </c>
      <c r="I282" s="231">
        <v>31.524998626708985</v>
      </c>
      <c r="J282" s="11"/>
      <c r="K282" s="219">
        <v>45413</v>
      </c>
      <c r="L282" s="7">
        <v>32.072506484985354</v>
      </c>
      <c r="M282" s="7">
        <v>37.072506484985354</v>
      </c>
      <c r="N282" s="7">
        <v>42.072506484985354</v>
      </c>
      <c r="O282" s="11"/>
      <c r="P282" s="7">
        <v>32.952504119873048</v>
      </c>
      <c r="Q282" s="7">
        <v>37.952504119873048</v>
      </c>
      <c r="R282" s="7">
        <v>42.952504119873048</v>
      </c>
      <c r="S282" s="11"/>
      <c r="T282" s="7">
        <v>1.7024331092834473</v>
      </c>
      <c r="U282" s="7">
        <v>1.7024331092834473</v>
      </c>
      <c r="V282" s="7">
        <v>1.7024331092834473</v>
      </c>
      <c r="W282" s="11"/>
      <c r="X282" s="7"/>
      <c r="Y282" s="7"/>
      <c r="Z282" s="7"/>
      <c r="AA282" s="11"/>
      <c r="AB282" s="7"/>
      <c r="AC282" s="7"/>
      <c r="AD282" s="7"/>
      <c r="AE282" s="11"/>
      <c r="AF282" s="7"/>
      <c r="AG282" s="7"/>
      <c r="AH282" s="7"/>
      <c r="AI282" s="11"/>
      <c r="AJ282" s="7"/>
      <c r="AK282" s="7"/>
      <c r="AL282" s="7"/>
      <c r="AM282" s="11"/>
      <c r="AN282" s="218">
        <v>74</v>
      </c>
      <c r="AO282" s="232">
        <v>0.4</v>
      </c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219">
        <v>45413</v>
      </c>
      <c r="BG282" s="234">
        <v>0.89</v>
      </c>
      <c r="BH282" s="11"/>
      <c r="BI282" s="11"/>
      <c r="BJ282" s="180"/>
      <c r="BK282" s="180"/>
      <c r="BL282" s="180"/>
      <c r="BM282"/>
      <c r="BN282"/>
      <c r="BO282"/>
      <c r="BP282"/>
      <c r="BQ282"/>
      <c r="BR282" s="180"/>
      <c r="BS282" s="180"/>
      <c r="BT282" s="180"/>
      <c r="BU282" s="180"/>
      <c r="BV282" s="180"/>
      <c r="BW282" s="180"/>
      <c r="BX282" s="180"/>
      <c r="BY282" s="180"/>
      <c r="BZ282" s="180"/>
      <c r="CA282" s="180"/>
      <c r="CB282" s="180"/>
      <c r="CC282" s="180"/>
      <c r="CD282" s="180"/>
      <c r="CE282" s="180"/>
    </row>
    <row r="283" spans="2:83" ht="12.75" x14ac:dyDescent="0.2">
      <c r="B283" s="230">
        <v>44562</v>
      </c>
      <c r="C283" s="231">
        <v>34.550010681152344</v>
      </c>
      <c r="D283" s="231">
        <v>39.550010681152344</v>
      </c>
      <c r="E283" s="231">
        <v>44.550010681152344</v>
      </c>
      <c r="F283" s="11"/>
      <c r="G283" s="231">
        <v>27.192495880126955</v>
      </c>
      <c r="H283" s="231">
        <v>29.192495880126955</v>
      </c>
      <c r="I283" s="231">
        <v>32.692495880126955</v>
      </c>
      <c r="J283" s="11"/>
      <c r="K283" s="219">
        <v>45444</v>
      </c>
      <c r="L283" s="7">
        <v>42.090002593994143</v>
      </c>
      <c r="M283" s="7">
        <v>47.090002593994143</v>
      </c>
      <c r="N283" s="7">
        <v>52.090002593994143</v>
      </c>
      <c r="O283" s="11"/>
      <c r="P283" s="7">
        <v>42.17250343322754</v>
      </c>
      <c r="Q283" s="7">
        <v>47.17250343322754</v>
      </c>
      <c r="R283" s="7">
        <v>52.17250343322754</v>
      </c>
      <c r="S283" s="11"/>
      <c r="T283" s="7">
        <v>1.7024331092834473</v>
      </c>
      <c r="U283" s="7">
        <v>1.7024331092834473</v>
      </c>
      <c r="V283" s="7">
        <v>1.7024331092834473</v>
      </c>
      <c r="W283" s="11"/>
      <c r="X283" s="7">
        <v>0</v>
      </c>
      <c r="Y283" s="7">
        <v>0</v>
      </c>
      <c r="Z283" s="7">
        <v>0.245</v>
      </c>
      <c r="AA283" s="11"/>
      <c r="AB283" s="7">
        <v>0</v>
      </c>
      <c r="AC283" s="7">
        <v>0</v>
      </c>
      <c r="AD283" s="7">
        <v>0</v>
      </c>
      <c r="AE283" s="11"/>
      <c r="AF283" s="7">
        <v>0</v>
      </c>
      <c r="AG283" s="7">
        <v>0</v>
      </c>
      <c r="AH283" s="7">
        <v>0</v>
      </c>
      <c r="AI283" s="11"/>
      <c r="AJ283" s="7">
        <v>0</v>
      </c>
      <c r="AK283" s="7">
        <v>0</v>
      </c>
      <c r="AL283" s="7">
        <v>0</v>
      </c>
      <c r="AM283" s="11"/>
      <c r="AN283" s="218">
        <v>74</v>
      </c>
      <c r="AO283" s="232">
        <v>0.4</v>
      </c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219">
        <v>45444</v>
      </c>
      <c r="BG283" s="234">
        <v>0.89</v>
      </c>
      <c r="BH283" s="11"/>
      <c r="BI283" s="11"/>
      <c r="BJ283" s="180"/>
      <c r="BK283" s="180"/>
      <c r="BL283" s="180"/>
      <c r="BM283"/>
      <c r="BN283"/>
      <c r="BO283"/>
      <c r="BP283"/>
      <c r="BQ283"/>
      <c r="BR283" s="180"/>
      <c r="BS283" s="180"/>
      <c r="BT283" s="180"/>
      <c r="BU283" s="180"/>
      <c r="BV283" s="180"/>
      <c r="BW283" s="180"/>
      <c r="BX283" s="180"/>
      <c r="BY283" s="180"/>
      <c r="BZ283" s="180"/>
      <c r="CA283" s="180"/>
      <c r="CB283" s="180"/>
      <c r="CC283" s="180"/>
      <c r="CD283" s="180"/>
      <c r="CE283" s="180"/>
    </row>
    <row r="284" spans="2:83" ht="12.75" x14ac:dyDescent="0.2">
      <c r="B284" s="230">
        <v>44593</v>
      </c>
      <c r="C284" s="231">
        <v>33.400001525878906</v>
      </c>
      <c r="D284" s="231">
        <v>38.400001525878906</v>
      </c>
      <c r="E284" s="231">
        <v>43.400001525878906</v>
      </c>
      <c r="F284" s="11"/>
      <c r="G284" s="231">
        <v>27.692497787475588</v>
      </c>
      <c r="H284" s="231">
        <v>29.692497787475588</v>
      </c>
      <c r="I284" s="231">
        <v>33.192497787475588</v>
      </c>
      <c r="J284" s="11"/>
      <c r="K284" s="219">
        <v>45474</v>
      </c>
      <c r="L284" s="7">
        <v>40.260012207031252</v>
      </c>
      <c r="M284" s="7">
        <v>45.260012207031252</v>
      </c>
      <c r="N284" s="7">
        <v>50.260012207031252</v>
      </c>
      <c r="O284" s="11"/>
      <c r="P284" s="7">
        <v>43.340012512207032</v>
      </c>
      <c r="Q284" s="7">
        <v>48.340012512207032</v>
      </c>
      <c r="R284" s="7">
        <v>53.340012512207032</v>
      </c>
      <c r="S284" s="11"/>
      <c r="T284" s="7">
        <v>1.7024331092834473</v>
      </c>
      <c r="U284" s="7">
        <v>1.7024331092834473</v>
      </c>
      <c r="V284" s="7">
        <v>1.7024331092834473</v>
      </c>
      <c r="W284" s="11"/>
      <c r="X284" s="7"/>
      <c r="Y284" s="7"/>
      <c r="Z284" s="7"/>
      <c r="AA284" s="11"/>
      <c r="AB284" s="7"/>
      <c r="AC284" s="7"/>
      <c r="AD284" s="7"/>
      <c r="AE284" s="11"/>
      <c r="AF284" s="7"/>
      <c r="AG284" s="7"/>
      <c r="AH284" s="7"/>
      <c r="AI284" s="11"/>
      <c r="AJ284" s="7"/>
      <c r="AK284" s="7"/>
      <c r="AL284" s="7"/>
      <c r="AM284" s="11"/>
      <c r="AN284" s="218">
        <v>74</v>
      </c>
      <c r="AO284" s="232">
        <v>0.4</v>
      </c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219">
        <v>45474</v>
      </c>
      <c r="BG284" s="234">
        <v>0.89</v>
      </c>
      <c r="BH284" s="11"/>
      <c r="BI284" s="11"/>
      <c r="BJ284" s="180"/>
      <c r="BK284" s="180"/>
      <c r="BL284" s="180"/>
      <c r="BM284"/>
      <c r="BN284"/>
      <c r="BO284"/>
      <c r="BP284"/>
      <c r="BQ284"/>
      <c r="BR284" s="180"/>
      <c r="BS284" s="180"/>
      <c r="BT284" s="180"/>
      <c r="BU284" s="180"/>
      <c r="BV284" s="180"/>
      <c r="BW284" s="180"/>
      <c r="BX284" s="180"/>
      <c r="BY284" s="180"/>
      <c r="BZ284" s="180"/>
      <c r="CA284" s="180"/>
      <c r="CB284" s="180"/>
      <c r="CC284" s="180"/>
      <c r="CD284" s="180"/>
      <c r="CE284" s="180"/>
    </row>
    <row r="285" spans="2:83" ht="12.75" x14ac:dyDescent="0.2">
      <c r="B285" s="230">
        <v>44621</v>
      </c>
      <c r="C285" s="231">
        <v>31.87999153137207</v>
      </c>
      <c r="D285" s="231">
        <v>36.87999153137207</v>
      </c>
      <c r="E285" s="231">
        <v>41.87999153137207</v>
      </c>
      <c r="F285" s="11"/>
      <c r="G285" s="231">
        <v>26.642496643066409</v>
      </c>
      <c r="H285" s="231">
        <v>28.642496643066409</v>
      </c>
      <c r="I285" s="231">
        <v>32.142496643066409</v>
      </c>
      <c r="J285" s="11"/>
      <c r="K285" s="219">
        <v>45505</v>
      </c>
      <c r="L285" s="7">
        <v>39.160009918212893</v>
      </c>
      <c r="M285" s="7">
        <v>44.160009918212893</v>
      </c>
      <c r="N285" s="7">
        <v>49.160009918212893</v>
      </c>
      <c r="O285" s="11"/>
      <c r="P285" s="7">
        <v>41.490010223388673</v>
      </c>
      <c r="Q285" s="7">
        <v>46.490010223388673</v>
      </c>
      <c r="R285" s="7">
        <v>51.490010223388673</v>
      </c>
      <c r="S285" s="11"/>
      <c r="T285" s="7">
        <v>1.7024331092834473</v>
      </c>
      <c r="U285" s="7">
        <v>1.7024331092834473</v>
      </c>
      <c r="V285" s="7">
        <v>1.7024331092834473</v>
      </c>
      <c r="W285" s="11"/>
      <c r="X285" s="7"/>
      <c r="Y285" s="7"/>
      <c r="Z285" s="7"/>
      <c r="AA285" s="11"/>
      <c r="AB285" s="7"/>
      <c r="AC285" s="7"/>
      <c r="AD285" s="7"/>
      <c r="AE285" s="11"/>
      <c r="AF285" s="7"/>
      <c r="AG285" s="7"/>
      <c r="AH285" s="7"/>
      <c r="AI285" s="11"/>
      <c r="AJ285" s="7"/>
      <c r="AK285" s="7"/>
      <c r="AL285" s="7"/>
      <c r="AM285" s="11"/>
      <c r="AN285" s="218">
        <v>74</v>
      </c>
      <c r="AO285" s="232">
        <v>0.4</v>
      </c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219">
        <v>45505</v>
      </c>
      <c r="BG285" s="234">
        <v>0.89</v>
      </c>
      <c r="BH285" s="11"/>
      <c r="BI285" s="11"/>
      <c r="BJ285" s="180"/>
      <c r="BK285" s="180"/>
      <c r="BL285" s="180"/>
      <c r="BM285"/>
      <c r="BN285"/>
      <c r="BO285"/>
      <c r="BP285"/>
      <c r="BQ285"/>
      <c r="BR285" s="180"/>
      <c r="BS285" s="180"/>
      <c r="BT285" s="180"/>
      <c r="BU285" s="180"/>
      <c r="BV285" s="180"/>
      <c r="BW285" s="180"/>
      <c r="BX285" s="180"/>
      <c r="BY285" s="180"/>
      <c r="BZ285" s="180"/>
      <c r="CA285" s="180"/>
      <c r="CB285" s="180"/>
      <c r="CC285" s="180"/>
      <c r="CD285" s="180"/>
      <c r="CE285" s="180"/>
    </row>
    <row r="286" spans="2:83" ht="12.75" x14ac:dyDescent="0.2">
      <c r="B286" s="230">
        <v>44652</v>
      </c>
      <c r="C286" s="231">
        <v>33.079998016357422</v>
      </c>
      <c r="D286" s="231">
        <v>38.079998016357422</v>
      </c>
      <c r="E286" s="231">
        <v>43.079998016357422</v>
      </c>
      <c r="F286" s="11"/>
      <c r="G286" s="231">
        <v>26.342497406005862</v>
      </c>
      <c r="H286" s="231">
        <v>28.342497406005862</v>
      </c>
      <c r="I286" s="231">
        <v>31.842497406005862</v>
      </c>
      <c r="J286" s="11"/>
      <c r="K286" s="219">
        <v>45536</v>
      </c>
      <c r="L286" s="7">
        <v>30.959004364013673</v>
      </c>
      <c r="M286" s="7">
        <v>35.959004364013673</v>
      </c>
      <c r="N286" s="7">
        <v>40.959004364013673</v>
      </c>
      <c r="O286" s="11"/>
      <c r="P286" s="7">
        <v>33.536004028320313</v>
      </c>
      <c r="Q286" s="7">
        <v>38.536004028320313</v>
      </c>
      <c r="R286" s="7">
        <v>43.536004028320313</v>
      </c>
      <c r="S286" s="11"/>
      <c r="T286" s="7">
        <v>1.7024331092834473</v>
      </c>
      <c r="U286" s="7">
        <v>1.7024331092834473</v>
      </c>
      <c r="V286" s="7">
        <v>1.7024331092834473</v>
      </c>
      <c r="W286" s="11"/>
      <c r="X286" s="7"/>
      <c r="Y286" s="7"/>
      <c r="Z286" s="7"/>
      <c r="AA286" s="11"/>
      <c r="AB286" s="7"/>
      <c r="AC286" s="7"/>
      <c r="AD286" s="7"/>
      <c r="AE286" s="11"/>
      <c r="AF286" s="7"/>
      <c r="AG286" s="7"/>
      <c r="AH286" s="7"/>
      <c r="AI286" s="11"/>
      <c r="AJ286" s="7"/>
      <c r="AK286" s="7"/>
      <c r="AL286" s="7"/>
      <c r="AM286" s="11"/>
      <c r="AN286" s="218">
        <v>74</v>
      </c>
      <c r="AO286" s="232">
        <v>0.4</v>
      </c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219">
        <v>45536</v>
      </c>
      <c r="BG286" s="234">
        <v>0.89</v>
      </c>
      <c r="BH286" s="11"/>
      <c r="BI286" s="11"/>
      <c r="BJ286" s="180"/>
      <c r="BK286" s="180"/>
      <c r="BL286" s="180"/>
      <c r="BM286"/>
      <c r="BN286"/>
      <c r="BO286"/>
      <c r="BP286"/>
      <c r="BQ286"/>
      <c r="BR286" s="180"/>
      <c r="BS286" s="180"/>
      <c r="BT286" s="180"/>
      <c r="BU286" s="180"/>
      <c r="BV286" s="180"/>
      <c r="BW286" s="180"/>
      <c r="BX286" s="180"/>
      <c r="BY286" s="180"/>
      <c r="BZ286" s="180"/>
      <c r="CA286" s="180"/>
      <c r="CB286" s="180"/>
      <c r="CC286" s="180"/>
      <c r="CD286" s="180"/>
      <c r="CE286" s="180"/>
    </row>
    <row r="287" spans="2:83" ht="12.75" x14ac:dyDescent="0.2">
      <c r="B287" s="230">
        <v>44682</v>
      </c>
      <c r="C287" s="231">
        <v>35.630016326904297</v>
      </c>
      <c r="D287" s="231">
        <v>40.630016326904297</v>
      </c>
      <c r="E287" s="231">
        <v>45.630016326904297</v>
      </c>
      <c r="F287" s="11"/>
      <c r="G287" s="231">
        <v>25.942497787475588</v>
      </c>
      <c r="H287" s="231">
        <v>27.942497787475588</v>
      </c>
      <c r="I287" s="231">
        <v>31.442497787475588</v>
      </c>
      <c r="J287" s="11"/>
      <c r="K287" s="219">
        <v>45566</v>
      </c>
      <c r="L287" s="7">
        <v>29.401007614135743</v>
      </c>
      <c r="M287" s="7">
        <v>34.401007614135743</v>
      </c>
      <c r="N287" s="7">
        <v>39.401007614135743</v>
      </c>
      <c r="O287" s="11"/>
      <c r="P287" s="7">
        <v>31.154005966186524</v>
      </c>
      <c r="Q287" s="7">
        <v>36.154005966186524</v>
      </c>
      <c r="R287" s="7">
        <v>41.154005966186524</v>
      </c>
      <c r="S287" s="11"/>
      <c r="T287" s="7">
        <v>1.7024331092834473</v>
      </c>
      <c r="U287" s="7">
        <v>1.7024331092834473</v>
      </c>
      <c r="V287" s="7">
        <v>1.7024331092834473</v>
      </c>
      <c r="W287" s="11"/>
      <c r="X287" s="7"/>
      <c r="Y287" s="7"/>
      <c r="Z287" s="7"/>
      <c r="AA287" s="11"/>
      <c r="AB287" s="7"/>
      <c r="AC287" s="7"/>
      <c r="AD287" s="7"/>
      <c r="AE287" s="11"/>
      <c r="AF287" s="7"/>
      <c r="AG287" s="7"/>
      <c r="AH287" s="7"/>
      <c r="AI287" s="11"/>
      <c r="AJ287" s="7"/>
      <c r="AK287" s="7"/>
      <c r="AL287" s="7"/>
      <c r="AM287" s="11"/>
      <c r="AN287" s="218">
        <v>74</v>
      </c>
      <c r="AO287" s="232">
        <v>0.4</v>
      </c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219">
        <v>45566</v>
      </c>
      <c r="BG287" s="234">
        <v>0.89</v>
      </c>
      <c r="BH287" s="11"/>
      <c r="BI287" s="11"/>
      <c r="BJ287" s="180"/>
      <c r="BK287" s="180"/>
      <c r="BL287" s="180"/>
      <c r="BM287"/>
      <c r="BN287"/>
      <c r="BO287"/>
      <c r="BP287"/>
      <c r="BQ287"/>
      <c r="BR287" s="180"/>
      <c r="BS287" s="180"/>
      <c r="BT287" s="180"/>
      <c r="BU287" s="180"/>
      <c r="BV287" s="180"/>
      <c r="BW287" s="180"/>
      <c r="BX287" s="180"/>
      <c r="BY287" s="180"/>
      <c r="BZ287" s="180"/>
      <c r="CA287" s="180"/>
      <c r="CB287" s="180"/>
      <c r="CC287" s="180"/>
      <c r="CD287" s="180"/>
      <c r="CE287" s="180"/>
    </row>
    <row r="288" spans="2:83" ht="12.75" x14ac:dyDescent="0.2">
      <c r="B288" s="230">
        <v>44713</v>
      </c>
      <c r="C288" s="231">
        <v>46.330001831054688</v>
      </c>
      <c r="D288" s="231">
        <v>51.330001831054688</v>
      </c>
      <c r="E288" s="231">
        <v>56.330001831054688</v>
      </c>
      <c r="F288" s="11"/>
      <c r="G288" s="231">
        <v>26.542500076293948</v>
      </c>
      <c r="H288" s="231">
        <v>28.542500076293948</v>
      </c>
      <c r="I288" s="231">
        <v>32.042500076293948</v>
      </c>
      <c r="J288" s="11"/>
      <c r="K288" s="219">
        <v>45597</v>
      </c>
      <c r="L288" s="7">
        <v>29.651007614135743</v>
      </c>
      <c r="M288" s="7">
        <v>34.651007614135743</v>
      </c>
      <c r="N288" s="7">
        <v>39.651007614135743</v>
      </c>
      <c r="O288" s="11"/>
      <c r="P288" s="7">
        <v>30.654005966186524</v>
      </c>
      <c r="Q288" s="7">
        <v>35.654005966186524</v>
      </c>
      <c r="R288" s="7">
        <v>40.654005966186524</v>
      </c>
      <c r="S288" s="11"/>
      <c r="T288" s="7">
        <v>1.7024331092834473</v>
      </c>
      <c r="U288" s="7">
        <v>1.7024331092834473</v>
      </c>
      <c r="V288" s="7">
        <v>1.7024331092834473</v>
      </c>
      <c r="W288" s="11"/>
      <c r="X288" s="7"/>
      <c r="Y288" s="7"/>
      <c r="Z288" s="7"/>
      <c r="AA288" s="11"/>
      <c r="AB288" s="7"/>
      <c r="AC288" s="7"/>
      <c r="AD288" s="7"/>
      <c r="AE288" s="11"/>
      <c r="AF288" s="7"/>
      <c r="AG288" s="7"/>
      <c r="AH288" s="7"/>
      <c r="AI288" s="11"/>
      <c r="AJ288" s="7"/>
      <c r="AK288" s="7"/>
      <c r="AL288" s="7"/>
      <c r="AM288" s="11"/>
      <c r="AN288" s="218">
        <v>74</v>
      </c>
      <c r="AO288" s="232">
        <v>0.4</v>
      </c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219">
        <v>45597</v>
      </c>
      <c r="BG288" s="234">
        <v>0.89</v>
      </c>
      <c r="BH288" s="11"/>
      <c r="BI288" s="11"/>
      <c r="BJ288" s="180"/>
      <c r="BK288" s="180"/>
      <c r="BL288" s="180"/>
      <c r="BM288"/>
      <c r="BN288"/>
      <c r="BO288"/>
      <c r="BP288"/>
      <c r="BQ288"/>
      <c r="BR288" s="180"/>
      <c r="BS288" s="180"/>
      <c r="BT288" s="180"/>
      <c r="BU288" s="180"/>
      <c r="BV288" s="180"/>
      <c r="BW288" s="180"/>
      <c r="BX288" s="180"/>
      <c r="BY288" s="180"/>
      <c r="BZ288" s="180"/>
      <c r="CA288" s="180"/>
      <c r="CB288" s="180"/>
      <c r="CC288" s="180"/>
      <c r="CD288" s="180"/>
      <c r="CE288" s="180"/>
    </row>
    <row r="289" spans="2:83" ht="12.75" x14ac:dyDescent="0.2">
      <c r="B289" s="230">
        <v>44743</v>
      </c>
      <c r="C289" s="231">
        <v>54.980003356933594</v>
      </c>
      <c r="D289" s="231">
        <v>59.980003356933594</v>
      </c>
      <c r="E289" s="231">
        <v>64.980003356933594</v>
      </c>
      <c r="F289" s="11"/>
      <c r="G289" s="231">
        <v>28.042500076293948</v>
      </c>
      <c r="H289" s="231">
        <v>30.042500076293948</v>
      </c>
      <c r="I289" s="231">
        <v>33.542500076293948</v>
      </c>
      <c r="J289" s="11"/>
      <c r="K289" s="219">
        <v>45627</v>
      </c>
      <c r="L289" s="7">
        <v>30.216006240844727</v>
      </c>
      <c r="M289" s="7">
        <v>35.216006240844727</v>
      </c>
      <c r="N289" s="7">
        <v>40.216006240844727</v>
      </c>
      <c r="O289" s="11"/>
      <c r="P289" s="7">
        <v>31.364007339477538</v>
      </c>
      <c r="Q289" s="7">
        <v>36.364007339477538</v>
      </c>
      <c r="R289" s="7">
        <v>41.364007339477538</v>
      </c>
      <c r="S289" s="11"/>
      <c r="T289" s="7">
        <v>1.7024331092834473</v>
      </c>
      <c r="U289" s="7">
        <v>1.7024331092834473</v>
      </c>
      <c r="V289" s="7">
        <v>1.7024331092834473</v>
      </c>
      <c r="W289" s="11"/>
      <c r="X289" s="7"/>
      <c r="Y289" s="7"/>
      <c r="Z289" s="7"/>
      <c r="AA289" s="11"/>
      <c r="AB289" s="7"/>
      <c r="AC289" s="7"/>
      <c r="AD289" s="7"/>
      <c r="AE289" s="11"/>
      <c r="AF289" s="7"/>
      <c r="AG289" s="7"/>
      <c r="AH289" s="7"/>
      <c r="AI289" s="11"/>
      <c r="AJ289" s="7"/>
      <c r="AK289" s="7"/>
      <c r="AL289" s="7"/>
      <c r="AM289" s="11"/>
      <c r="AN289" s="218">
        <v>74</v>
      </c>
      <c r="AO289" s="232">
        <v>0.4</v>
      </c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219">
        <v>45627</v>
      </c>
      <c r="BG289" s="234">
        <v>0.89</v>
      </c>
      <c r="BH289" s="11"/>
      <c r="BI289" s="11"/>
      <c r="BJ289" s="180"/>
      <c r="BK289" s="180"/>
      <c r="BL289" s="180"/>
      <c r="BM289"/>
      <c r="BN289"/>
      <c r="BO289"/>
      <c r="BP289"/>
      <c r="BQ289"/>
      <c r="BR289" s="180"/>
      <c r="BS289" s="180"/>
      <c r="BT289" s="180"/>
      <c r="BU289" s="180"/>
      <c r="BV289" s="180"/>
      <c r="BW289" s="180"/>
      <c r="BX289" s="180"/>
      <c r="BY289" s="180"/>
      <c r="BZ289" s="180"/>
      <c r="CA289" s="180"/>
      <c r="CB289" s="180"/>
      <c r="CC289" s="180"/>
      <c r="CD289" s="180"/>
      <c r="CE289" s="180"/>
    </row>
    <row r="290" spans="2:83" ht="12.75" x14ac:dyDescent="0.2">
      <c r="B290" s="230">
        <v>44774</v>
      </c>
      <c r="C290" s="231">
        <v>54.225001525878909</v>
      </c>
      <c r="D290" s="231">
        <v>59.225001525878909</v>
      </c>
      <c r="E290" s="231">
        <v>64.225001525878909</v>
      </c>
      <c r="F290" s="11"/>
      <c r="G290" s="231">
        <v>27.942500076293946</v>
      </c>
      <c r="H290" s="231">
        <v>29.942500076293946</v>
      </c>
      <c r="I290" s="231">
        <v>33.442500076293946</v>
      </c>
      <c r="J290" s="11"/>
      <c r="K290" s="219">
        <v>45658</v>
      </c>
      <c r="L290" s="7">
        <v>34.303005752563479</v>
      </c>
      <c r="M290" s="7">
        <v>39.303005752563479</v>
      </c>
      <c r="N290" s="7">
        <v>44.303005752563479</v>
      </c>
      <c r="O290" s="11"/>
      <c r="P290" s="7">
        <v>32.512005767822266</v>
      </c>
      <c r="Q290" s="7">
        <v>37.512005767822266</v>
      </c>
      <c r="R290" s="7">
        <v>42.512005767822266</v>
      </c>
      <c r="S290" s="11"/>
      <c r="T290" s="7">
        <v>1.7024331092834473</v>
      </c>
      <c r="U290" s="7">
        <v>1.7024331092834473</v>
      </c>
      <c r="V290" s="7">
        <v>1.7024331092834473</v>
      </c>
      <c r="W290" s="11"/>
      <c r="X290" s="7"/>
      <c r="Y290" s="7"/>
      <c r="Z290" s="7"/>
      <c r="AA290" s="11"/>
      <c r="AB290" s="7"/>
      <c r="AC290" s="7"/>
      <c r="AD290" s="7"/>
      <c r="AE290" s="11"/>
      <c r="AF290" s="7"/>
      <c r="AG290" s="7"/>
      <c r="AH290" s="7"/>
      <c r="AI290" s="11"/>
      <c r="AJ290" s="7"/>
      <c r="AK290" s="7"/>
      <c r="AL290" s="7"/>
      <c r="AM290" s="11"/>
      <c r="AN290" s="218">
        <v>74</v>
      </c>
      <c r="AO290" s="232">
        <v>0.4</v>
      </c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219">
        <v>45658</v>
      </c>
      <c r="BG290" s="234">
        <v>0.89</v>
      </c>
      <c r="BH290" s="11"/>
      <c r="BI290" s="11"/>
      <c r="BJ290" s="180"/>
      <c r="BK290" s="180"/>
      <c r="BL290" s="180"/>
      <c r="BM290"/>
      <c r="BN290"/>
      <c r="BO290"/>
      <c r="BP290"/>
      <c r="BQ290"/>
      <c r="BR290" s="180"/>
      <c r="BS290" s="180"/>
      <c r="BT290" s="180"/>
      <c r="BU290" s="180"/>
      <c r="BV290" s="180"/>
      <c r="BW290" s="180"/>
      <c r="BX290" s="180"/>
      <c r="BY290" s="180"/>
      <c r="BZ290" s="180"/>
      <c r="CA290" s="180"/>
      <c r="CB290" s="180"/>
      <c r="CC290" s="180"/>
      <c r="CD290" s="180"/>
      <c r="CE290" s="180"/>
    </row>
    <row r="291" spans="2:83" ht="12.75" x14ac:dyDescent="0.2">
      <c r="B291" s="230">
        <v>44805</v>
      </c>
      <c r="C291" s="231">
        <v>33.649999237060541</v>
      </c>
      <c r="D291" s="231">
        <v>38.649999237060541</v>
      </c>
      <c r="E291" s="231">
        <v>43.649999237060541</v>
      </c>
      <c r="F291" s="11"/>
      <c r="G291" s="231">
        <v>24.692501029968263</v>
      </c>
      <c r="H291" s="231">
        <v>26.692501029968263</v>
      </c>
      <c r="I291" s="231">
        <v>30.192501029968263</v>
      </c>
      <c r="J291" s="11"/>
      <c r="K291" s="219">
        <v>45689</v>
      </c>
      <c r="L291" s="7">
        <v>33.053005752563479</v>
      </c>
      <c r="M291" s="7">
        <v>38.053005752563479</v>
      </c>
      <c r="N291" s="7">
        <v>43.053005752563479</v>
      </c>
      <c r="O291" s="11"/>
      <c r="P291" s="7">
        <v>31.762005767822266</v>
      </c>
      <c r="Q291" s="7">
        <v>36.762005767822266</v>
      </c>
      <c r="R291" s="7">
        <v>41.762005767822266</v>
      </c>
      <c r="S291" s="11"/>
      <c r="T291" s="7">
        <v>1.7024331092834473</v>
      </c>
      <c r="U291" s="7">
        <v>1.7024331092834473</v>
      </c>
      <c r="V291" s="7">
        <v>1.7024331092834473</v>
      </c>
      <c r="W291" s="11"/>
      <c r="X291" s="7"/>
      <c r="Y291" s="7"/>
      <c r="Z291" s="7"/>
      <c r="AA291" s="11"/>
      <c r="AB291" s="7"/>
      <c r="AC291" s="7"/>
      <c r="AD291" s="7"/>
      <c r="AE291" s="11"/>
      <c r="AF291" s="7"/>
      <c r="AG291" s="7"/>
      <c r="AH291" s="7"/>
      <c r="AI291" s="11"/>
      <c r="AJ291" s="7"/>
      <c r="AK291" s="7"/>
      <c r="AL291" s="7"/>
      <c r="AM291" s="11"/>
      <c r="AN291" s="218">
        <v>74</v>
      </c>
      <c r="AO291" s="232">
        <v>0.4</v>
      </c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219">
        <v>45689</v>
      </c>
      <c r="BG291" s="234">
        <v>0.89</v>
      </c>
      <c r="BH291" s="11"/>
      <c r="BI291" s="11"/>
      <c r="BJ291" s="180"/>
      <c r="BK291" s="180"/>
      <c r="BL291" s="180"/>
      <c r="BM291"/>
      <c r="BN291"/>
      <c r="BO291"/>
      <c r="BP291"/>
      <c r="BQ291"/>
      <c r="BR291" s="180"/>
      <c r="BS291" s="180"/>
      <c r="BT291" s="180"/>
      <c r="BU291" s="180"/>
      <c r="BV291" s="180"/>
      <c r="BW291" s="180"/>
      <c r="BX291" s="180"/>
      <c r="BY291" s="180"/>
      <c r="BZ291" s="180"/>
      <c r="CA291" s="180"/>
      <c r="CB291" s="180"/>
      <c r="CC291" s="180"/>
      <c r="CD291" s="180"/>
      <c r="CE291" s="180"/>
    </row>
    <row r="292" spans="2:83" ht="12.75" x14ac:dyDescent="0.2">
      <c r="B292" s="230">
        <v>44835</v>
      </c>
      <c r="C292" s="231">
        <v>32.899998855590823</v>
      </c>
      <c r="D292" s="231">
        <v>37.899998855590823</v>
      </c>
      <c r="E292" s="231">
        <v>42.899998855590823</v>
      </c>
      <c r="F292" s="11"/>
      <c r="G292" s="231">
        <v>24.325000724792481</v>
      </c>
      <c r="H292" s="231">
        <v>26.325000724792481</v>
      </c>
      <c r="I292" s="231">
        <v>29.825000724792481</v>
      </c>
      <c r="J292" s="11"/>
      <c r="K292" s="219">
        <v>45717</v>
      </c>
      <c r="L292" s="7">
        <v>31.630003509521487</v>
      </c>
      <c r="M292" s="7">
        <v>36.630003509521487</v>
      </c>
      <c r="N292" s="7">
        <v>41.630003509521487</v>
      </c>
      <c r="O292" s="11"/>
      <c r="P292" s="7">
        <v>30.920002899169923</v>
      </c>
      <c r="Q292" s="7">
        <v>35.920002899169923</v>
      </c>
      <c r="R292" s="7">
        <v>40.920002899169923</v>
      </c>
      <c r="S292" s="11"/>
      <c r="T292" s="7">
        <v>1.7024331092834473</v>
      </c>
      <c r="U292" s="7">
        <v>1.7024331092834473</v>
      </c>
      <c r="V292" s="7">
        <v>1.7024331092834473</v>
      </c>
      <c r="W292" s="11"/>
      <c r="X292" s="7"/>
      <c r="Y292" s="7"/>
      <c r="Z292" s="7"/>
      <c r="AA292" s="11"/>
      <c r="AB292" s="7"/>
      <c r="AC292" s="7"/>
      <c r="AD292" s="7"/>
      <c r="AE292" s="11"/>
      <c r="AF292" s="7"/>
      <c r="AG292" s="7"/>
      <c r="AH292" s="7"/>
      <c r="AI292" s="11"/>
      <c r="AJ292" s="7"/>
      <c r="AK292" s="7"/>
      <c r="AL292" s="7"/>
      <c r="AM292" s="11"/>
      <c r="AN292" s="218">
        <v>74</v>
      </c>
      <c r="AO292" s="232">
        <v>0.4</v>
      </c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219">
        <v>45717</v>
      </c>
      <c r="BG292" s="234">
        <v>0.89</v>
      </c>
      <c r="BH292" s="11"/>
      <c r="BI292" s="11"/>
      <c r="BJ292" s="180"/>
      <c r="BK292" s="180"/>
      <c r="BL292" s="180"/>
      <c r="BM292"/>
      <c r="BN292"/>
      <c r="BO292"/>
      <c r="BP292"/>
      <c r="BQ292"/>
      <c r="BR292" s="180"/>
      <c r="BS292" s="180"/>
      <c r="BT292" s="180"/>
      <c r="BU292" s="180"/>
      <c r="BV292" s="180"/>
      <c r="BW292" s="180"/>
      <c r="BX292" s="180"/>
      <c r="BY292" s="180"/>
      <c r="BZ292" s="180"/>
      <c r="CA292" s="180"/>
      <c r="CB292" s="180"/>
      <c r="CC292" s="180"/>
      <c r="CD292" s="180"/>
      <c r="CE292" s="180"/>
    </row>
    <row r="293" spans="2:83" ht="12.75" x14ac:dyDescent="0.2">
      <c r="B293" s="230">
        <v>44866</v>
      </c>
      <c r="C293" s="231">
        <v>31.399998855590823</v>
      </c>
      <c r="D293" s="231">
        <v>36.399998855590823</v>
      </c>
      <c r="E293" s="231">
        <v>41.399998855590823</v>
      </c>
      <c r="F293" s="11"/>
      <c r="G293" s="231">
        <v>24.424999198913575</v>
      </c>
      <c r="H293" s="231">
        <v>26.424999198913575</v>
      </c>
      <c r="I293" s="231">
        <v>29.924999198913575</v>
      </c>
      <c r="J293" s="11"/>
      <c r="K293" s="219">
        <v>45748</v>
      </c>
      <c r="L293" s="7">
        <v>30.898508605957034</v>
      </c>
      <c r="M293" s="7">
        <v>35.898508605957034</v>
      </c>
      <c r="N293" s="7">
        <v>40.898508605957034</v>
      </c>
      <c r="O293" s="11"/>
      <c r="P293" s="7">
        <v>29.906510314941407</v>
      </c>
      <c r="Q293" s="7">
        <v>34.906510314941407</v>
      </c>
      <c r="R293" s="7">
        <v>39.906510314941407</v>
      </c>
      <c r="S293" s="11"/>
      <c r="T293" s="7">
        <v>1.7024331092834473</v>
      </c>
      <c r="U293" s="7">
        <v>1.7024331092834473</v>
      </c>
      <c r="V293" s="7">
        <v>1.7024331092834473</v>
      </c>
      <c r="W293" s="11"/>
      <c r="X293" s="7"/>
      <c r="Y293" s="7"/>
      <c r="Z293" s="7"/>
      <c r="AA293" s="11"/>
      <c r="AB293" s="7"/>
      <c r="AC293" s="7"/>
      <c r="AD293" s="7"/>
      <c r="AE293" s="11"/>
      <c r="AF293" s="7"/>
      <c r="AG293" s="7"/>
      <c r="AH293" s="7"/>
      <c r="AI293" s="11"/>
      <c r="AJ293" s="7"/>
      <c r="AK293" s="7"/>
      <c r="AL293" s="7"/>
      <c r="AM293" s="11"/>
      <c r="AN293" s="218">
        <v>74</v>
      </c>
      <c r="AO293" s="232">
        <v>0.4</v>
      </c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219">
        <v>45748</v>
      </c>
      <c r="BG293" s="234">
        <v>0.89</v>
      </c>
      <c r="BH293" s="11"/>
      <c r="BI293" s="11"/>
      <c r="BJ293" s="180"/>
      <c r="BK293" s="180"/>
      <c r="BL293" s="180"/>
      <c r="BM293"/>
      <c r="BN293"/>
      <c r="BO293"/>
      <c r="BP293"/>
      <c r="BQ293"/>
      <c r="BR293" s="180"/>
      <c r="BS293" s="180"/>
      <c r="BT293" s="180"/>
      <c r="BU293" s="180"/>
      <c r="BV293" s="180"/>
      <c r="BW293" s="180"/>
      <c r="BX293" s="180"/>
      <c r="BY293" s="180"/>
      <c r="BZ293" s="180"/>
      <c r="CA293" s="180"/>
      <c r="CB293" s="180"/>
      <c r="CC293" s="180"/>
      <c r="CD293" s="180"/>
      <c r="CE293" s="180"/>
    </row>
    <row r="294" spans="2:83" ht="12.75" x14ac:dyDescent="0.2">
      <c r="B294" s="230">
        <v>44896</v>
      </c>
      <c r="C294" s="231">
        <v>30.800000381469729</v>
      </c>
      <c r="D294" s="231">
        <v>35.800000381469729</v>
      </c>
      <c r="E294" s="231">
        <v>40.800000381469729</v>
      </c>
      <c r="F294" s="11"/>
      <c r="G294" s="231">
        <v>26.274998626708985</v>
      </c>
      <c r="H294" s="231">
        <v>28.274998626708985</v>
      </c>
      <c r="I294" s="231">
        <v>31.774998626708985</v>
      </c>
      <c r="J294" s="11"/>
      <c r="K294" s="219">
        <v>45778</v>
      </c>
      <c r="L294" s="7">
        <v>32.072506484985354</v>
      </c>
      <c r="M294" s="7">
        <v>37.072506484985354</v>
      </c>
      <c r="N294" s="7">
        <v>42.072506484985354</v>
      </c>
      <c r="O294" s="11"/>
      <c r="P294" s="7">
        <v>32.952504119873048</v>
      </c>
      <c r="Q294" s="7">
        <v>37.952504119873048</v>
      </c>
      <c r="R294" s="7">
        <v>42.952504119873048</v>
      </c>
      <c r="S294" s="11"/>
      <c r="T294" s="7">
        <v>1.7024331092834473</v>
      </c>
      <c r="U294" s="7">
        <v>1.7024331092834473</v>
      </c>
      <c r="V294" s="7">
        <v>1.7024331092834473</v>
      </c>
      <c r="W294" s="11"/>
      <c r="X294" s="7"/>
      <c r="Y294" s="7"/>
      <c r="Z294" s="7"/>
      <c r="AA294" s="11"/>
      <c r="AB294" s="7"/>
      <c r="AC294" s="7"/>
      <c r="AD294" s="7"/>
      <c r="AE294" s="11"/>
      <c r="AF294" s="7"/>
      <c r="AG294" s="7"/>
      <c r="AH294" s="7"/>
      <c r="AI294" s="11"/>
      <c r="AJ294" s="7"/>
      <c r="AK294" s="7"/>
      <c r="AL294" s="7"/>
      <c r="AM294" s="11"/>
      <c r="AN294" s="218">
        <v>74</v>
      </c>
      <c r="AO294" s="232">
        <v>0.4</v>
      </c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219">
        <v>45778</v>
      </c>
      <c r="BG294" s="234">
        <v>0.89</v>
      </c>
      <c r="BH294" s="11"/>
      <c r="BI294" s="11"/>
      <c r="BJ294" s="180"/>
      <c r="BK294" s="180"/>
      <c r="BL294" s="180"/>
      <c r="BM294"/>
      <c r="BN294"/>
      <c r="BO294"/>
      <c r="BP294"/>
      <c r="BQ294"/>
      <c r="BR294" s="180"/>
      <c r="BS294" s="180"/>
      <c r="BT294" s="180"/>
      <c r="BU294" s="180"/>
      <c r="BV294" s="180"/>
      <c r="BW294" s="180"/>
      <c r="BX294" s="180"/>
      <c r="BY294" s="180"/>
      <c r="BZ294" s="180"/>
      <c r="CA294" s="180"/>
      <c r="CB294" s="180"/>
      <c r="CC294" s="180"/>
      <c r="CD294" s="180"/>
      <c r="CE294" s="180"/>
    </row>
    <row r="295" spans="2:83" ht="12.75" x14ac:dyDescent="0.2">
      <c r="B295" s="230">
        <v>44927</v>
      </c>
      <c r="C295" s="231">
        <v>34.800010681152344</v>
      </c>
      <c r="D295" s="231">
        <v>39.800010681152344</v>
      </c>
      <c r="E295" s="231">
        <v>44.800010681152344</v>
      </c>
      <c r="F295" s="11"/>
      <c r="G295" s="231">
        <v>27.442495880126955</v>
      </c>
      <c r="H295" s="231">
        <v>29.442495880126955</v>
      </c>
      <c r="I295" s="231">
        <v>32.942495880126955</v>
      </c>
      <c r="J295" s="11"/>
      <c r="K295" s="219">
        <v>45809</v>
      </c>
      <c r="L295" s="7">
        <v>42.090002593994143</v>
      </c>
      <c r="M295" s="7">
        <v>47.090002593994143</v>
      </c>
      <c r="N295" s="7">
        <v>52.090002593994143</v>
      </c>
      <c r="O295" s="11"/>
      <c r="P295" s="7">
        <v>42.17250343322754</v>
      </c>
      <c r="Q295" s="7">
        <v>47.17250343322754</v>
      </c>
      <c r="R295" s="7">
        <v>52.17250343322754</v>
      </c>
      <c r="S295" s="11"/>
      <c r="T295" s="7">
        <v>1.7024331092834473</v>
      </c>
      <c r="U295" s="7">
        <v>1.7024331092834473</v>
      </c>
      <c r="V295" s="7">
        <v>1.7024331092834473</v>
      </c>
      <c r="W295" s="11"/>
      <c r="X295" s="7"/>
      <c r="Y295" s="7"/>
      <c r="Z295" s="7"/>
      <c r="AA295" s="11"/>
      <c r="AB295" s="7"/>
      <c r="AC295" s="7"/>
      <c r="AD295" s="7"/>
      <c r="AE295" s="11"/>
      <c r="AF295" s="7"/>
      <c r="AG295" s="7"/>
      <c r="AH295" s="7"/>
      <c r="AI295" s="11"/>
      <c r="AJ295" s="7"/>
      <c r="AK295" s="7"/>
      <c r="AL295" s="7"/>
      <c r="AM295" s="11"/>
      <c r="AN295" s="218">
        <v>74</v>
      </c>
      <c r="AO295" s="232">
        <v>0.4</v>
      </c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219">
        <v>45809</v>
      </c>
      <c r="BG295" s="234">
        <v>0.89</v>
      </c>
      <c r="BH295" s="11"/>
      <c r="BI295" s="11"/>
      <c r="BJ295" s="180"/>
      <c r="BK295" s="180"/>
      <c r="BL295" s="180"/>
      <c r="BM295"/>
      <c r="BN295"/>
      <c r="BO295"/>
      <c r="BP295"/>
      <c r="BQ295"/>
      <c r="BR295" s="180"/>
      <c r="BS295" s="180"/>
      <c r="BT295" s="180"/>
      <c r="BU295" s="180"/>
      <c r="BV295" s="180"/>
      <c r="BW295" s="180"/>
      <c r="BX295" s="180"/>
      <c r="BY295" s="180"/>
      <c r="BZ295" s="180"/>
      <c r="CA295" s="180"/>
      <c r="CB295" s="180"/>
      <c r="CC295" s="180"/>
      <c r="CD295" s="180"/>
      <c r="CE295" s="180"/>
    </row>
    <row r="296" spans="2:83" ht="12.75" x14ac:dyDescent="0.2">
      <c r="B296" s="230">
        <v>44958</v>
      </c>
      <c r="C296" s="231">
        <v>33.650001525878906</v>
      </c>
      <c r="D296" s="231">
        <v>38.650001525878906</v>
      </c>
      <c r="E296" s="231">
        <v>43.650001525878906</v>
      </c>
      <c r="F296" s="11"/>
      <c r="G296" s="231">
        <v>27.942497787475588</v>
      </c>
      <c r="H296" s="231">
        <v>29.942497787475588</v>
      </c>
      <c r="I296" s="231">
        <v>33.442497787475588</v>
      </c>
      <c r="J296" s="11"/>
      <c r="K296" s="219">
        <v>45839</v>
      </c>
      <c r="L296" s="7">
        <v>40.260012207031252</v>
      </c>
      <c r="M296" s="7">
        <v>45.260012207031252</v>
      </c>
      <c r="N296" s="7">
        <v>50.260012207031252</v>
      </c>
      <c r="O296" s="11"/>
      <c r="P296" s="7">
        <v>43.340012512207032</v>
      </c>
      <c r="Q296" s="7">
        <v>48.340012512207032</v>
      </c>
      <c r="R296" s="7">
        <v>53.340012512207032</v>
      </c>
      <c r="S296" s="11"/>
      <c r="T296" s="7">
        <v>1.7024331092834473</v>
      </c>
      <c r="U296" s="7">
        <v>1.7024331092834473</v>
      </c>
      <c r="V296" s="7">
        <v>1.7024331092834473</v>
      </c>
      <c r="W296" s="11"/>
      <c r="X296" s="7"/>
      <c r="Y296" s="7"/>
      <c r="Z296" s="7"/>
      <c r="AA296" s="11"/>
      <c r="AB296" s="7"/>
      <c r="AC296" s="7"/>
      <c r="AD296" s="7"/>
      <c r="AE296" s="11"/>
      <c r="AF296" s="7"/>
      <c r="AG296" s="7"/>
      <c r="AH296" s="7"/>
      <c r="AI296" s="11"/>
      <c r="AJ296" s="7"/>
      <c r="AK296" s="7"/>
      <c r="AL296" s="7"/>
      <c r="AM296" s="11"/>
      <c r="AN296" s="218">
        <v>74</v>
      </c>
      <c r="AO296" s="232">
        <v>0.4</v>
      </c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219">
        <v>45839</v>
      </c>
      <c r="BG296" s="234">
        <v>0.89</v>
      </c>
      <c r="BH296" s="11"/>
      <c r="BI296" s="11"/>
      <c r="BJ296" s="180"/>
      <c r="BK296" s="180"/>
      <c r="BL296" s="180"/>
      <c r="BM296"/>
      <c r="BN296"/>
      <c r="BO296"/>
      <c r="BP296"/>
      <c r="BQ296"/>
      <c r="BR296" s="180"/>
      <c r="BS296" s="180"/>
      <c r="BT296" s="180"/>
      <c r="BU296" s="180"/>
      <c r="BV296" s="180"/>
      <c r="BW296" s="180"/>
      <c r="BX296" s="180"/>
      <c r="BY296" s="180"/>
      <c r="BZ296" s="180"/>
      <c r="CA296" s="180"/>
      <c r="CB296" s="180"/>
      <c r="CC296" s="180"/>
      <c r="CD296" s="180"/>
      <c r="CE296" s="180"/>
    </row>
    <row r="297" spans="2:83" ht="12.75" x14ac:dyDescent="0.2">
      <c r="B297" s="230">
        <v>44986</v>
      </c>
      <c r="C297" s="231">
        <v>32.12999153137207</v>
      </c>
      <c r="D297" s="231">
        <v>37.12999153137207</v>
      </c>
      <c r="E297" s="231">
        <v>42.12999153137207</v>
      </c>
      <c r="F297" s="11"/>
      <c r="G297" s="231">
        <v>26.892496643066409</v>
      </c>
      <c r="H297" s="231">
        <v>28.892496643066409</v>
      </c>
      <c r="I297" s="231">
        <v>32.392496643066409</v>
      </c>
      <c r="J297" s="11"/>
      <c r="K297" s="219">
        <v>45870</v>
      </c>
      <c r="L297" s="7">
        <v>39.160009918212893</v>
      </c>
      <c r="M297" s="7">
        <v>44.160009918212893</v>
      </c>
      <c r="N297" s="7">
        <v>49.160009918212893</v>
      </c>
      <c r="O297" s="11"/>
      <c r="P297" s="7">
        <v>41.490010223388673</v>
      </c>
      <c r="Q297" s="7">
        <v>46.490010223388673</v>
      </c>
      <c r="R297" s="7">
        <v>51.490010223388673</v>
      </c>
      <c r="S297" s="11"/>
      <c r="T297" s="7">
        <v>1.7024331092834473</v>
      </c>
      <c r="U297" s="7">
        <v>1.7024331092834473</v>
      </c>
      <c r="V297" s="7">
        <v>1.7024331092834473</v>
      </c>
      <c r="W297" s="11"/>
      <c r="X297" s="7"/>
      <c r="Y297" s="7"/>
      <c r="Z297" s="7"/>
      <c r="AA297" s="11"/>
      <c r="AB297" s="7"/>
      <c r="AC297" s="7"/>
      <c r="AD297" s="7"/>
      <c r="AE297" s="11"/>
      <c r="AF297" s="7"/>
      <c r="AG297" s="7"/>
      <c r="AH297" s="7"/>
      <c r="AI297" s="11"/>
      <c r="AJ297" s="7"/>
      <c r="AK297" s="7"/>
      <c r="AL297" s="7"/>
      <c r="AM297" s="11"/>
      <c r="AN297" s="218">
        <v>74</v>
      </c>
      <c r="AO297" s="232">
        <v>0.4</v>
      </c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219">
        <v>45870</v>
      </c>
      <c r="BG297" s="234">
        <v>0.89</v>
      </c>
      <c r="BH297" s="11"/>
      <c r="BI297" s="11"/>
      <c r="BJ297" s="180"/>
      <c r="BK297" s="180"/>
      <c r="BL297" s="180"/>
      <c r="BM297"/>
      <c r="BN297"/>
      <c r="BO297"/>
      <c r="BP297"/>
      <c r="BQ297"/>
      <c r="BR297" s="180"/>
      <c r="BS297" s="180"/>
      <c r="BT297" s="180"/>
      <c r="BU297" s="180"/>
      <c r="BV297" s="180"/>
      <c r="BW297" s="180"/>
      <c r="BX297" s="180"/>
      <c r="BY297" s="180"/>
      <c r="BZ297" s="180"/>
      <c r="CA297" s="180"/>
      <c r="CB297" s="180"/>
      <c r="CC297" s="180"/>
      <c r="CD297" s="180"/>
      <c r="CE297" s="180"/>
    </row>
    <row r="298" spans="2:83" ht="12.75" x14ac:dyDescent="0.2">
      <c r="B298" s="230">
        <v>45017</v>
      </c>
      <c r="C298" s="231">
        <v>33.329998016357422</v>
      </c>
      <c r="D298" s="231">
        <v>38.329998016357422</v>
      </c>
      <c r="E298" s="231">
        <v>43.329998016357422</v>
      </c>
      <c r="F298" s="11"/>
      <c r="G298" s="231">
        <v>26.592497406005862</v>
      </c>
      <c r="H298" s="231">
        <v>28.592497406005862</v>
      </c>
      <c r="I298" s="231">
        <v>32.092497406005862</v>
      </c>
      <c r="J298" s="11"/>
      <c r="K298" s="219">
        <v>45901</v>
      </c>
      <c r="L298" s="7">
        <v>30.959004364013673</v>
      </c>
      <c r="M298" s="7">
        <v>35.959004364013673</v>
      </c>
      <c r="N298" s="7">
        <v>40.959004364013673</v>
      </c>
      <c r="O298" s="11"/>
      <c r="P298" s="7">
        <v>33.536004028320313</v>
      </c>
      <c r="Q298" s="7">
        <v>38.536004028320313</v>
      </c>
      <c r="R298" s="7">
        <v>43.536004028320313</v>
      </c>
      <c r="S298" s="11"/>
      <c r="T298" s="7">
        <v>1.7024331092834473</v>
      </c>
      <c r="U298" s="7">
        <v>1.7024331092834473</v>
      </c>
      <c r="V298" s="7">
        <v>1.7024331092834473</v>
      </c>
      <c r="W298" s="11"/>
      <c r="X298" s="7"/>
      <c r="Y298" s="7"/>
      <c r="Z298" s="7"/>
      <c r="AA298" s="11"/>
      <c r="AB298" s="7"/>
      <c r="AC298" s="7"/>
      <c r="AD298" s="7"/>
      <c r="AE298" s="11"/>
      <c r="AF298" s="7"/>
      <c r="AG298" s="7"/>
      <c r="AH298" s="7"/>
      <c r="AI298" s="11"/>
      <c r="AJ298" s="7"/>
      <c r="AK298" s="7"/>
      <c r="AL298" s="7"/>
      <c r="AM298" s="11"/>
      <c r="AN298" s="218">
        <v>74</v>
      </c>
      <c r="AO298" s="232">
        <v>0.4</v>
      </c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219">
        <v>45901</v>
      </c>
      <c r="BG298" s="234">
        <v>0.89</v>
      </c>
      <c r="BH298" s="11"/>
      <c r="BI298" s="11"/>
      <c r="BJ298" s="180"/>
      <c r="BK298" s="180"/>
      <c r="BL298" s="180"/>
      <c r="BM298"/>
      <c r="BN298"/>
      <c r="BO298"/>
      <c r="BP298"/>
      <c r="BQ298"/>
      <c r="BR298" s="180"/>
      <c r="BS298" s="180"/>
      <c r="BT298" s="180"/>
      <c r="BU298" s="180"/>
      <c r="BV298" s="180"/>
      <c r="BW298" s="180"/>
      <c r="BX298" s="180"/>
      <c r="BY298" s="180"/>
      <c r="BZ298" s="180"/>
      <c r="CA298" s="180"/>
      <c r="CB298" s="180"/>
      <c r="CC298" s="180"/>
      <c r="CD298" s="180"/>
      <c r="CE298" s="180"/>
    </row>
    <row r="299" spans="2:83" ht="12.75" x14ac:dyDescent="0.2">
      <c r="B299" s="230">
        <v>45047</v>
      </c>
      <c r="C299" s="231">
        <v>35.880016326904297</v>
      </c>
      <c r="D299" s="231">
        <v>40.880016326904297</v>
      </c>
      <c r="E299" s="231">
        <v>45.880016326904297</v>
      </c>
      <c r="F299" s="11"/>
      <c r="G299" s="231">
        <v>26.192497787475588</v>
      </c>
      <c r="H299" s="231">
        <v>28.192497787475588</v>
      </c>
      <c r="I299" s="231">
        <v>31.692497787475588</v>
      </c>
      <c r="J299" s="11"/>
      <c r="K299" s="219">
        <v>45931</v>
      </c>
      <c r="L299" s="7">
        <v>29.401007614135743</v>
      </c>
      <c r="M299" s="7">
        <v>34.401007614135743</v>
      </c>
      <c r="N299" s="7">
        <v>39.401007614135743</v>
      </c>
      <c r="O299" s="11"/>
      <c r="P299" s="7">
        <v>31.154005966186524</v>
      </c>
      <c r="Q299" s="7">
        <v>36.154005966186524</v>
      </c>
      <c r="R299" s="7">
        <v>41.154005966186524</v>
      </c>
      <c r="S299" s="11"/>
      <c r="T299" s="7">
        <v>1.7024331092834473</v>
      </c>
      <c r="U299" s="7">
        <v>1.7024331092834473</v>
      </c>
      <c r="V299" s="7">
        <v>1.7024331092834473</v>
      </c>
      <c r="W299" s="11"/>
      <c r="X299" s="7"/>
      <c r="Y299" s="7"/>
      <c r="Z299" s="7"/>
      <c r="AA299" s="11"/>
      <c r="AB299" s="7"/>
      <c r="AC299" s="7"/>
      <c r="AD299" s="7"/>
      <c r="AE299" s="11"/>
      <c r="AF299" s="7"/>
      <c r="AG299" s="7"/>
      <c r="AH299" s="7"/>
      <c r="AI299" s="11"/>
      <c r="AJ299" s="7"/>
      <c r="AK299" s="7"/>
      <c r="AL299" s="7"/>
      <c r="AM299" s="11"/>
      <c r="AN299" s="218">
        <v>74</v>
      </c>
      <c r="AO299" s="232">
        <v>0.4</v>
      </c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219">
        <v>45931</v>
      </c>
      <c r="BG299" s="234">
        <v>0.89</v>
      </c>
      <c r="BH299" s="11"/>
      <c r="BI299" s="11"/>
      <c r="BJ299" s="180"/>
      <c r="BK299" s="180"/>
      <c r="BL299" s="180"/>
      <c r="BM299"/>
      <c r="BN299"/>
      <c r="BO299"/>
      <c r="BP299"/>
      <c r="BQ299"/>
      <c r="BR299" s="180"/>
      <c r="BS299" s="180"/>
      <c r="BT299" s="180"/>
      <c r="BU299" s="180"/>
      <c r="BV299" s="180"/>
      <c r="BW299" s="180"/>
      <c r="BX299" s="180"/>
      <c r="BY299" s="180"/>
      <c r="BZ299" s="180"/>
      <c r="CA299" s="180"/>
      <c r="CB299" s="180"/>
      <c r="CC299" s="180"/>
      <c r="CD299" s="180"/>
      <c r="CE299" s="180"/>
    </row>
    <row r="300" spans="2:83" ht="12.75" x14ac:dyDescent="0.2">
      <c r="B300" s="230">
        <v>45078</v>
      </c>
      <c r="C300" s="231">
        <v>46.580001831054688</v>
      </c>
      <c r="D300" s="231">
        <v>51.580001831054688</v>
      </c>
      <c r="E300" s="231">
        <v>56.580001831054688</v>
      </c>
      <c r="F300" s="11"/>
      <c r="G300" s="231">
        <v>26.792500076293948</v>
      </c>
      <c r="H300" s="231">
        <v>28.792500076293948</v>
      </c>
      <c r="I300" s="231">
        <v>32.292500076293948</v>
      </c>
      <c r="J300" s="11"/>
      <c r="K300" s="219">
        <v>45962</v>
      </c>
      <c r="L300" s="7">
        <v>29.651007614135743</v>
      </c>
      <c r="M300" s="7">
        <v>34.651007614135743</v>
      </c>
      <c r="N300" s="7">
        <v>39.651007614135743</v>
      </c>
      <c r="O300" s="11"/>
      <c r="P300" s="7">
        <v>30.654005966186524</v>
      </c>
      <c r="Q300" s="7">
        <v>35.654005966186524</v>
      </c>
      <c r="R300" s="7">
        <v>40.654005966186524</v>
      </c>
      <c r="S300" s="11"/>
      <c r="T300" s="7">
        <v>1.7024331092834473</v>
      </c>
      <c r="U300" s="7">
        <v>1.7024331092834473</v>
      </c>
      <c r="V300" s="7">
        <v>1.7024331092834473</v>
      </c>
      <c r="W300" s="11"/>
      <c r="X300" s="7"/>
      <c r="Y300" s="7"/>
      <c r="Z300" s="7"/>
      <c r="AA300" s="11"/>
      <c r="AB300" s="7"/>
      <c r="AC300" s="7"/>
      <c r="AD300" s="7"/>
      <c r="AE300" s="11"/>
      <c r="AF300" s="7"/>
      <c r="AG300" s="7"/>
      <c r="AH300" s="7"/>
      <c r="AI300" s="11"/>
      <c r="AJ300" s="7"/>
      <c r="AK300" s="7"/>
      <c r="AL300" s="7"/>
      <c r="AM300" s="11"/>
      <c r="AN300" s="218">
        <v>74</v>
      </c>
      <c r="AO300" s="232">
        <v>0.4</v>
      </c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219">
        <v>45962</v>
      </c>
      <c r="BG300" s="234">
        <v>0.89</v>
      </c>
      <c r="BH300" s="11"/>
      <c r="BI300" s="11"/>
      <c r="BJ300" s="180"/>
      <c r="BK300" s="180"/>
      <c r="BL300" s="180"/>
      <c r="BM300"/>
      <c r="BN300"/>
      <c r="BO300"/>
      <c r="BP300"/>
      <c r="BQ300"/>
      <c r="BR300" s="180"/>
      <c r="BS300" s="180"/>
      <c r="BT300" s="180"/>
      <c r="BU300" s="180"/>
      <c r="BV300" s="180"/>
      <c r="BW300" s="180"/>
      <c r="BX300" s="180"/>
      <c r="BY300" s="180"/>
      <c r="BZ300" s="180"/>
      <c r="CA300" s="180"/>
      <c r="CB300" s="180"/>
      <c r="CC300" s="180"/>
      <c r="CD300" s="180"/>
      <c r="CE300" s="180"/>
    </row>
    <row r="301" spans="2:83" ht="12.75" x14ac:dyDescent="0.2">
      <c r="B301" s="230">
        <v>45108</v>
      </c>
      <c r="C301" s="231">
        <v>55.230003356933594</v>
      </c>
      <c r="D301" s="231">
        <v>60.230003356933594</v>
      </c>
      <c r="E301" s="231">
        <v>65.230003356933594</v>
      </c>
      <c r="F301" s="11"/>
      <c r="G301" s="231">
        <v>28.292500076293948</v>
      </c>
      <c r="H301" s="231">
        <v>30.292500076293948</v>
      </c>
      <c r="I301" s="231">
        <v>33.792500076293948</v>
      </c>
      <c r="J301" s="11"/>
      <c r="K301" s="219">
        <v>45992</v>
      </c>
      <c r="L301" s="7">
        <v>30.216006240844727</v>
      </c>
      <c r="M301" s="7">
        <v>35.216006240844727</v>
      </c>
      <c r="N301" s="7">
        <v>40.216006240844727</v>
      </c>
      <c r="O301" s="11"/>
      <c r="P301" s="7">
        <v>31.364007339477538</v>
      </c>
      <c r="Q301" s="7">
        <v>36.364007339477538</v>
      </c>
      <c r="R301" s="7">
        <v>41.364007339477538</v>
      </c>
      <c r="S301" s="11"/>
      <c r="T301" s="7">
        <v>1.7024331092834473</v>
      </c>
      <c r="U301" s="7">
        <v>1.7024331092834473</v>
      </c>
      <c r="V301" s="7">
        <v>1.7024331092834473</v>
      </c>
      <c r="W301" s="11"/>
      <c r="X301" s="7"/>
      <c r="Y301" s="7"/>
      <c r="Z301" s="7"/>
      <c r="AA301" s="11"/>
      <c r="AB301" s="7"/>
      <c r="AC301" s="7"/>
      <c r="AD301" s="7"/>
      <c r="AE301" s="11"/>
      <c r="AF301" s="7"/>
      <c r="AG301" s="7"/>
      <c r="AH301" s="7"/>
      <c r="AI301" s="11"/>
      <c r="AJ301" s="7"/>
      <c r="AK301" s="7"/>
      <c r="AL301" s="7"/>
      <c r="AM301" s="11"/>
      <c r="AN301" s="218">
        <v>74</v>
      </c>
      <c r="AO301" s="232">
        <v>0.4</v>
      </c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219">
        <v>45992</v>
      </c>
      <c r="BG301" s="234">
        <v>0.89</v>
      </c>
      <c r="BH301" s="11"/>
      <c r="BI301" s="11"/>
      <c r="BJ301" s="180"/>
      <c r="BK301" s="180"/>
      <c r="BL301" s="180"/>
      <c r="BM301"/>
      <c r="BN301"/>
      <c r="BO301"/>
      <c r="BP301"/>
      <c r="BQ301"/>
      <c r="BR301" s="180"/>
      <c r="BS301" s="180"/>
      <c r="BT301" s="180"/>
      <c r="BU301" s="180"/>
      <c r="BV301" s="180"/>
      <c r="BW301" s="180"/>
      <c r="BX301" s="180"/>
      <c r="BY301" s="180"/>
      <c r="BZ301" s="180"/>
      <c r="CA301" s="180"/>
      <c r="CB301" s="180"/>
      <c r="CC301" s="180"/>
      <c r="CD301" s="180"/>
      <c r="CE301" s="180"/>
    </row>
    <row r="302" spans="2:83" ht="12.75" x14ac:dyDescent="0.2">
      <c r="B302" s="230">
        <v>45139</v>
      </c>
      <c r="C302" s="231">
        <v>54.475001525878909</v>
      </c>
      <c r="D302" s="231">
        <v>59.475001525878909</v>
      </c>
      <c r="E302" s="231">
        <v>64.475001525878909</v>
      </c>
      <c r="F302" s="11"/>
      <c r="G302" s="231">
        <v>28.192500076293946</v>
      </c>
      <c r="H302" s="231">
        <v>30.192500076293946</v>
      </c>
      <c r="I302" s="231">
        <v>33.692500076293946</v>
      </c>
      <c r="J302" s="11"/>
      <c r="K302" s="219">
        <v>46023</v>
      </c>
      <c r="L302" s="7">
        <v>34.303005752563479</v>
      </c>
      <c r="M302" s="7">
        <v>39.303005752563479</v>
      </c>
      <c r="N302" s="7">
        <v>44.303005752563479</v>
      </c>
      <c r="O302" s="11"/>
      <c r="P302" s="7">
        <v>32.512005767822266</v>
      </c>
      <c r="Q302" s="7">
        <v>37.512005767822266</v>
      </c>
      <c r="R302" s="7">
        <v>42.512005767822266</v>
      </c>
      <c r="S302" s="11"/>
      <c r="T302" s="7">
        <v>1.7024331092834473</v>
      </c>
      <c r="U302" s="7">
        <v>1.7024331092834473</v>
      </c>
      <c r="V302" s="7">
        <v>1.7024331092834473</v>
      </c>
      <c r="W302" s="11"/>
      <c r="X302" s="7"/>
      <c r="Y302" s="7"/>
      <c r="Z302" s="7"/>
      <c r="AA302" s="11"/>
      <c r="AB302" s="7"/>
      <c r="AC302" s="7"/>
      <c r="AD302" s="7"/>
      <c r="AE302" s="11"/>
      <c r="AF302" s="7"/>
      <c r="AG302" s="7"/>
      <c r="AH302" s="7"/>
      <c r="AI302" s="11"/>
      <c r="AJ302" s="7"/>
      <c r="AK302" s="7"/>
      <c r="AL302" s="7"/>
      <c r="AM302" s="11"/>
      <c r="AN302" s="218">
        <v>74</v>
      </c>
      <c r="AO302" s="232">
        <v>0.4</v>
      </c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219">
        <v>46023</v>
      </c>
      <c r="BG302" s="234">
        <v>0.89</v>
      </c>
      <c r="BH302" s="11"/>
      <c r="BI302" s="11"/>
      <c r="BJ302" s="180"/>
      <c r="BK302" s="180"/>
      <c r="BL302" s="180"/>
      <c r="BM302"/>
      <c r="BN302"/>
      <c r="BO302"/>
      <c r="BP302"/>
      <c r="BQ302"/>
      <c r="BR302" s="180"/>
      <c r="BS302" s="180"/>
      <c r="BT302" s="180"/>
      <c r="BU302" s="180"/>
      <c r="BV302" s="180"/>
      <c r="BW302" s="180"/>
      <c r="BX302" s="180"/>
      <c r="BY302" s="180"/>
      <c r="BZ302" s="180"/>
      <c r="CA302" s="180"/>
      <c r="CB302" s="180"/>
      <c r="CC302" s="180"/>
      <c r="CD302" s="180"/>
      <c r="CE302" s="180"/>
    </row>
    <row r="303" spans="2:83" ht="12.75" x14ac:dyDescent="0.2">
      <c r="B303" s="230">
        <v>45170</v>
      </c>
      <c r="C303" s="231">
        <v>33.899999237060541</v>
      </c>
      <c r="D303" s="231">
        <v>38.899999237060541</v>
      </c>
      <c r="E303" s="231">
        <v>43.899999237060541</v>
      </c>
      <c r="F303" s="11"/>
      <c r="G303" s="231">
        <v>24.942501029968263</v>
      </c>
      <c r="H303" s="231">
        <v>26.942501029968263</v>
      </c>
      <c r="I303" s="231">
        <v>30.442501029968263</v>
      </c>
      <c r="J303" s="11"/>
      <c r="K303" s="219">
        <v>46054</v>
      </c>
      <c r="L303" s="7">
        <v>33.053005752563479</v>
      </c>
      <c r="M303" s="7">
        <v>38.053005752563479</v>
      </c>
      <c r="N303" s="7">
        <v>43.053005752563479</v>
      </c>
      <c r="O303" s="11"/>
      <c r="P303" s="7">
        <v>31.762005767822266</v>
      </c>
      <c r="Q303" s="7">
        <v>36.762005767822266</v>
      </c>
      <c r="R303" s="7">
        <v>41.762005767822266</v>
      </c>
      <c r="S303" s="11"/>
      <c r="T303" s="7">
        <v>1.7024331092834473</v>
      </c>
      <c r="U303" s="7">
        <v>1.7024331092834473</v>
      </c>
      <c r="V303" s="7">
        <v>1.7024331092834473</v>
      </c>
      <c r="W303" s="11"/>
      <c r="X303" s="7"/>
      <c r="Y303" s="7"/>
      <c r="Z303" s="7"/>
      <c r="AA303" s="11"/>
      <c r="AB303" s="7"/>
      <c r="AC303" s="7"/>
      <c r="AD303" s="7"/>
      <c r="AE303" s="11"/>
      <c r="AF303" s="7"/>
      <c r="AG303" s="7"/>
      <c r="AH303" s="7"/>
      <c r="AI303" s="11"/>
      <c r="AJ303" s="7"/>
      <c r="AK303" s="7"/>
      <c r="AL303" s="7"/>
      <c r="AM303" s="11"/>
      <c r="AN303" s="218">
        <v>74</v>
      </c>
      <c r="AO303" s="232">
        <v>0.4</v>
      </c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219">
        <v>46054</v>
      </c>
      <c r="BG303" s="234">
        <v>0.89</v>
      </c>
      <c r="BH303" s="11"/>
      <c r="BI303" s="11"/>
      <c r="BJ303" s="180"/>
      <c r="BK303" s="180"/>
      <c r="BL303" s="180"/>
      <c r="BM303"/>
      <c r="BN303"/>
      <c r="BO303"/>
      <c r="BP303"/>
      <c r="BQ303"/>
      <c r="BR303" s="180"/>
      <c r="BS303" s="180"/>
      <c r="BT303" s="180"/>
      <c r="BU303" s="180"/>
      <c r="BV303" s="180"/>
      <c r="BW303" s="180"/>
      <c r="BX303" s="180"/>
      <c r="BY303" s="180"/>
      <c r="BZ303" s="180"/>
      <c r="CA303" s="180"/>
      <c r="CB303" s="180"/>
      <c r="CC303" s="180"/>
      <c r="CD303" s="180"/>
      <c r="CE303" s="180"/>
    </row>
    <row r="304" spans="2:83" ht="12.75" x14ac:dyDescent="0.2">
      <c r="B304" s="230">
        <v>45200</v>
      </c>
      <c r="C304" s="231">
        <v>33.149998855590823</v>
      </c>
      <c r="D304" s="231">
        <v>38.149998855590823</v>
      </c>
      <c r="E304" s="231">
        <v>43.149998855590823</v>
      </c>
      <c r="F304" s="11"/>
      <c r="G304" s="231">
        <v>24.575000724792481</v>
      </c>
      <c r="H304" s="231">
        <v>26.575000724792481</v>
      </c>
      <c r="I304" s="231">
        <v>30.075000724792481</v>
      </c>
      <c r="J304" s="11"/>
      <c r="K304" s="219">
        <v>46082</v>
      </c>
      <c r="L304" s="7">
        <v>31.630003509521487</v>
      </c>
      <c r="M304" s="7">
        <v>36.630003509521487</v>
      </c>
      <c r="N304" s="7">
        <v>41.630003509521487</v>
      </c>
      <c r="O304" s="11"/>
      <c r="P304" s="7">
        <v>30.920002899169923</v>
      </c>
      <c r="Q304" s="7">
        <v>35.920002899169923</v>
      </c>
      <c r="R304" s="7">
        <v>40.920002899169923</v>
      </c>
      <c r="S304" s="11"/>
      <c r="T304" s="7">
        <v>1.7024331092834473</v>
      </c>
      <c r="U304" s="7">
        <v>1.7024331092834473</v>
      </c>
      <c r="V304" s="7">
        <v>1.7024331092834473</v>
      </c>
      <c r="W304" s="11"/>
      <c r="X304" s="7"/>
      <c r="Y304" s="7"/>
      <c r="Z304" s="7"/>
      <c r="AA304" s="11"/>
      <c r="AB304" s="7"/>
      <c r="AC304" s="7"/>
      <c r="AD304" s="7"/>
      <c r="AE304" s="11"/>
      <c r="AF304" s="7"/>
      <c r="AG304" s="7"/>
      <c r="AH304" s="7"/>
      <c r="AI304" s="11"/>
      <c r="AJ304" s="7"/>
      <c r="AK304" s="7"/>
      <c r="AL304" s="7"/>
      <c r="AM304" s="11"/>
      <c r="AN304" s="218">
        <v>74</v>
      </c>
      <c r="AO304" s="232">
        <v>0.4</v>
      </c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219">
        <v>46082</v>
      </c>
      <c r="BG304" s="234">
        <v>0.89</v>
      </c>
      <c r="BH304" s="11"/>
      <c r="BI304" s="11"/>
      <c r="BJ304" s="180"/>
      <c r="BK304" s="180"/>
      <c r="BL304" s="180"/>
      <c r="BM304"/>
      <c r="BN304"/>
      <c r="BO304"/>
      <c r="BP304"/>
      <c r="BQ304"/>
      <c r="BR304" s="180"/>
      <c r="BS304" s="180"/>
      <c r="BT304" s="180"/>
      <c r="BU304" s="180"/>
      <c r="BV304" s="180"/>
      <c r="BW304" s="180"/>
      <c r="BX304" s="180"/>
      <c r="BY304" s="180"/>
      <c r="BZ304" s="180"/>
      <c r="CA304" s="180"/>
      <c r="CB304" s="180"/>
      <c r="CC304" s="180"/>
      <c r="CD304" s="180"/>
      <c r="CE304" s="180"/>
    </row>
    <row r="305" spans="2:83" ht="12.75" x14ac:dyDescent="0.2">
      <c r="B305" s="230">
        <v>45231</v>
      </c>
      <c r="C305" s="231">
        <v>31.649998855590823</v>
      </c>
      <c r="D305" s="231">
        <v>36.649998855590823</v>
      </c>
      <c r="E305" s="231">
        <v>41.649998855590823</v>
      </c>
      <c r="F305" s="11"/>
      <c r="G305" s="231">
        <v>24.674999198913575</v>
      </c>
      <c r="H305" s="231">
        <v>26.674999198913575</v>
      </c>
      <c r="I305" s="231">
        <v>30.174999198913575</v>
      </c>
      <c r="J305" s="11"/>
      <c r="K305" s="219">
        <v>46113</v>
      </c>
      <c r="L305" s="7">
        <v>30.898508605957034</v>
      </c>
      <c r="M305" s="7">
        <v>35.898508605957034</v>
      </c>
      <c r="N305" s="7">
        <v>40.898508605957034</v>
      </c>
      <c r="O305" s="11"/>
      <c r="P305" s="7">
        <v>29.906510314941407</v>
      </c>
      <c r="Q305" s="7">
        <v>34.906510314941407</v>
      </c>
      <c r="R305" s="7">
        <v>39.906510314941407</v>
      </c>
      <c r="S305" s="11"/>
      <c r="T305" s="7">
        <v>1.7024331092834473</v>
      </c>
      <c r="U305" s="7">
        <v>1.7024331092834473</v>
      </c>
      <c r="V305" s="7">
        <v>1.7024331092834473</v>
      </c>
      <c r="W305" s="11"/>
      <c r="X305" s="7"/>
      <c r="Y305" s="7"/>
      <c r="Z305" s="7"/>
      <c r="AA305" s="11"/>
      <c r="AB305" s="7"/>
      <c r="AC305" s="7"/>
      <c r="AD305" s="7"/>
      <c r="AE305" s="11"/>
      <c r="AF305" s="7"/>
      <c r="AG305" s="7"/>
      <c r="AH305" s="7"/>
      <c r="AI305" s="11"/>
      <c r="AJ305" s="7"/>
      <c r="AK305" s="7"/>
      <c r="AL305" s="7"/>
      <c r="AM305" s="11"/>
      <c r="AN305" s="218">
        <v>74</v>
      </c>
      <c r="AO305" s="232">
        <v>0.4</v>
      </c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219">
        <v>46113</v>
      </c>
      <c r="BG305" s="234">
        <v>0.89</v>
      </c>
      <c r="BH305" s="11"/>
      <c r="BI305" s="11"/>
      <c r="BJ305" s="180"/>
      <c r="BK305" s="180"/>
      <c r="BL305" s="180"/>
      <c r="BM305"/>
      <c r="BN305"/>
      <c r="BO305"/>
      <c r="BP305"/>
      <c r="BQ305"/>
      <c r="BR305" s="180"/>
      <c r="BS305" s="180"/>
      <c r="BT305" s="180"/>
      <c r="BU305" s="180"/>
      <c r="BV305" s="180"/>
      <c r="BW305" s="180"/>
      <c r="BX305" s="180"/>
      <c r="BY305" s="180"/>
      <c r="BZ305" s="180"/>
      <c r="CA305" s="180"/>
      <c r="CB305" s="180"/>
      <c r="CC305" s="180"/>
      <c r="CD305" s="180"/>
      <c r="CE305" s="180"/>
    </row>
    <row r="306" spans="2:83" ht="12.75" x14ac:dyDescent="0.2">
      <c r="B306" s="230">
        <v>45261</v>
      </c>
      <c r="C306" s="231">
        <v>31.050000381469729</v>
      </c>
      <c r="D306" s="231">
        <v>36.050000381469729</v>
      </c>
      <c r="E306" s="231">
        <v>41.050000381469729</v>
      </c>
      <c r="F306" s="11"/>
      <c r="G306" s="231">
        <v>26.524998626708985</v>
      </c>
      <c r="H306" s="231">
        <v>28.524998626708985</v>
      </c>
      <c r="I306" s="231">
        <v>32.024998626708985</v>
      </c>
      <c r="J306" s="11"/>
      <c r="K306" s="219">
        <v>46143</v>
      </c>
      <c r="L306" s="7">
        <v>32.072506484985354</v>
      </c>
      <c r="M306" s="7">
        <v>37.072506484985354</v>
      </c>
      <c r="N306" s="7">
        <v>42.072506484985354</v>
      </c>
      <c r="O306" s="11"/>
      <c r="P306" s="7">
        <v>32.952504119873048</v>
      </c>
      <c r="Q306" s="7">
        <v>37.952504119873048</v>
      </c>
      <c r="R306" s="7">
        <v>42.952504119873048</v>
      </c>
      <c r="S306" s="11"/>
      <c r="T306" s="7">
        <v>1.7024331092834473</v>
      </c>
      <c r="U306" s="7">
        <v>1.7024331092834473</v>
      </c>
      <c r="V306" s="7">
        <v>1.7024331092834473</v>
      </c>
      <c r="W306" s="11"/>
      <c r="X306" s="7"/>
      <c r="Y306" s="7"/>
      <c r="Z306" s="7"/>
      <c r="AA306" s="11"/>
      <c r="AB306" s="7"/>
      <c r="AC306" s="7"/>
      <c r="AD306" s="7"/>
      <c r="AE306" s="11"/>
      <c r="AF306" s="7"/>
      <c r="AG306" s="7"/>
      <c r="AH306" s="7"/>
      <c r="AI306" s="11"/>
      <c r="AJ306" s="7"/>
      <c r="AK306" s="7"/>
      <c r="AL306" s="7"/>
      <c r="AM306" s="11"/>
      <c r="AN306" s="218">
        <v>74</v>
      </c>
      <c r="AO306" s="232">
        <v>0.4</v>
      </c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219">
        <v>46143</v>
      </c>
      <c r="BG306" s="234">
        <v>0.89</v>
      </c>
      <c r="BH306" s="11"/>
      <c r="BI306" s="11"/>
      <c r="BJ306" s="180"/>
      <c r="BK306" s="180"/>
      <c r="BL306" s="180"/>
      <c r="BM306"/>
      <c r="BN306"/>
      <c r="BO306"/>
      <c r="BP306"/>
      <c r="BQ306"/>
      <c r="BR306" s="180"/>
      <c r="BS306" s="180"/>
      <c r="BT306" s="180"/>
      <c r="BU306" s="180"/>
      <c r="BV306" s="180"/>
      <c r="BW306" s="180"/>
      <c r="BX306" s="180"/>
      <c r="BY306" s="180"/>
      <c r="BZ306" s="180"/>
      <c r="CA306" s="180"/>
      <c r="CB306" s="180"/>
      <c r="CC306" s="180"/>
      <c r="CD306" s="180"/>
      <c r="CE306" s="180"/>
    </row>
    <row r="307" spans="2:83" ht="12.75" x14ac:dyDescent="0.2">
      <c r="B307" s="230">
        <v>45292</v>
      </c>
      <c r="C307" s="231">
        <v>35.050010681152344</v>
      </c>
      <c r="D307" s="231">
        <v>40.050010681152344</v>
      </c>
      <c r="E307" s="231">
        <v>45.050010681152344</v>
      </c>
      <c r="F307" s="11"/>
      <c r="G307" s="231">
        <v>27.692495880126955</v>
      </c>
      <c r="H307" s="231">
        <v>29.692495880126955</v>
      </c>
      <c r="I307" s="231">
        <v>33.192495880126955</v>
      </c>
      <c r="J307" s="11"/>
      <c r="K307" s="219">
        <v>46174</v>
      </c>
      <c r="L307" s="7">
        <v>42.090002593994143</v>
      </c>
      <c r="M307" s="7">
        <v>47.090002593994143</v>
      </c>
      <c r="N307" s="7">
        <v>52.090002593994143</v>
      </c>
      <c r="O307" s="11"/>
      <c r="P307" s="7">
        <v>42.17250343322754</v>
      </c>
      <c r="Q307" s="7">
        <v>47.17250343322754</v>
      </c>
      <c r="R307" s="7">
        <v>52.17250343322754</v>
      </c>
      <c r="S307" s="11"/>
      <c r="T307" s="7">
        <v>1.7024331092834473</v>
      </c>
      <c r="U307" s="7">
        <v>1.7024331092834473</v>
      </c>
      <c r="V307" s="7">
        <v>1.7024331092834473</v>
      </c>
      <c r="W307" s="11"/>
      <c r="X307" s="7"/>
      <c r="Y307" s="7"/>
      <c r="Z307" s="7"/>
      <c r="AA307" s="11"/>
      <c r="AB307" s="7"/>
      <c r="AC307" s="7"/>
      <c r="AD307" s="7"/>
      <c r="AE307" s="11"/>
      <c r="AF307" s="7"/>
      <c r="AG307" s="7"/>
      <c r="AH307" s="7"/>
      <c r="AI307" s="11"/>
      <c r="AJ307" s="7"/>
      <c r="AK307" s="7"/>
      <c r="AL307" s="7"/>
      <c r="AM307" s="11"/>
      <c r="AN307" s="218">
        <v>74</v>
      </c>
      <c r="AO307" s="232">
        <v>0.4</v>
      </c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219">
        <v>46174</v>
      </c>
      <c r="BG307" s="234">
        <v>0.89</v>
      </c>
      <c r="BH307" s="11"/>
      <c r="BI307" s="11"/>
      <c r="BJ307" s="180"/>
      <c r="BK307" s="180"/>
      <c r="BL307" s="180"/>
      <c r="BM307"/>
      <c r="BN307"/>
      <c r="BO307"/>
      <c r="BP307"/>
      <c r="BQ307"/>
      <c r="BR307" s="180"/>
      <c r="BS307" s="180"/>
      <c r="BT307" s="180"/>
      <c r="BU307" s="180"/>
      <c r="BV307" s="180"/>
      <c r="BW307" s="180"/>
      <c r="BX307" s="180"/>
      <c r="BY307" s="180"/>
      <c r="BZ307" s="180"/>
      <c r="CA307" s="180"/>
      <c r="CB307" s="180"/>
      <c r="CC307" s="180"/>
      <c r="CD307" s="180"/>
      <c r="CE307" s="180"/>
    </row>
    <row r="308" spans="2:83" ht="12.75" x14ac:dyDescent="0.2">
      <c r="B308" s="230">
        <v>45323</v>
      </c>
      <c r="C308" s="231">
        <v>33.900001525878906</v>
      </c>
      <c r="D308" s="231">
        <v>38.900001525878906</v>
      </c>
      <c r="E308" s="231">
        <v>43.900001525878906</v>
      </c>
      <c r="F308" s="11"/>
      <c r="G308" s="231">
        <v>28.192497787475588</v>
      </c>
      <c r="H308" s="231">
        <v>30.192497787475588</v>
      </c>
      <c r="I308" s="231">
        <v>33.692497787475588</v>
      </c>
      <c r="J308" s="11"/>
      <c r="K308" s="219">
        <v>46204</v>
      </c>
      <c r="L308" s="7">
        <v>40.260012207031252</v>
      </c>
      <c r="M308" s="7">
        <v>45.260012207031252</v>
      </c>
      <c r="N308" s="7">
        <v>50.260012207031252</v>
      </c>
      <c r="O308" s="11"/>
      <c r="P308" s="7">
        <v>43.340012512207032</v>
      </c>
      <c r="Q308" s="7">
        <v>48.340012512207032</v>
      </c>
      <c r="R308" s="7">
        <v>53.340012512207032</v>
      </c>
      <c r="S308" s="11"/>
      <c r="T308" s="7">
        <v>1.7024331092834473</v>
      </c>
      <c r="U308" s="7">
        <v>1.7024331092834473</v>
      </c>
      <c r="V308" s="7">
        <v>1.7024331092834473</v>
      </c>
      <c r="W308" s="11"/>
      <c r="X308" s="7"/>
      <c r="Y308" s="7"/>
      <c r="Z308" s="7"/>
      <c r="AA308" s="11"/>
      <c r="AB308" s="7"/>
      <c r="AC308" s="7"/>
      <c r="AD308" s="7"/>
      <c r="AE308" s="11"/>
      <c r="AF308" s="7"/>
      <c r="AG308" s="7"/>
      <c r="AH308" s="7"/>
      <c r="AI308" s="11"/>
      <c r="AJ308" s="7"/>
      <c r="AK308" s="7"/>
      <c r="AL308" s="7"/>
      <c r="AM308" s="11"/>
      <c r="AN308" s="218">
        <v>74</v>
      </c>
      <c r="AO308" s="232">
        <v>0.4</v>
      </c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219">
        <v>46204</v>
      </c>
      <c r="BG308" s="234">
        <v>0.89</v>
      </c>
      <c r="BH308" s="11"/>
      <c r="BI308" s="11"/>
      <c r="BJ308" s="180"/>
      <c r="BK308" s="180"/>
      <c r="BL308" s="180"/>
      <c r="BM308"/>
      <c r="BN308"/>
      <c r="BO308"/>
      <c r="BP308"/>
      <c r="BQ308"/>
      <c r="BR308" s="180"/>
      <c r="BS308" s="180"/>
      <c r="BT308" s="180"/>
      <c r="BU308" s="180"/>
      <c r="BV308" s="180"/>
      <c r="BW308" s="180"/>
      <c r="BX308" s="180"/>
      <c r="BY308" s="180"/>
      <c r="BZ308" s="180"/>
      <c r="CA308" s="180"/>
      <c r="CB308" s="180"/>
      <c r="CC308" s="180"/>
      <c r="CD308" s="180"/>
      <c r="CE308" s="180"/>
    </row>
    <row r="309" spans="2:83" ht="12.75" x14ac:dyDescent="0.2">
      <c r="B309" s="230">
        <v>45352</v>
      </c>
      <c r="C309" s="231">
        <v>32.37999153137207</v>
      </c>
      <c r="D309" s="231">
        <v>37.37999153137207</v>
      </c>
      <c r="E309" s="231">
        <v>42.37999153137207</v>
      </c>
      <c r="F309" s="11"/>
      <c r="G309" s="231">
        <v>27.142496643066409</v>
      </c>
      <c r="H309" s="231">
        <v>29.142496643066409</v>
      </c>
      <c r="I309" s="231">
        <v>32.642496643066409</v>
      </c>
      <c r="J309" s="11"/>
      <c r="K309" s="219">
        <v>46235</v>
      </c>
      <c r="L309" s="7">
        <v>39.160009918212893</v>
      </c>
      <c r="M309" s="7">
        <v>44.160009918212893</v>
      </c>
      <c r="N309" s="7">
        <v>49.160009918212893</v>
      </c>
      <c r="O309" s="11"/>
      <c r="P309" s="7">
        <v>41.490010223388673</v>
      </c>
      <c r="Q309" s="7">
        <v>46.490010223388673</v>
      </c>
      <c r="R309" s="7">
        <v>51.490010223388673</v>
      </c>
      <c r="S309" s="11"/>
      <c r="T309" s="7">
        <v>1.7024331092834473</v>
      </c>
      <c r="U309" s="7">
        <v>1.7024331092834473</v>
      </c>
      <c r="V309" s="7">
        <v>1.7024331092834473</v>
      </c>
      <c r="W309" s="11"/>
      <c r="X309" s="7"/>
      <c r="Y309" s="7"/>
      <c r="Z309" s="7"/>
      <c r="AA309" s="11"/>
      <c r="AB309" s="7"/>
      <c r="AC309" s="7"/>
      <c r="AD309" s="7"/>
      <c r="AE309" s="11"/>
      <c r="AF309" s="7"/>
      <c r="AG309" s="7"/>
      <c r="AH309" s="7"/>
      <c r="AI309" s="11"/>
      <c r="AJ309" s="7"/>
      <c r="AK309" s="7"/>
      <c r="AL309" s="7"/>
      <c r="AM309" s="11"/>
      <c r="AN309" s="218">
        <v>74</v>
      </c>
      <c r="AO309" s="232">
        <v>0.4</v>
      </c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219">
        <v>46235</v>
      </c>
      <c r="BG309" s="234">
        <v>0.89</v>
      </c>
      <c r="BH309" s="11"/>
      <c r="BI309" s="11"/>
      <c r="BJ309" s="180"/>
      <c r="BK309" s="180"/>
      <c r="BL309" s="180"/>
      <c r="BM309"/>
      <c r="BN309"/>
      <c r="BO309"/>
      <c r="BP309"/>
      <c r="BQ309"/>
      <c r="BR309" s="180"/>
      <c r="BS309" s="180"/>
      <c r="BT309" s="180"/>
      <c r="BU309" s="180"/>
      <c r="BV309" s="180"/>
      <c r="BW309" s="180"/>
      <c r="BX309" s="180"/>
      <c r="BY309" s="180"/>
      <c r="BZ309" s="180"/>
      <c r="CA309" s="180"/>
      <c r="CB309" s="180"/>
      <c r="CC309" s="180"/>
      <c r="CD309" s="180"/>
      <c r="CE309" s="180"/>
    </row>
    <row r="310" spans="2:83" ht="12.75" x14ac:dyDescent="0.2">
      <c r="B310" s="230">
        <v>45383</v>
      </c>
      <c r="C310" s="231">
        <v>33.579998016357422</v>
      </c>
      <c r="D310" s="231">
        <v>38.579998016357422</v>
      </c>
      <c r="E310" s="231">
        <v>43.579998016357422</v>
      </c>
      <c r="F310" s="11"/>
      <c r="G310" s="231">
        <v>26.842497406005862</v>
      </c>
      <c r="H310" s="231">
        <v>28.842497406005862</v>
      </c>
      <c r="I310" s="231">
        <v>32.342497406005862</v>
      </c>
      <c r="J310" s="11"/>
      <c r="K310" s="219">
        <v>46266</v>
      </c>
      <c r="L310" s="7">
        <v>30.959004364013673</v>
      </c>
      <c r="M310" s="7">
        <v>35.959004364013673</v>
      </c>
      <c r="N310" s="7">
        <v>40.959004364013673</v>
      </c>
      <c r="O310" s="11"/>
      <c r="P310" s="7">
        <v>33.536004028320313</v>
      </c>
      <c r="Q310" s="7">
        <v>38.536004028320313</v>
      </c>
      <c r="R310" s="7">
        <v>43.536004028320313</v>
      </c>
      <c r="S310" s="11"/>
      <c r="T310" s="7">
        <v>1.7024331092834473</v>
      </c>
      <c r="U310" s="7">
        <v>1.7024331092834473</v>
      </c>
      <c r="V310" s="7">
        <v>1.7024331092834473</v>
      </c>
      <c r="W310" s="11"/>
      <c r="X310" s="7"/>
      <c r="Y310" s="7"/>
      <c r="Z310" s="7"/>
      <c r="AA310" s="11"/>
      <c r="AB310" s="7"/>
      <c r="AC310" s="7"/>
      <c r="AD310" s="7"/>
      <c r="AE310" s="11"/>
      <c r="AF310" s="7"/>
      <c r="AG310" s="7"/>
      <c r="AH310" s="7"/>
      <c r="AI310" s="11"/>
      <c r="AJ310" s="7"/>
      <c r="AK310" s="7"/>
      <c r="AL310" s="7"/>
      <c r="AM310" s="11"/>
      <c r="AN310" s="218">
        <v>74</v>
      </c>
      <c r="AO310" s="232">
        <v>0.4</v>
      </c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219">
        <v>46266</v>
      </c>
      <c r="BG310" s="234">
        <v>0.89</v>
      </c>
      <c r="BH310" s="11"/>
      <c r="BI310" s="11"/>
      <c r="BJ310" s="180"/>
      <c r="BK310" s="180"/>
      <c r="BL310" s="180"/>
      <c r="BM310"/>
      <c r="BN310"/>
      <c r="BO310"/>
      <c r="BP310"/>
      <c r="BQ310"/>
      <c r="BR310" s="180"/>
      <c r="BS310" s="180"/>
      <c r="BT310" s="180"/>
      <c r="BU310" s="180"/>
      <c r="BV310" s="180"/>
      <c r="BW310" s="180"/>
      <c r="BX310" s="180"/>
      <c r="BY310" s="180"/>
      <c r="BZ310" s="180"/>
      <c r="CA310" s="180"/>
      <c r="CB310" s="180"/>
      <c r="CC310" s="180"/>
      <c r="CD310" s="180"/>
      <c r="CE310" s="180"/>
    </row>
    <row r="311" spans="2:83" ht="12.75" x14ac:dyDescent="0.2">
      <c r="B311" s="230">
        <v>45413</v>
      </c>
      <c r="C311" s="231">
        <v>36.130016326904297</v>
      </c>
      <c r="D311" s="231">
        <v>41.130016326904297</v>
      </c>
      <c r="E311" s="231">
        <v>46.130016326904297</v>
      </c>
      <c r="F311" s="11"/>
      <c r="G311" s="231">
        <v>26.442497787475588</v>
      </c>
      <c r="H311" s="231">
        <v>28.442497787475588</v>
      </c>
      <c r="I311" s="231">
        <v>31.942497787475588</v>
      </c>
      <c r="J311" s="11"/>
      <c r="K311" s="219">
        <v>46296</v>
      </c>
      <c r="L311" s="7">
        <v>29.401007614135743</v>
      </c>
      <c r="M311" s="7">
        <v>34.401007614135743</v>
      </c>
      <c r="N311" s="7">
        <v>39.401007614135743</v>
      </c>
      <c r="O311" s="11"/>
      <c r="P311" s="7">
        <v>31.154005966186524</v>
      </c>
      <c r="Q311" s="7">
        <v>36.154005966186524</v>
      </c>
      <c r="R311" s="7">
        <v>41.154005966186524</v>
      </c>
      <c r="S311" s="11"/>
      <c r="T311" s="7">
        <v>1.7024331092834473</v>
      </c>
      <c r="U311" s="7">
        <v>1.7024331092834473</v>
      </c>
      <c r="V311" s="7">
        <v>1.7024331092834473</v>
      </c>
      <c r="W311" s="11"/>
      <c r="X311" s="7"/>
      <c r="Y311" s="7"/>
      <c r="Z311" s="7"/>
      <c r="AA311" s="11"/>
      <c r="AB311" s="7"/>
      <c r="AC311" s="7"/>
      <c r="AD311" s="7"/>
      <c r="AE311" s="11"/>
      <c r="AF311" s="7"/>
      <c r="AG311" s="7"/>
      <c r="AH311" s="7"/>
      <c r="AI311" s="11"/>
      <c r="AJ311" s="7"/>
      <c r="AK311" s="7"/>
      <c r="AL311" s="7"/>
      <c r="AM311" s="11"/>
      <c r="AN311" s="218">
        <v>74</v>
      </c>
      <c r="AO311" s="232">
        <v>0.4</v>
      </c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219">
        <v>46296</v>
      </c>
      <c r="BG311" s="234">
        <v>0.89</v>
      </c>
      <c r="BH311" s="11"/>
      <c r="BI311" s="11"/>
      <c r="BJ311" s="180"/>
      <c r="BK311" s="180"/>
      <c r="BL311" s="180"/>
      <c r="BM311"/>
      <c r="BN311"/>
      <c r="BO311"/>
      <c r="BP311"/>
      <c r="BQ311"/>
      <c r="BR311" s="180"/>
      <c r="BS311" s="180"/>
      <c r="BT311" s="180"/>
      <c r="BU311" s="180"/>
      <c r="BV311" s="180"/>
      <c r="BW311" s="180"/>
      <c r="BX311" s="180"/>
      <c r="BY311" s="180"/>
      <c r="BZ311" s="180"/>
      <c r="CA311" s="180"/>
      <c r="CB311" s="180"/>
      <c r="CC311" s="180"/>
      <c r="CD311" s="180"/>
      <c r="CE311" s="180"/>
    </row>
    <row r="312" spans="2:83" ht="12.75" x14ac:dyDescent="0.2">
      <c r="B312" s="230">
        <v>45444</v>
      </c>
      <c r="C312" s="231">
        <v>46.830001831054688</v>
      </c>
      <c r="D312" s="231">
        <v>51.830001831054688</v>
      </c>
      <c r="E312" s="231">
        <v>56.830001831054688</v>
      </c>
      <c r="F312" s="11"/>
      <c r="G312" s="231">
        <v>27.042500076293948</v>
      </c>
      <c r="H312" s="231">
        <v>29.042500076293948</v>
      </c>
      <c r="I312" s="231">
        <v>32.542500076293948</v>
      </c>
      <c r="J312" s="11"/>
      <c r="K312" s="219">
        <v>46327</v>
      </c>
      <c r="L312" s="7">
        <v>29.651007614135743</v>
      </c>
      <c r="M312" s="7">
        <v>34.651007614135743</v>
      </c>
      <c r="N312" s="7">
        <v>39.651007614135743</v>
      </c>
      <c r="O312" s="11"/>
      <c r="P312" s="7">
        <v>30.654005966186524</v>
      </c>
      <c r="Q312" s="7">
        <v>35.654005966186524</v>
      </c>
      <c r="R312" s="7">
        <v>40.654005966186524</v>
      </c>
      <c r="S312" s="11"/>
      <c r="T312" s="7">
        <v>1.7024331092834473</v>
      </c>
      <c r="U312" s="7">
        <v>1.7024331092834473</v>
      </c>
      <c r="V312" s="7">
        <v>1.7024331092834473</v>
      </c>
      <c r="W312" s="11"/>
      <c r="X312" s="7"/>
      <c r="Y312" s="7"/>
      <c r="Z312" s="7"/>
      <c r="AA312" s="11"/>
      <c r="AB312" s="7"/>
      <c r="AC312" s="7"/>
      <c r="AD312" s="7"/>
      <c r="AE312" s="11"/>
      <c r="AF312" s="7"/>
      <c r="AG312" s="7"/>
      <c r="AH312" s="7"/>
      <c r="AI312" s="11"/>
      <c r="AJ312" s="7"/>
      <c r="AK312" s="7"/>
      <c r="AL312" s="7"/>
      <c r="AM312" s="11"/>
      <c r="AN312" s="218">
        <v>74</v>
      </c>
      <c r="AO312" s="232">
        <v>0.4</v>
      </c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219">
        <v>46327</v>
      </c>
      <c r="BG312" s="234">
        <v>0.89</v>
      </c>
      <c r="BH312" s="11"/>
      <c r="BI312" s="11"/>
      <c r="BJ312" s="180"/>
      <c r="BK312" s="180"/>
      <c r="BL312" s="180"/>
      <c r="BM312"/>
      <c r="BN312"/>
      <c r="BO312"/>
      <c r="BP312"/>
      <c r="BQ312"/>
      <c r="BR312" s="180"/>
      <c r="BS312" s="180"/>
      <c r="BT312" s="180"/>
      <c r="BU312" s="180"/>
      <c r="BV312" s="180"/>
      <c r="BW312" s="180"/>
      <c r="BX312" s="180"/>
      <c r="BY312" s="180"/>
      <c r="BZ312" s="180"/>
      <c r="CA312" s="180"/>
      <c r="CB312" s="180"/>
      <c r="CC312" s="180"/>
      <c r="CD312" s="180"/>
      <c r="CE312" s="180"/>
    </row>
    <row r="313" spans="2:83" ht="12.75" x14ac:dyDescent="0.2">
      <c r="B313" s="230">
        <v>45474</v>
      </c>
      <c r="C313" s="231">
        <v>55.480003356933594</v>
      </c>
      <c r="D313" s="231">
        <v>60.480003356933594</v>
      </c>
      <c r="E313" s="231">
        <v>65.480003356933594</v>
      </c>
      <c r="F313" s="11"/>
      <c r="G313" s="231">
        <v>28.542500076293948</v>
      </c>
      <c r="H313" s="231">
        <v>30.542500076293948</v>
      </c>
      <c r="I313" s="231">
        <v>34.042500076293948</v>
      </c>
      <c r="J313" s="11"/>
      <c r="K313" s="219">
        <v>46357</v>
      </c>
      <c r="L313" s="7">
        <v>30.216006240844727</v>
      </c>
      <c r="M313" s="7">
        <v>35.216006240844727</v>
      </c>
      <c r="N313" s="7">
        <v>40.216006240844727</v>
      </c>
      <c r="O313" s="11"/>
      <c r="P313" s="7">
        <v>31.364007339477538</v>
      </c>
      <c r="Q313" s="7">
        <v>36.364007339477538</v>
      </c>
      <c r="R313" s="7">
        <v>41.364007339477538</v>
      </c>
      <c r="S313" s="11"/>
      <c r="T313" s="7">
        <v>1.7024331092834473</v>
      </c>
      <c r="U313" s="7">
        <v>1.7024331092834473</v>
      </c>
      <c r="V313" s="7">
        <v>1.7024331092834473</v>
      </c>
      <c r="W313" s="11"/>
      <c r="X313" s="7"/>
      <c r="Y313" s="7"/>
      <c r="Z313" s="7"/>
      <c r="AA313" s="11"/>
      <c r="AB313" s="7"/>
      <c r="AC313" s="7"/>
      <c r="AD313" s="7"/>
      <c r="AE313" s="11"/>
      <c r="AF313" s="7"/>
      <c r="AG313" s="7"/>
      <c r="AH313" s="7"/>
      <c r="AI313" s="11"/>
      <c r="AJ313" s="7"/>
      <c r="AK313" s="7"/>
      <c r="AL313" s="7"/>
      <c r="AM313" s="11"/>
      <c r="AN313" s="218">
        <v>74</v>
      </c>
      <c r="AO313" s="232">
        <v>0.4</v>
      </c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219">
        <v>46357</v>
      </c>
      <c r="BG313" s="234">
        <v>0.89</v>
      </c>
      <c r="BH313" s="11"/>
      <c r="BI313" s="11"/>
      <c r="BJ313" s="180"/>
      <c r="BK313" s="180"/>
      <c r="BL313" s="180"/>
      <c r="BM313"/>
      <c r="BN313"/>
      <c r="BO313"/>
      <c r="BP313"/>
      <c r="BQ313"/>
      <c r="BR313" s="180"/>
      <c r="BS313" s="180"/>
      <c r="BT313" s="180"/>
      <c r="BU313" s="180"/>
      <c r="BV313" s="180"/>
      <c r="BW313" s="180"/>
      <c r="BX313" s="180"/>
      <c r="BY313" s="180"/>
      <c r="BZ313" s="180"/>
      <c r="CA313" s="180"/>
      <c r="CB313" s="180"/>
      <c r="CC313" s="180"/>
      <c r="CD313" s="180"/>
      <c r="CE313" s="180"/>
    </row>
    <row r="314" spans="2:83" ht="12.75" x14ac:dyDescent="0.2">
      <c r="B314" s="230">
        <v>45505</v>
      </c>
      <c r="C314" s="231">
        <v>54.725001525878909</v>
      </c>
      <c r="D314" s="231">
        <v>59.725001525878909</v>
      </c>
      <c r="E314" s="231">
        <v>64.725001525878909</v>
      </c>
      <c r="F314" s="11"/>
      <c r="G314" s="231">
        <v>28.442500076293946</v>
      </c>
      <c r="H314" s="231">
        <v>30.442500076293946</v>
      </c>
      <c r="I314" s="231">
        <v>33.942500076293946</v>
      </c>
      <c r="J314" s="11"/>
      <c r="K314" s="219">
        <v>46388</v>
      </c>
      <c r="L314" s="7">
        <v>34.303005752563479</v>
      </c>
      <c r="M314" s="7">
        <v>39.303005752563479</v>
      </c>
      <c r="N314" s="7">
        <v>44.303005752563479</v>
      </c>
      <c r="O314" s="11"/>
      <c r="P314" s="7">
        <v>32.512005767822266</v>
      </c>
      <c r="Q314" s="7">
        <v>37.512005767822266</v>
      </c>
      <c r="R314" s="7">
        <v>42.512005767822266</v>
      </c>
      <c r="S314" s="11"/>
      <c r="T314" s="7">
        <v>1.7024331092834473</v>
      </c>
      <c r="U314" s="7">
        <v>1.7024331092834473</v>
      </c>
      <c r="V314" s="7">
        <v>1.7024331092834473</v>
      </c>
      <c r="W314" s="11"/>
      <c r="X314" s="7"/>
      <c r="Y314" s="7"/>
      <c r="Z314" s="7"/>
      <c r="AA314" s="11"/>
      <c r="AB314" s="7"/>
      <c r="AC314" s="7"/>
      <c r="AD314" s="7"/>
      <c r="AE314" s="11"/>
      <c r="AF314" s="7"/>
      <c r="AG314" s="7"/>
      <c r="AH314" s="7"/>
      <c r="AI314" s="11"/>
      <c r="AJ314" s="7"/>
      <c r="AK314" s="7"/>
      <c r="AL314" s="7"/>
      <c r="AM314" s="11"/>
      <c r="AN314" s="218">
        <v>74</v>
      </c>
      <c r="AO314" s="232">
        <v>0.4</v>
      </c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219">
        <v>46388</v>
      </c>
      <c r="BG314" s="234">
        <v>0.89</v>
      </c>
      <c r="BH314" s="11"/>
      <c r="BI314" s="11"/>
      <c r="BJ314" s="180"/>
      <c r="BK314" s="180"/>
      <c r="BL314" s="180"/>
      <c r="BM314"/>
      <c r="BN314"/>
      <c r="BO314"/>
      <c r="BP314"/>
      <c r="BQ314"/>
      <c r="BR314" s="180"/>
      <c r="BS314" s="180"/>
      <c r="BT314" s="180"/>
      <c r="BU314" s="180"/>
      <c r="BV314" s="180"/>
      <c r="BW314" s="180"/>
      <c r="BX314" s="180"/>
      <c r="BY314" s="180"/>
      <c r="BZ314" s="180"/>
      <c r="CA314" s="180"/>
      <c r="CB314" s="180"/>
      <c r="CC314" s="180"/>
      <c r="CD314" s="180"/>
      <c r="CE314" s="180"/>
    </row>
    <row r="315" spans="2:83" ht="12.75" x14ac:dyDescent="0.2">
      <c r="B315" s="230">
        <v>45536</v>
      </c>
      <c r="C315" s="231">
        <v>34.149999237060541</v>
      </c>
      <c r="D315" s="231">
        <v>39.149999237060541</v>
      </c>
      <c r="E315" s="231">
        <v>44.149999237060541</v>
      </c>
      <c r="F315" s="11"/>
      <c r="G315" s="231">
        <v>25.192501029968263</v>
      </c>
      <c r="H315" s="231">
        <v>27.192501029968263</v>
      </c>
      <c r="I315" s="231">
        <v>30.692501029968263</v>
      </c>
      <c r="J315" s="11"/>
      <c r="K315" s="219">
        <v>46419</v>
      </c>
      <c r="L315" s="7">
        <v>33.053005752563479</v>
      </c>
      <c r="M315" s="7">
        <v>38.053005752563479</v>
      </c>
      <c r="N315" s="7">
        <v>43.053005752563479</v>
      </c>
      <c r="O315" s="11"/>
      <c r="P315" s="7">
        <v>31.762005767822266</v>
      </c>
      <c r="Q315" s="7">
        <v>36.762005767822266</v>
      </c>
      <c r="R315" s="7">
        <v>41.762005767822266</v>
      </c>
      <c r="S315" s="11"/>
      <c r="T315" s="7">
        <v>1.7024331092834473</v>
      </c>
      <c r="U315" s="7">
        <v>1.7024331092834473</v>
      </c>
      <c r="V315" s="7">
        <v>1.7024331092834473</v>
      </c>
      <c r="W315" s="11"/>
      <c r="X315" s="7"/>
      <c r="Y315" s="7"/>
      <c r="Z315" s="7"/>
      <c r="AA315" s="11"/>
      <c r="AB315" s="7"/>
      <c r="AC315" s="7"/>
      <c r="AD315" s="7"/>
      <c r="AE315" s="11"/>
      <c r="AF315" s="7"/>
      <c r="AG315" s="7"/>
      <c r="AH315" s="7"/>
      <c r="AI315" s="11"/>
      <c r="AJ315" s="7"/>
      <c r="AK315" s="7"/>
      <c r="AL315" s="7"/>
      <c r="AM315" s="11"/>
      <c r="AN315" s="218">
        <v>74</v>
      </c>
      <c r="AO315" s="232">
        <v>0.4</v>
      </c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219">
        <v>46419</v>
      </c>
      <c r="BG315" s="234">
        <v>0.89</v>
      </c>
      <c r="BH315" s="11"/>
      <c r="BI315" s="11"/>
      <c r="BJ315" s="180"/>
      <c r="BK315" s="180"/>
      <c r="BL315" s="180"/>
      <c r="BM315"/>
      <c r="BN315"/>
      <c r="BO315"/>
      <c r="BP315"/>
      <c r="BQ315"/>
      <c r="BR315" s="180"/>
      <c r="BS315" s="180"/>
      <c r="BT315" s="180"/>
      <c r="BU315" s="180"/>
      <c r="BV315" s="180"/>
      <c r="BW315" s="180"/>
      <c r="BX315" s="180"/>
      <c r="BY315" s="180"/>
      <c r="BZ315" s="180"/>
      <c r="CA315" s="180"/>
      <c r="CB315" s="180"/>
      <c r="CC315" s="180"/>
      <c r="CD315" s="180"/>
      <c r="CE315" s="180"/>
    </row>
    <row r="316" spans="2:83" ht="12.75" x14ac:dyDescent="0.2">
      <c r="B316" s="230">
        <v>45566</v>
      </c>
      <c r="C316" s="231">
        <v>33.399998855590823</v>
      </c>
      <c r="D316" s="231">
        <v>38.399998855590823</v>
      </c>
      <c r="E316" s="231">
        <v>43.399998855590823</v>
      </c>
      <c r="F316" s="11"/>
      <c r="G316" s="231">
        <v>24.825000724792481</v>
      </c>
      <c r="H316" s="231">
        <v>26.825000724792481</v>
      </c>
      <c r="I316" s="231">
        <v>30.325000724792481</v>
      </c>
      <c r="J316" s="11"/>
      <c r="K316" s="219">
        <v>46447</v>
      </c>
      <c r="L316" s="7">
        <v>31.630003509521487</v>
      </c>
      <c r="M316" s="7">
        <v>36.630003509521487</v>
      </c>
      <c r="N316" s="7">
        <v>41.630003509521487</v>
      </c>
      <c r="O316" s="11"/>
      <c r="P316" s="7">
        <v>30.920002899169923</v>
      </c>
      <c r="Q316" s="7">
        <v>35.920002899169923</v>
      </c>
      <c r="R316" s="7">
        <v>40.920002899169923</v>
      </c>
      <c r="S316" s="11"/>
      <c r="T316" s="7">
        <v>1.7024331092834473</v>
      </c>
      <c r="U316" s="7">
        <v>1.7024331092834473</v>
      </c>
      <c r="V316" s="7">
        <v>1.7024331092834473</v>
      </c>
      <c r="W316" s="11"/>
      <c r="X316" s="7"/>
      <c r="Y316" s="7"/>
      <c r="Z316" s="7"/>
      <c r="AA316" s="11"/>
      <c r="AB316" s="7"/>
      <c r="AC316" s="7"/>
      <c r="AD316" s="7"/>
      <c r="AE316" s="11"/>
      <c r="AF316" s="7"/>
      <c r="AG316" s="7"/>
      <c r="AH316" s="7"/>
      <c r="AI316" s="11"/>
      <c r="AJ316" s="7"/>
      <c r="AK316" s="7"/>
      <c r="AL316" s="7"/>
      <c r="AM316" s="11"/>
      <c r="AN316" s="218">
        <v>74</v>
      </c>
      <c r="AO316" s="232">
        <v>0.4</v>
      </c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219">
        <v>46447</v>
      </c>
      <c r="BG316" s="234">
        <v>0.89</v>
      </c>
      <c r="BH316" s="11"/>
      <c r="BI316" s="11"/>
      <c r="BJ316" s="180"/>
      <c r="BK316" s="180"/>
      <c r="BL316" s="180"/>
      <c r="BM316"/>
      <c r="BN316"/>
      <c r="BO316"/>
      <c r="BP316"/>
      <c r="BQ316"/>
      <c r="BR316" s="180"/>
      <c r="BS316" s="180"/>
      <c r="BT316" s="180"/>
      <c r="BU316" s="180"/>
      <c r="BV316" s="180"/>
      <c r="BW316" s="180"/>
      <c r="BX316" s="180"/>
      <c r="BY316" s="180"/>
      <c r="BZ316" s="180"/>
      <c r="CA316" s="180"/>
      <c r="CB316" s="180"/>
      <c r="CC316" s="180"/>
      <c r="CD316" s="180"/>
      <c r="CE316" s="180"/>
    </row>
    <row r="317" spans="2:83" ht="12.75" x14ac:dyDescent="0.2">
      <c r="B317" s="230">
        <v>45597</v>
      </c>
      <c r="C317" s="231">
        <v>31.899998855590823</v>
      </c>
      <c r="D317" s="231">
        <v>36.899998855590823</v>
      </c>
      <c r="E317" s="231">
        <v>41.899998855590823</v>
      </c>
      <c r="F317" s="11"/>
      <c r="G317" s="231">
        <v>24.924999198913575</v>
      </c>
      <c r="H317" s="231">
        <v>26.924999198913575</v>
      </c>
      <c r="I317" s="231">
        <v>30.424999198913575</v>
      </c>
      <c r="J317" s="11"/>
      <c r="K317" s="219">
        <v>46478</v>
      </c>
      <c r="L317" s="7">
        <v>30.898508605957034</v>
      </c>
      <c r="M317" s="7">
        <v>35.898508605957034</v>
      </c>
      <c r="N317" s="7">
        <v>40.898508605957034</v>
      </c>
      <c r="O317" s="11"/>
      <c r="P317" s="7">
        <v>29.906510314941407</v>
      </c>
      <c r="Q317" s="7">
        <v>34.906510314941407</v>
      </c>
      <c r="R317" s="7">
        <v>39.906510314941407</v>
      </c>
      <c r="S317" s="11"/>
      <c r="T317" s="7">
        <v>1.7024331092834473</v>
      </c>
      <c r="U317" s="7">
        <v>1.7024331092834473</v>
      </c>
      <c r="V317" s="7">
        <v>1.7024331092834473</v>
      </c>
      <c r="W317" s="11"/>
      <c r="X317" s="7"/>
      <c r="Y317" s="7"/>
      <c r="Z317" s="7"/>
      <c r="AA317" s="11"/>
      <c r="AB317" s="7"/>
      <c r="AC317" s="7"/>
      <c r="AD317" s="7"/>
      <c r="AE317" s="11"/>
      <c r="AF317" s="7"/>
      <c r="AG317" s="7"/>
      <c r="AH317" s="7"/>
      <c r="AI317" s="11"/>
      <c r="AJ317" s="7"/>
      <c r="AK317" s="7"/>
      <c r="AL317" s="7"/>
      <c r="AM317" s="11"/>
      <c r="AN317" s="218">
        <v>74</v>
      </c>
      <c r="AO317" s="232">
        <v>0.4</v>
      </c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219">
        <v>46478</v>
      </c>
      <c r="BG317" s="234">
        <v>0.89</v>
      </c>
      <c r="BH317" s="11"/>
      <c r="BI317" s="11"/>
      <c r="BJ317" s="180"/>
      <c r="BK317" s="180"/>
      <c r="BL317" s="180"/>
      <c r="BM317"/>
      <c r="BN317"/>
      <c r="BO317"/>
      <c r="BP317"/>
      <c r="BQ317"/>
      <c r="BR317" s="180"/>
      <c r="BS317" s="180"/>
      <c r="BT317" s="180"/>
      <c r="BU317" s="180"/>
      <c r="BV317" s="180"/>
      <c r="BW317" s="180"/>
      <c r="BX317" s="180"/>
      <c r="BY317" s="180"/>
      <c r="BZ317" s="180"/>
      <c r="CA317" s="180"/>
      <c r="CB317" s="180"/>
      <c r="CC317" s="180"/>
      <c r="CD317" s="180"/>
      <c r="CE317" s="180"/>
    </row>
    <row r="318" spans="2:83" ht="12.75" x14ac:dyDescent="0.2">
      <c r="B318" s="230">
        <v>45627</v>
      </c>
      <c r="C318" s="231">
        <v>31.300000381469729</v>
      </c>
      <c r="D318" s="231">
        <v>36.300000381469729</v>
      </c>
      <c r="E318" s="231">
        <v>41.300000381469729</v>
      </c>
      <c r="F318" s="11"/>
      <c r="G318" s="231">
        <v>26.774998626708985</v>
      </c>
      <c r="H318" s="231">
        <v>28.774998626708985</v>
      </c>
      <c r="I318" s="231">
        <v>32.274998626708985</v>
      </c>
      <c r="J318" s="11"/>
      <c r="K318" s="219">
        <v>46508</v>
      </c>
      <c r="L318" s="7">
        <v>32.072506484985354</v>
      </c>
      <c r="M318" s="7">
        <v>37.072506484985354</v>
      </c>
      <c r="N318" s="7">
        <v>42.072506484985354</v>
      </c>
      <c r="O318" s="11"/>
      <c r="P318" s="7">
        <v>32.952504119873048</v>
      </c>
      <c r="Q318" s="7">
        <v>37.952504119873048</v>
      </c>
      <c r="R318" s="7">
        <v>42.952504119873048</v>
      </c>
      <c r="S318" s="11"/>
      <c r="T318" s="7">
        <v>1.7024331092834473</v>
      </c>
      <c r="U318" s="7">
        <v>1.7024331092834473</v>
      </c>
      <c r="V318" s="7">
        <v>1.7024331092834473</v>
      </c>
      <c r="W318" s="11"/>
      <c r="X318" s="7"/>
      <c r="Y318" s="7"/>
      <c r="Z318" s="7"/>
      <c r="AA318" s="11"/>
      <c r="AB318" s="7"/>
      <c r="AC318" s="7"/>
      <c r="AD318" s="7"/>
      <c r="AE318" s="11"/>
      <c r="AF318" s="7"/>
      <c r="AG318" s="7"/>
      <c r="AH318" s="7"/>
      <c r="AI318" s="11"/>
      <c r="AJ318" s="7"/>
      <c r="AK318" s="7"/>
      <c r="AL318" s="7"/>
      <c r="AM318" s="11"/>
      <c r="AN318" s="218">
        <v>74</v>
      </c>
      <c r="AO318" s="232">
        <v>0.4</v>
      </c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219">
        <v>46508</v>
      </c>
      <c r="BG318" s="234">
        <v>0.89</v>
      </c>
      <c r="BH318" s="11"/>
      <c r="BI318" s="11"/>
      <c r="BJ318" s="180"/>
      <c r="BK318" s="180"/>
      <c r="BL318" s="180"/>
      <c r="BM318"/>
      <c r="BN318"/>
      <c r="BO318"/>
      <c r="BP318"/>
      <c r="BQ318"/>
      <c r="BR318" s="180"/>
      <c r="BS318" s="180"/>
      <c r="BT318" s="180"/>
      <c r="BU318" s="180"/>
      <c r="BV318" s="180"/>
      <c r="BW318" s="180"/>
      <c r="BX318" s="180"/>
      <c r="BY318" s="180"/>
      <c r="BZ318" s="180"/>
      <c r="CA318" s="180"/>
      <c r="CB318" s="180"/>
      <c r="CC318" s="180"/>
      <c r="CD318" s="180"/>
      <c r="CE318" s="180"/>
    </row>
    <row r="319" spans="2:83" ht="12.75" x14ac:dyDescent="0.2">
      <c r="B319" s="230">
        <v>45658</v>
      </c>
      <c r="C319" s="231">
        <v>35.300010681152344</v>
      </c>
      <c r="D319" s="231">
        <v>40.300010681152344</v>
      </c>
      <c r="E319" s="231">
        <v>45.300010681152344</v>
      </c>
      <c r="F319" s="11"/>
      <c r="G319" s="231">
        <v>27.942495880126955</v>
      </c>
      <c r="H319" s="231">
        <v>29.942495880126955</v>
      </c>
      <c r="I319" s="231">
        <v>33.442495880126955</v>
      </c>
      <c r="J319" s="11"/>
      <c r="K319" s="219">
        <v>46539</v>
      </c>
      <c r="L319" s="7">
        <v>42.090002593994143</v>
      </c>
      <c r="M319" s="7">
        <v>47.090002593994143</v>
      </c>
      <c r="N319" s="7">
        <v>52.090002593994143</v>
      </c>
      <c r="O319" s="11"/>
      <c r="P319" s="7">
        <v>42.17250343322754</v>
      </c>
      <c r="Q319" s="7">
        <v>47.17250343322754</v>
      </c>
      <c r="R319" s="7">
        <v>52.17250343322754</v>
      </c>
      <c r="S319" s="11"/>
      <c r="T319" s="7">
        <v>1.7024331092834473</v>
      </c>
      <c r="U319" s="7">
        <v>1.7024331092834473</v>
      </c>
      <c r="V319" s="7">
        <v>1.7024331092834473</v>
      </c>
      <c r="W319" s="11"/>
      <c r="X319" s="7"/>
      <c r="Y319" s="7"/>
      <c r="Z319" s="7"/>
      <c r="AA319" s="11"/>
      <c r="AB319" s="7"/>
      <c r="AC319" s="7"/>
      <c r="AD319" s="7"/>
      <c r="AE319" s="11"/>
      <c r="AF319" s="7"/>
      <c r="AG319" s="7"/>
      <c r="AH319" s="7"/>
      <c r="AI319" s="11"/>
      <c r="AJ319" s="7"/>
      <c r="AK319" s="7"/>
      <c r="AL319" s="7"/>
      <c r="AM319" s="11"/>
      <c r="AN319" s="218">
        <v>74</v>
      </c>
      <c r="AO319" s="232">
        <v>0.4</v>
      </c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219">
        <v>46539</v>
      </c>
      <c r="BG319" s="234">
        <v>0.89</v>
      </c>
      <c r="BH319" s="11"/>
      <c r="BI319" s="11"/>
      <c r="BJ319" s="180"/>
      <c r="BK319" s="180"/>
      <c r="BL319" s="180"/>
      <c r="BM319"/>
      <c r="BN319"/>
      <c r="BO319"/>
      <c r="BP319"/>
      <c r="BQ319"/>
      <c r="BR319" s="180"/>
      <c r="BS319" s="180"/>
      <c r="BT319" s="180"/>
      <c r="BU319" s="180"/>
      <c r="BV319" s="180"/>
      <c r="BW319" s="180"/>
      <c r="BX319" s="180"/>
      <c r="BY319" s="180"/>
      <c r="BZ319" s="180"/>
      <c r="CA319" s="180"/>
      <c r="CB319" s="180"/>
      <c r="CC319" s="180"/>
      <c r="CD319" s="180"/>
      <c r="CE319" s="180"/>
    </row>
    <row r="320" spans="2:83" ht="12.75" x14ac:dyDescent="0.2">
      <c r="B320" s="230">
        <v>45689</v>
      </c>
      <c r="C320" s="231">
        <v>34.150001525878906</v>
      </c>
      <c r="D320" s="231">
        <v>39.150001525878906</v>
      </c>
      <c r="E320" s="231">
        <v>44.150001525878906</v>
      </c>
      <c r="F320" s="11"/>
      <c r="G320" s="231">
        <v>28.442497787475588</v>
      </c>
      <c r="H320" s="231">
        <v>30.442497787475588</v>
      </c>
      <c r="I320" s="231">
        <v>33.942497787475588</v>
      </c>
      <c r="J320" s="11"/>
      <c r="K320" s="219">
        <v>46569</v>
      </c>
      <c r="L320" s="7">
        <v>40.260012207031252</v>
      </c>
      <c r="M320" s="7">
        <v>45.260012207031252</v>
      </c>
      <c r="N320" s="7">
        <v>50.260012207031252</v>
      </c>
      <c r="O320" s="11"/>
      <c r="P320" s="7">
        <v>43.340012512207032</v>
      </c>
      <c r="Q320" s="7">
        <v>48.340012512207032</v>
      </c>
      <c r="R320" s="7">
        <v>53.340012512207032</v>
      </c>
      <c r="S320" s="11"/>
      <c r="T320" s="7">
        <v>1.7024331092834473</v>
      </c>
      <c r="U320" s="7">
        <v>1.7024331092834473</v>
      </c>
      <c r="V320" s="7">
        <v>1.7024331092834473</v>
      </c>
      <c r="W320" s="11"/>
      <c r="X320" s="7"/>
      <c r="Y320" s="7"/>
      <c r="Z320" s="7"/>
      <c r="AA320" s="11"/>
      <c r="AB320" s="7"/>
      <c r="AC320" s="7"/>
      <c r="AD320" s="7"/>
      <c r="AE320" s="11"/>
      <c r="AF320" s="7"/>
      <c r="AG320" s="7"/>
      <c r="AH320" s="7"/>
      <c r="AI320" s="11"/>
      <c r="AJ320" s="7"/>
      <c r="AK320" s="7"/>
      <c r="AL320" s="7"/>
      <c r="AM320" s="11"/>
      <c r="AN320" s="218">
        <v>74</v>
      </c>
      <c r="AO320" s="232">
        <v>0.4</v>
      </c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219">
        <v>46569</v>
      </c>
      <c r="BG320" s="234">
        <v>0.89</v>
      </c>
      <c r="BH320" s="11"/>
      <c r="BI320" s="11"/>
      <c r="BJ320" s="180"/>
      <c r="BK320" s="180"/>
      <c r="BL320" s="180"/>
      <c r="BM320"/>
      <c r="BN320"/>
      <c r="BO320"/>
      <c r="BP320"/>
      <c r="BQ320"/>
      <c r="BR320" s="180"/>
      <c r="BS320" s="180"/>
      <c r="BT320" s="180"/>
      <c r="BU320" s="180"/>
      <c r="BV320" s="180"/>
      <c r="BW320" s="180"/>
      <c r="BX320" s="180"/>
      <c r="BY320" s="180"/>
      <c r="BZ320" s="180"/>
      <c r="CA320" s="180"/>
      <c r="CB320" s="180"/>
      <c r="CC320" s="180"/>
      <c r="CD320" s="180"/>
      <c r="CE320" s="180"/>
    </row>
    <row r="321" spans="2:83" ht="12.75" x14ac:dyDescent="0.2">
      <c r="B321" s="230">
        <v>45717</v>
      </c>
      <c r="C321" s="231">
        <v>32.62999153137207</v>
      </c>
      <c r="D321" s="231">
        <v>37.62999153137207</v>
      </c>
      <c r="E321" s="231">
        <v>42.62999153137207</v>
      </c>
      <c r="F321" s="11"/>
      <c r="G321" s="231">
        <v>27.392496643066409</v>
      </c>
      <c r="H321" s="231">
        <v>29.392496643066409</v>
      </c>
      <c r="I321" s="231">
        <v>32.892496643066409</v>
      </c>
      <c r="J321" s="11"/>
      <c r="K321" s="219">
        <v>46600</v>
      </c>
      <c r="L321" s="7">
        <v>39.160009918212893</v>
      </c>
      <c r="M321" s="7">
        <v>44.160009918212893</v>
      </c>
      <c r="N321" s="7">
        <v>49.160009918212893</v>
      </c>
      <c r="O321" s="11"/>
      <c r="P321" s="7">
        <v>41.490010223388673</v>
      </c>
      <c r="Q321" s="7">
        <v>46.490010223388673</v>
      </c>
      <c r="R321" s="7">
        <v>51.490010223388673</v>
      </c>
      <c r="S321" s="11"/>
      <c r="T321" s="7">
        <v>1.7024331092834473</v>
      </c>
      <c r="U321" s="7">
        <v>1.7024331092834473</v>
      </c>
      <c r="V321" s="7">
        <v>1.7024331092834473</v>
      </c>
      <c r="W321" s="11"/>
      <c r="X321" s="7"/>
      <c r="Y321" s="7"/>
      <c r="Z321" s="7"/>
      <c r="AA321" s="11"/>
      <c r="AB321" s="7"/>
      <c r="AC321" s="7"/>
      <c r="AD321" s="7"/>
      <c r="AE321" s="11"/>
      <c r="AF321" s="7"/>
      <c r="AG321" s="7"/>
      <c r="AH321" s="7"/>
      <c r="AI321" s="11"/>
      <c r="AJ321" s="7"/>
      <c r="AK321" s="7"/>
      <c r="AL321" s="7"/>
      <c r="AM321" s="11"/>
      <c r="AN321" s="218">
        <v>74</v>
      </c>
      <c r="AO321" s="232">
        <v>0.4</v>
      </c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219">
        <v>46600</v>
      </c>
      <c r="BG321" s="234">
        <v>0.89</v>
      </c>
      <c r="BH321" s="11"/>
      <c r="BI321" s="11"/>
      <c r="BJ321" s="180"/>
      <c r="BK321" s="180"/>
      <c r="BL321" s="180"/>
      <c r="BM321"/>
      <c r="BN321"/>
      <c r="BO321"/>
      <c r="BP321"/>
      <c r="BQ321"/>
      <c r="BR321" s="180"/>
      <c r="BS321" s="180"/>
      <c r="BT321" s="180"/>
      <c r="BU321" s="180"/>
      <c r="BV321" s="180"/>
      <c r="BW321" s="180"/>
      <c r="BX321" s="180"/>
      <c r="BY321" s="180"/>
      <c r="BZ321" s="180"/>
      <c r="CA321" s="180"/>
      <c r="CB321" s="180"/>
      <c r="CC321" s="180"/>
      <c r="CD321" s="180"/>
      <c r="CE321" s="180"/>
    </row>
    <row r="322" spans="2:83" ht="12.75" x14ac:dyDescent="0.2">
      <c r="B322" s="230">
        <v>45748</v>
      </c>
      <c r="C322" s="231">
        <v>33.829998016357422</v>
      </c>
      <c r="D322" s="231">
        <v>38.829998016357422</v>
      </c>
      <c r="E322" s="231">
        <v>43.829998016357422</v>
      </c>
      <c r="F322" s="11"/>
      <c r="G322" s="231">
        <v>27.092497406005862</v>
      </c>
      <c r="H322" s="231">
        <v>29.092497406005862</v>
      </c>
      <c r="I322" s="231">
        <v>32.592497406005862</v>
      </c>
      <c r="J322" s="11"/>
      <c r="K322" s="219">
        <v>46631</v>
      </c>
      <c r="L322" s="7">
        <v>30.959004364013673</v>
      </c>
      <c r="M322" s="7">
        <v>35.959004364013673</v>
      </c>
      <c r="N322" s="7">
        <v>40.959004364013673</v>
      </c>
      <c r="O322" s="11"/>
      <c r="P322" s="7">
        <v>33.536004028320313</v>
      </c>
      <c r="Q322" s="7">
        <v>38.536004028320313</v>
      </c>
      <c r="R322" s="7">
        <v>43.536004028320313</v>
      </c>
      <c r="S322" s="11"/>
      <c r="T322" s="7">
        <v>1.7024331092834473</v>
      </c>
      <c r="U322" s="7">
        <v>1.7024331092834473</v>
      </c>
      <c r="V322" s="7">
        <v>1.7024331092834473</v>
      </c>
      <c r="W322" s="11"/>
      <c r="X322" s="7"/>
      <c r="Y322" s="7"/>
      <c r="Z322" s="7"/>
      <c r="AA322" s="11"/>
      <c r="AB322" s="7"/>
      <c r="AC322" s="7"/>
      <c r="AD322" s="7"/>
      <c r="AE322" s="11"/>
      <c r="AF322" s="7"/>
      <c r="AG322" s="7"/>
      <c r="AH322" s="7"/>
      <c r="AI322" s="11"/>
      <c r="AJ322" s="7"/>
      <c r="AK322" s="7"/>
      <c r="AL322" s="7"/>
      <c r="AM322" s="11"/>
      <c r="AN322" s="218">
        <v>74</v>
      </c>
      <c r="AO322" s="232">
        <v>0.4</v>
      </c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219">
        <v>46631</v>
      </c>
      <c r="BG322" s="234">
        <v>0.89</v>
      </c>
      <c r="BH322" s="11"/>
      <c r="BI322" s="11"/>
      <c r="BJ322" s="180"/>
      <c r="BK322" s="180"/>
      <c r="BL322" s="180"/>
      <c r="BM322"/>
      <c r="BN322"/>
      <c r="BO322"/>
      <c r="BP322"/>
      <c r="BQ322"/>
      <c r="BR322" s="180"/>
      <c r="BS322" s="180"/>
      <c r="BT322" s="180"/>
      <c r="BU322" s="180"/>
      <c r="BV322" s="180"/>
      <c r="BW322" s="180"/>
      <c r="BX322" s="180"/>
      <c r="BY322" s="180"/>
      <c r="BZ322" s="180"/>
      <c r="CA322" s="180"/>
      <c r="CB322" s="180"/>
      <c r="CC322" s="180"/>
      <c r="CD322" s="180"/>
      <c r="CE322" s="180"/>
    </row>
    <row r="323" spans="2:83" ht="12.75" x14ac:dyDescent="0.2">
      <c r="B323" s="230">
        <v>45778</v>
      </c>
      <c r="C323" s="231">
        <v>36.380016326904297</v>
      </c>
      <c r="D323" s="231">
        <v>41.380016326904297</v>
      </c>
      <c r="E323" s="231">
        <v>46.380016326904297</v>
      </c>
      <c r="F323" s="11"/>
      <c r="G323" s="231">
        <v>26.692497787475588</v>
      </c>
      <c r="H323" s="231">
        <v>28.692497787475588</v>
      </c>
      <c r="I323" s="231">
        <v>32.192497787475588</v>
      </c>
      <c r="J323" s="11"/>
      <c r="K323" s="219">
        <v>46661</v>
      </c>
      <c r="L323" s="7">
        <v>29.401007614135743</v>
      </c>
      <c r="M323" s="7">
        <v>34.401007614135743</v>
      </c>
      <c r="N323" s="7">
        <v>39.401007614135743</v>
      </c>
      <c r="O323" s="11"/>
      <c r="P323" s="7">
        <v>31.154005966186524</v>
      </c>
      <c r="Q323" s="7">
        <v>36.154005966186524</v>
      </c>
      <c r="R323" s="7">
        <v>41.154005966186524</v>
      </c>
      <c r="S323" s="11"/>
      <c r="T323" s="7">
        <v>1.7024331092834473</v>
      </c>
      <c r="U323" s="7">
        <v>1.7024331092834473</v>
      </c>
      <c r="V323" s="7">
        <v>1.7024331092834473</v>
      </c>
      <c r="W323" s="11"/>
      <c r="X323" s="7"/>
      <c r="Y323" s="7"/>
      <c r="Z323" s="7"/>
      <c r="AA323" s="11"/>
      <c r="AB323" s="7"/>
      <c r="AC323" s="7"/>
      <c r="AD323" s="7"/>
      <c r="AE323" s="11"/>
      <c r="AF323" s="7"/>
      <c r="AG323" s="7"/>
      <c r="AH323" s="7"/>
      <c r="AI323" s="11"/>
      <c r="AJ323" s="7"/>
      <c r="AK323" s="7"/>
      <c r="AL323" s="7"/>
      <c r="AM323" s="11"/>
      <c r="AN323" s="218">
        <v>74</v>
      </c>
      <c r="AO323" s="232">
        <v>0.4</v>
      </c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219">
        <v>46661</v>
      </c>
      <c r="BG323" s="234">
        <v>0.89</v>
      </c>
      <c r="BH323" s="11"/>
      <c r="BI323" s="11"/>
      <c r="BJ323" s="180"/>
      <c r="BK323" s="180"/>
      <c r="BL323" s="180"/>
      <c r="BM323"/>
      <c r="BN323"/>
      <c r="BO323"/>
      <c r="BP323"/>
      <c r="BQ323"/>
      <c r="BR323" s="180"/>
      <c r="BS323" s="180"/>
      <c r="BT323" s="180"/>
      <c r="BU323" s="180"/>
      <c r="BV323" s="180"/>
      <c r="BW323" s="180"/>
      <c r="BX323" s="180"/>
      <c r="BY323" s="180"/>
      <c r="BZ323" s="180"/>
      <c r="CA323" s="180"/>
      <c r="CB323" s="180"/>
      <c r="CC323" s="180"/>
      <c r="CD323" s="180"/>
      <c r="CE323" s="180"/>
    </row>
    <row r="324" spans="2:83" ht="12.75" x14ac:dyDescent="0.2">
      <c r="B324" s="230">
        <v>45809</v>
      </c>
      <c r="C324" s="231">
        <v>47.080001831054688</v>
      </c>
      <c r="D324" s="231">
        <v>52.080001831054688</v>
      </c>
      <c r="E324" s="231">
        <v>57.080001831054688</v>
      </c>
      <c r="F324" s="11"/>
      <c r="G324" s="231">
        <v>27.292500076293948</v>
      </c>
      <c r="H324" s="231">
        <v>29.292500076293948</v>
      </c>
      <c r="I324" s="231">
        <v>32.792500076293948</v>
      </c>
      <c r="J324" s="11"/>
      <c r="K324" s="219">
        <v>46692</v>
      </c>
      <c r="L324" s="7">
        <v>29.651007614135743</v>
      </c>
      <c r="M324" s="7">
        <v>34.651007614135743</v>
      </c>
      <c r="N324" s="7">
        <v>39.651007614135743</v>
      </c>
      <c r="O324" s="11"/>
      <c r="P324" s="7">
        <v>30.654005966186524</v>
      </c>
      <c r="Q324" s="7">
        <v>35.654005966186524</v>
      </c>
      <c r="R324" s="7">
        <v>40.654005966186524</v>
      </c>
      <c r="S324" s="11"/>
      <c r="T324" s="7">
        <v>1.7024331092834473</v>
      </c>
      <c r="U324" s="7">
        <v>1.7024331092834473</v>
      </c>
      <c r="V324" s="7">
        <v>1.7024331092834473</v>
      </c>
      <c r="W324" s="11"/>
      <c r="X324" s="7"/>
      <c r="Y324" s="7"/>
      <c r="Z324" s="7"/>
      <c r="AA324" s="11"/>
      <c r="AB324" s="7"/>
      <c r="AC324" s="7"/>
      <c r="AD324" s="7"/>
      <c r="AE324" s="11"/>
      <c r="AF324" s="7"/>
      <c r="AG324" s="7"/>
      <c r="AH324" s="7"/>
      <c r="AI324" s="11"/>
      <c r="AJ324" s="7"/>
      <c r="AK324" s="7"/>
      <c r="AL324" s="7"/>
      <c r="AM324" s="11"/>
      <c r="AN324" s="218">
        <v>74</v>
      </c>
      <c r="AO324" s="232">
        <v>0.4</v>
      </c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219">
        <v>46692</v>
      </c>
      <c r="BG324" s="234">
        <v>0.89</v>
      </c>
      <c r="BH324" s="11"/>
      <c r="BI324" s="11"/>
      <c r="BJ324" s="180"/>
      <c r="BK324" s="180"/>
      <c r="BL324" s="180"/>
      <c r="BM324"/>
      <c r="BN324"/>
      <c r="BO324"/>
      <c r="BP324"/>
      <c r="BQ324"/>
      <c r="BR324" s="180"/>
      <c r="BS324" s="180"/>
      <c r="BT324" s="180"/>
      <c r="BU324" s="180"/>
      <c r="BV324" s="180"/>
      <c r="BW324" s="180"/>
      <c r="BX324" s="180"/>
      <c r="BY324" s="180"/>
      <c r="BZ324" s="180"/>
      <c r="CA324" s="180"/>
      <c r="CB324" s="180"/>
      <c r="CC324" s="180"/>
      <c r="CD324" s="180"/>
      <c r="CE324" s="180"/>
    </row>
    <row r="325" spans="2:83" ht="12.75" x14ac:dyDescent="0.2">
      <c r="B325" s="230">
        <v>45839</v>
      </c>
      <c r="C325" s="231">
        <v>55.730003356933594</v>
      </c>
      <c r="D325" s="231">
        <v>60.730003356933594</v>
      </c>
      <c r="E325" s="231">
        <v>65.730003356933594</v>
      </c>
      <c r="F325" s="11"/>
      <c r="G325" s="231">
        <v>28.792500076293948</v>
      </c>
      <c r="H325" s="231">
        <v>30.792500076293948</v>
      </c>
      <c r="I325" s="231">
        <v>34.292500076293948</v>
      </c>
      <c r="J325" s="11"/>
      <c r="K325" s="219">
        <v>46722</v>
      </c>
      <c r="L325" s="7">
        <v>30.216006240844727</v>
      </c>
      <c r="M325" s="7">
        <v>35.216006240844727</v>
      </c>
      <c r="N325" s="7">
        <v>40.216006240844727</v>
      </c>
      <c r="O325" s="11"/>
      <c r="P325" s="7">
        <v>31.364007339477538</v>
      </c>
      <c r="Q325" s="7">
        <v>36.364007339477538</v>
      </c>
      <c r="R325" s="7">
        <v>41.364007339477538</v>
      </c>
      <c r="S325" s="11"/>
      <c r="T325" s="7">
        <v>1.7024331092834473</v>
      </c>
      <c r="U325" s="7">
        <v>1.7024331092834473</v>
      </c>
      <c r="V325" s="7">
        <v>1.7024331092834473</v>
      </c>
      <c r="W325" s="11"/>
      <c r="X325" s="7"/>
      <c r="Y325" s="7"/>
      <c r="Z325" s="7"/>
      <c r="AA325" s="11"/>
      <c r="AB325" s="7"/>
      <c r="AC325" s="7"/>
      <c r="AD325" s="7"/>
      <c r="AE325" s="11"/>
      <c r="AF325" s="7"/>
      <c r="AG325" s="7"/>
      <c r="AH325" s="7"/>
      <c r="AI325" s="11"/>
      <c r="AJ325" s="7"/>
      <c r="AK325" s="7"/>
      <c r="AL325" s="7"/>
      <c r="AM325" s="11"/>
      <c r="AN325" s="218">
        <v>74</v>
      </c>
      <c r="AO325" s="232">
        <v>0.4</v>
      </c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219">
        <v>46722</v>
      </c>
      <c r="BG325" s="234">
        <v>0.89</v>
      </c>
      <c r="BH325" s="11"/>
      <c r="BI325" s="11"/>
      <c r="BJ325" s="180"/>
      <c r="BK325" s="180"/>
      <c r="BL325" s="180"/>
      <c r="BM325"/>
      <c r="BN325"/>
      <c r="BO325"/>
      <c r="BP325"/>
      <c r="BQ325"/>
      <c r="BR325" s="180"/>
      <c r="BS325" s="180"/>
      <c r="BT325" s="180"/>
      <c r="BU325" s="180"/>
      <c r="BV325" s="180"/>
      <c r="BW325" s="180"/>
      <c r="BX325" s="180"/>
      <c r="BY325" s="180"/>
      <c r="BZ325" s="180"/>
      <c r="CA325" s="180"/>
      <c r="CB325" s="180"/>
      <c r="CC325" s="180"/>
      <c r="CD325" s="180"/>
      <c r="CE325" s="180"/>
    </row>
    <row r="326" spans="2:83" ht="12.75" x14ac:dyDescent="0.2">
      <c r="B326" s="230">
        <v>45870</v>
      </c>
      <c r="C326" s="231">
        <v>54.975001525878909</v>
      </c>
      <c r="D326" s="231">
        <v>59.975001525878909</v>
      </c>
      <c r="E326" s="231">
        <v>64.975001525878909</v>
      </c>
      <c r="F326" s="11"/>
      <c r="G326" s="231">
        <v>28.692500076293946</v>
      </c>
      <c r="H326" s="231">
        <v>30.692500076293946</v>
      </c>
      <c r="I326" s="231">
        <v>34.192500076293946</v>
      </c>
      <c r="J326" s="11"/>
      <c r="K326" s="219">
        <v>46753</v>
      </c>
      <c r="L326" s="7">
        <v>34.303005752563479</v>
      </c>
      <c r="M326" s="7">
        <v>39.303005752563479</v>
      </c>
      <c r="N326" s="7">
        <v>44.303005752563479</v>
      </c>
      <c r="O326" s="11"/>
      <c r="P326" s="7">
        <v>32.512005767822266</v>
      </c>
      <c r="Q326" s="7">
        <v>37.512005767822266</v>
      </c>
      <c r="R326" s="7">
        <v>42.512005767822266</v>
      </c>
      <c r="S326" s="11"/>
      <c r="T326" s="7">
        <v>1.7024331092834473</v>
      </c>
      <c r="U326" s="7">
        <v>1.7024331092834473</v>
      </c>
      <c r="V326" s="7">
        <v>1.7024331092834473</v>
      </c>
      <c r="W326" s="11"/>
      <c r="X326" s="7"/>
      <c r="Y326" s="7"/>
      <c r="Z326" s="7"/>
      <c r="AA326" s="11"/>
      <c r="AB326" s="7"/>
      <c r="AC326" s="7"/>
      <c r="AD326" s="7"/>
      <c r="AE326" s="11"/>
      <c r="AF326" s="7"/>
      <c r="AG326" s="7"/>
      <c r="AH326" s="7"/>
      <c r="AI326" s="11"/>
      <c r="AJ326" s="7"/>
      <c r="AK326" s="7"/>
      <c r="AL326" s="7"/>
      <c r="AM326" s="11"/>
      <c r="AN326" s="218">
        <v>74</v>
      </c>
      <c r="AO326" s="232">
        <v>0.4</v>
      </c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219">
        <v>46753</v>
      </c>
      <c r="BG326" s="234">
        <v>0.89</v>
      </c>
      <c r="BH326" s="11"/>
      <c r="BI326" s="11"/>
      <c r="BJ326" s="180"/>
      <c r="BK326" s="180"/>
      <c r="BL326" s="180"/>
      <c r="BM326"/>
      <c r="BN326"/>
      <c r="BO326"/>
      <c r="BP326"/>
      <c r="BQ326"/>
      <c r="BR326" s="180"/>
      <c r="BS326" s="180"/>
      <c r="BT326" s="180"/>
      <c r="BU326" s="180"/>
      <c r="BV326" s="180"/>
      <c r="BW326" s="180"/>
      <c r="BX326" s="180"/>
      <c r="BY326" s="180"/>
      <c r="BZ326" s="180"/>
      <c r="CA326" s="180"/>
      <c r="CB326" s="180"/>
      <c r="CC326" s="180"/>
      <c r="CD326" s="180"/>
      <c r="CE326" s="180"/>
    </row>
    <row r="327" spans="2:83" ht="12.75" x14ac:dyDescent="0.2">
      <c r="B327" s="230">
        <v>45901</v>
      </c>
      <c r="C327" s="231">
        <v>34.399999237060541</v>
      </c>
      <c r="D327" s="231">
        <v>39.399999237060541</v>
      </c>
      <c r="E327" s="231">
        <v>44.399999237060541</v>
      </c>
      <c r="F327" s="11"/>
      <c r="G327" s="231">
        <v>25.442501029968263</v>
      </c>
      <c r="H327" s="231">
        <v>27.442501029968263</v>
      </c>
      <c r="I327" s="231">
        <v>30.942501029968263</v>
      </c>
      <c r="J327" s="11"/>
      <c r="K327" s="219">
        <v>46784</v>
      </c>
      <c r="L327" s="7">
        <v>33.053005752563479</v>
      </c>
      <c r="M327" s="7">
        <v>38.053005752563479</v>
      </c>
      <c r="N327" s="7">
        <v>43.053005752563479</v>
      </c>
      <c r="O327" s="11"/>
      <c r="P327" s="7">
        <v>31.762005767822266</v>
      </c>
      <c r="Q327" s="7">
        <v>36.762005767822266</v>
      </c>
      <c r="R327" s="7">
        <v>41.762005767822266</v>
      </c>
      <c r="S327" s="11"/>
      <c r="T327" s="7">
        <v>1.7024331092834473</v>
      </c>
      <c r="U327" s="7">
        <v>1.7024331092834473</v>
      </c>
      <c r="V327" s="7">
        <v>1.7024331092834473</v>
      </c>
      <c r="W327" s="11"/>
      <c r="X327" s="7"/>
      <c r="Y327" s="7"/>
      <c r="Z327" s="7"/>
      <c r="AA327" s="11"/>
      <c r="AB327" s="7"/>
      <c r="AC327" s="7"/>
      <c r="AD327" s="7"/>
      <c r="AE327" s="11"/>
      <c r="AF327" s="7"/>
      <c r="AG327" s="7"/>
      <c r="AH327" s="7"/>
      <c r="AI327" s="11"/>
      <c r="AJ327" s="7"/>
      <c r="AK327" s="7"/>
      <c r="AL327" s="7"/>
      <c r="AM327" s="11"/>
      <c r="AN327" s="218">
        <v>74</v>
      </c>
      <c r="AO327" s="232">
        <v>0.4</v>
      </c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219">
        <v>46784</v>
      </c>
      <c r="BG327" s="234">
        <v>0.89</v>
      </c>
      <c r="BH327" s="11"/>
      <c r="BI327" s="11"/>
      <c r="BJ327" s="180"/>
      <c r="BK327" s="180"/>
      <c r="BL327" s="180"/>
      <c r="BM327"/>
      <c r="BN327"/>
      <c r="BO327"/>
      <c r="BP327"/>
      <c r="BQ327"/>
      <c r="BR327" s="180"/>
      <c r="BS327" s="180"/>
      <c r="BT327" s="180"/>
      <c r="BU327" s="180"/>
      <c r="BV327" s="180"/>
      <c r="BW327" s="180"/>
      <c r="BX327" s="180"/>
      <c r="BY327" s="180"/>
      <c r="BZ327" s="180"/>
      <c r="CA327" s="180"/>
      <c r="CB327" s="180"/>
      <c r="CC327" s="180"/>
      <c r="CD327" s="180"/>
      <c r="CE327" s="180"/>
    </row>
    <row r="328" spans="2:83" ht="12.75" x14ac:dyDescent="0.2">
      <c r="B328" s="230">
        <v>45931</v>
      </c>
      <c r="C328" s="231">
        <v>33.649998855590823</v>
      </c>
      <c r="D328" s="231">
        <v>38.649998855590823</v>
      </c>
      <c r="E328" s="231">
        <v>43.649998855590823</v>
      </c>
      <c r="F328" s="11"/>
      <c r="G328" s="231">
        <v>25.075000724792481</v>
      </c>
      <c r="H328" s="231">
        <v>27.075000724792481</v>
      </c>
      <c r="I328" s="231">
        <v>30.575000724792481</v>
      </c>
      <c r="J328" s="11"/>
      <c r="K328" s="219">
        <v>46813</v>
      </c>
      <c r="L328" s="7">
        <v>31.630003509521487</v>
      </c>
      <c r="M328" s="7">
        <v>36.630003509521487</v>
      </c>
      <c r="N328" s="7">
        <v>41.630003509521487</v>
      </c>
      <c r="O328" s="11"/>
      <c r="P328" s="7">
        <v>30.920002899169923</v>
      </c>
      <c r="Q328" s="7">
        <v>35.920002899169923</v>
      </c>
      <c r="R328" s="7">
        <v>40.920002899169923</v>
      </c>
      <c r="S328" s="11"/>
      <c r="T328" s="7">
        <v>1.7024331092834473</v>
      </c>
      <c r="U328" s="7">
        <v>1.7024331092834473</v>
      </c>
      <c r="V328" s="7">
        <v>1.7024331092834473</v>
      </c>
      <c r="W328" s="11"/>
      <c r="X328" s="7"/>
      <c r="Y328" s="7"/>
      <c r="Z328" s="7"/>
      <c r="AA328" s="11"/>
      <c r="AB328" s="7"/>
      <c r="AC328" s="7"/>
      <c r="AD328" s="7"/>
      <c r="AE328" s="11"/>
      <c r="AF328" s="7"/>
      <c r="AG328" s="7"/>
      <c r="AH328" s="7"/>
      <c r="AI328" s="11"/>
      <c r="AJ328" s="7"/>
      <c r="AK328" s="7"/>
      <c r="AL328" s="7"/>
      <c r="AM328" s="11"/>
      <c r="AN328" s="218">
        <v>74</v>
      </c>
      <c r="AO328" s="232">
        <v>0.4</v>
      </c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219">
        <v>46813</v>
      </c>
      <c r="BG328" s="234">
        <v>0</v>
      </c>
      <c r="BH328" s="11"/>
      <c r="BI328" s="11"/>
      <c r="BJ328" s="180"/>
      <c r="BK328" s="180"/>
      <c r="BL328" s="180"/>
      <c r="BM328"/>
      <c r="BN328"/>
      <c r="BO328"/>
      <c r="BP328"/>
      <c r="BQ328"/>
      <c r="BR328" s="180"/>
      <c r="BS328" s="180"/>
      <c r="BT328" s="180"/>
      <c r="BU328" s="180"/>
      <c r="BV328" s="180"/>
      <c r="BW328" s="180"/>
      <c r="BX328" s="180"/>
      <c r="BY328" s="180"/>
      <c r="BZ328" s="180"/>
      <c r="CA328" s="180"/>
      <c r="CB328" s="180"/>
      <c r="CC328" s="180"/>
      <c r="CD328" s="180"/>
      <c r="CE328" s="180"/>
    </row>
    <row r="329" spans="2:83" ht="12.75" x14ac:dyDescent="0.2">
      <c r="B329" s="230">
        <v>45962</v>
      </c>
      <c r="C329" s="231">
        <v>32.149998855590823</v>
      </c>
      <c r="D329" s="231">
        <v>37.149998855590823</v>
      </c>
      <c r="E329" s="231">
        <v>42.149998855590823</v>
      </c>
      <c r="F329" s="11"/>
      <c r="G329" s="231">
        <v>25.174999198913575</v>
      </c>
      <c r="H329" s="231">
        <v>27.174999198913575</v>
      </c>
      <c r="I329" s="231">
        <v>30.674999198913575</v>
      </c>
      <c r="J329" s="11"/>
      <c r="K329" s="219">
        <v>46844</v>
      </c>
      <c r="L329" s="7">
        <v>30.898508605957034</v>
      </c>
      <c r="M329" s="7">
        <v>35.898508605957034</v>
      </c>
      <c r="N329" s="7">
        <v>40.898508605957034</v>
      </c>
      <c r="O329" s="11"/>
      <c r="P329" s="7">
        <v>29.906510314941407</v>
      </c>
      <c r="Q329" s="7">
        <v>34.906510314941407</v>
      </c>
      <c r="R329" s="7">
        <v>39.906510314941407</v>
      </c>
      <c r="S329" s="11"/>
      <c r="T329" s="7">
        <v>1.7024331092834473</v>
      </c>
      <c r="U329" s="7">
        <v>1.7024331092834473</v>
      </c>
      <c r="V329" s="7">
        <v>1.7024331092834473</v>
      </c>
      <c r="W329" s="11"/>
      <c r="X329" s="7"/>
      <c r="Y329" s="7"/>
      <c r="Z329" s="7"/>
      <c r="AA329" s="11"/>
      <c r="AB329" s="7"/>
      <c r="AC329" s="7"/>
      <c r="AD329" s="7"/>
      <c r="AE329" s="11"/>
      <c r="AF329" s="7"/>
      <c r="AG329" s="7"/>
      <c r="AH329" s="7"/>
      <c r="AI329" s="11"/>
      <c r="AJ329" s="7"/>
      <c r="AK329" s="7"/>
      <c r="AL329" s="7"/>
      <c r="AM329" s="11"/>
      <c r="AN329" s="218">
        <v>74</v>
      </c>
      <c r="AO329" s="232">
        <v>0.4</v>
      </c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219">
        <v>46844</v>
      </c>
      <c r="BG329" s="234">
        <v>0</v>
      </c>
      <c r="BH329" s="11"/>
      <c r="BI329" s="11"/>
      <c r="BJ329" s="180"/>
      <c r="BK329" s="180"/>
      <c r="BL329" s="180"/>
      <c r="BM329"/>
      <c r="BN329"/>
      <c r="BO329"/>
      <c r="BP329"/>
      <c r="BQ329"/>
      <c r="BR329" s="180"/>
      <c r="BS329" s="180"/>
      <c r="BT329" s="180"/>
      <c r="BU329" s="180"/>
      <c r="BV329" s="180"/>
      <c r="BW329" s="180"/>
      <c r="BX329" s="180"/>
      <c r="BY329" s="180"/>
      <c r="BZ329" s="180"/>
      <c r="CA329" s="180"/>
      <c r="CB329" s="180"/>
      <c r="CC329" s="180"/>
      <c r="CD329" s="180"/>
      <c r="CE329" s="180"/>
    </row>
    <row r="330" spans="2:83" ht="12.75" x14ac:dyDescent="0.2">
      <c r="B330" s="230">
        <v>45992</v>
      </c>
      <c r="C330" s="231">
        <v>31.550000381469729</v>
      </c>
      <c r="D330" s="231">
        <v>36.550000381469729</v>
      </c>
      <c r="E330" s="231">
        <v>41.550000381469729</v>
      </c>
      <c r="F330" s="11"/>
      <c r="G330" s="231">
        <v>27.024998626708985</v>
      </c>
      <c r="H330" s="231">
        <v>29.024998626708985</v>
      </c>
      <c r="I330" s="231">
        <v>32.524998626708985</v>
      </c>
      <c r="J330" s="11"/>
      <c r="K330" s="219">
        <v>46874</v>
      </c>
      <c r="L330" s="7">
        <v>32.072506484985354</v>
      </c>
      <c r="M330" s="7">
        <v>37.072506484985354</v>
      </c>
      <c r="N330" s="7">
        <v>42.072506484985354</v>
      </c>
      <c r="O330" s="11"/>
      <c r="P330" s="7">
        <v>32.952504119873048</v>
      </c>
      <c r="Q330" s="7">
        <v>37.952504119873048</v>
      </c>
      <c r="R330" s="7">
        <v>42.952504119873048</v>
      </c>
      <c r="S330" s="11"/>
      <c r="T330" s="7">
        <v>1.7024331092834473</v>
      </c>
      <c r="U330" s="7">
        <v>1.7024331092834473</v>
      </c>
      <c r="V330" s="7">
        <v>1.7024331092834473</v>
      </c>
      <c r="W330" s="11"/>
      <c r="X330" s="7"/>
      <c r="Y330" s="7"/>
      <c r="Z330" s="7"/>
      <c r="AA330" s="11"/>
      <c r="AB330" s="7"/>
      <c r="AC330" s="7"/>
      <c r="AD330" s="7"/>
      <c r="AE330" s="11"/>
      <c r="AF330" s="7"/>
      <c r="AG330" s="7"/>
      <c r="AH330" s="7"/>
      <c r="AI330" s="11"/>
      <c r="AJ330" s="7"/>
      <c r="AK330" s="7"/>
      <c r="AL330" s="7"/>
      <c r="AM330" s="11"/>
      <c r="AN330" s="218">
        <v>74</v>
      </c>
      <c r="AO330" s="232">
        <v>0.4</v>
      </c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219">
        <v>46874</v>
      </c>
      <c r="BG330" s="234">
        <v>0</v>
      </c>
      <c r="BH330" s="11"/>
      <c r="BI330" s="11"/>
      <c r="BJ330" s="180"/>
      <c r="BK330" s="180"/>
      <c r="BL330" s="180"/>
      <c r="BM330"/>
      <c r="BN330"/>
      <c r="BO330"/>
      <c r="BP330"/>
      <c r="BQ330"/>
      <c r="BR330" s="180"/>
      <c r="BS330" s="180"/>
      <c r="BT330" s="180"/>
      <c r="BU330" s="180"/>
      <c r="BV330" s="180"/>
      <c r="BW330" s="180"/>
      <c r="BX330" s="180"/>
      <c r="BY330" s="180"/>
      <c r="BZ330" s="180"/>
      <c r="CA330" s="180"/>
      <c r="CB330" s="180"/>
      <c r="CC330" s="180"/>
      <c r="CD330" s="180"/>
      <c r="CE330" s="180"/>
    </row>
    <row r="331" spans="2:83" ht="12.75" x14ac:dyDescent="0.2">
      <c r="B331" s="230">
        <v>46023</v>
      </c>
      <c r="C331" s="231">
        <v>35.550010681152344</v>
      </c>
      <c r="D331" s="231">
        <v>40.550010681152344</v>
      </c>
      <c r="E331" s="231">
        <v>45.550010681152344</v>
      </c>
      <c r="F331" s="11"/>
      <c r="G331" s="231">
        <v>28.192495880126955</v>
      </c>
      <c r="H331" s="231">
        <v>30.192495880126955</v>
      </c>
      <c r="I331" s="231">
        <v>33.692495880126955</v>
      </c>
      <c r="J331" s="11"/>
      <c r="K331" s="219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219"/>
      <c r="BG331" s="11"/>
      <c r="BH331" s="11"/>
      <c r="BI331" s="11"/>
      <c r="BJ331" s="180"/>
      <c r="BK331" s="180"/>
      <c r="BL331" s="180"/>
      <c r="BM331"/>
      <c r="BN331"/>
      <c r="BO331"/>
      <c r="BP331"/>
      <c r="BQ331"/>
      <c r="BR331" s="180"/>
      <c r="BS331" s="180"/>
      <c r="BT331" s="180"/>
      <c r="BU331" s="180"/>
      <c r="BV331" s="180"/>
      <c r="BW331" s="180"/>
      <c r="BX331" s="180"/>
      <c r="BY331" s="180"/>
      <c r="BZ331" s="180"/>
      <c r="CA331" s="180"/>
      <c r="CB331" s="180"/>
      <c r="CC331" s="180"/>
      <c r="CD331" s="180"/>
      <c r="CE331" s="180"/>
    </row>
    <row r="332" spans="2:83" ht="12.75" x14ac:dyDescent="0.2">
      <c r="B332" s="230">
        <v>46054</v>
      </c>
      <c r="C332" s="231">
        <v>34.400001525878906</v>
      </c>
      <c r="D332" s="231">
        <v>39.400001525878906</v>
      </c>
      <c r="E332" s="231">
        <v>44.400001525878906</v>
      </c>
      <c r="F332" s="11"/>
      <c r="G332" s="231">
        <v>28.692497787475588</v>
      </c>
      <c r="H332" s="231">
        <v>30.692497787475588</v>
      </c>
      <c r="I332" s="231">
        <v>34.192497787475588</v>
      </c>
      <c r="J332" s="11"/>
      <c r="K332" s="219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219"/>
      <c r="BG332" s="11"/>
      <c r="BH332" s="11"/>
      <c r="BI332" s="11"/>
      <c r="BJ332" s="180"/>
      <c r="BK332" s="180"/>
      <c r="BL332" s="180"/>
      <c r="BM332"/>
      <c r="BN332"/>
      <c r="BO332"/>
      <c r="BP332"/>
      <c r="BQ332"/>
      <c r="BR332" s="180"/>
      <c r="BS332" s="180"/>
      <c r="BT332" s="180"/>
      <c r="BU332" s="180"/>
      <c r="BV332" s="180"/>
      <c r="BW332" s="180"/>
      <c r="BX332" s="180"/>
      <c r="BY332" s="180"/>
      <c r="BZ332" s="180"/>
      <c r="CA332" s="180"/>
      <c r="CB332" s="180"/>
      <c r="CC332" s="180"/>
      <c r="CD332" s="180"/>
      <c r="CE332" s="180"/>
    </row>
    <row r="333" spans="2:83" ht="12.75" x14ac:dyDescent="0.2">
      <c r="B333" s="230">
        <v>46082</v>
      </c>
      <c r="C333" s="231">
        <v>32.87999153137207</v>
      </c>
      <c r="D333" s="231">
        <v>37.87999153137207</v>
      </c>
      <c r="E333" s="231">
        <v>42.87999153137207</v>
      </c>
      <c r="F333" s="11"/>
      <c r="G333" s="231">
        <v>27.642496643066409</v>
      </c>
      <c r="H333" s="231">
        <v>29.642496643066409</v>
      </c>
      <c r="I333" s="231">
        <v>33.142496643066409</v>
      </c>
      <c r="J333" s="11"/>
      <c r="K333" s="219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219"/>
      <c r="BG333" s="11"/>
      <c r="BH333" s="11"/>
      <c r="BI333" s="11"/>
      <c r="BJ333" s="180"/>
      <c r="BK333" s="180"/>
      <c r="BL333" s="180"/>
      <c r="BM333"/>
      <c r="BN333"/>
      <c r="BO333"/>
      <c r="BP333"/>
      <c r="BQ333"/>
      <c r="BR333" s="180"/>
      <c r="BS333" s="180"/>
      <c r="BT333" s="180"/>
      <c r="BU333" s="180"/>
      <c r="BV333" s="180"/>
      <c r="BW333" s="180"/>
      <c r="BX333" s="180"/>
      <c r="BY333" s="180"/>
      <c r="BZ333" s="180"/>
      <c r="CA333" s="180"/>
      <c r="CB333" s="180"/>
      <c r="CC333" s="180"/>
      <c r="CD333" s="180"/>
      <c r="CE333" s="180"/>
    </row>
    <row r="334" spans="2:83" ht="12.75" x14ac:dyDescent="0.2">
      <c r="B334" s="230">
        <v>46113</v>
      </c>
      <c r="C334" s="231">
        <v>34.079998016357422</v>
      </c>
      <c r="D334" s="231">
        <v>39.079998016357422</v>
      </c>
      <c r="E334" s="231">
        <v>44.079998016357422</v>
      </c>
      <c r="F334" s="11"/>
      <c r="G334" s="231">
        <v>27.342497406005862</v>
      </c>
      <c r="H334" s="231">
        <v>29.342497406005862</v>
      </c>
      <c r="I334" s="231">
        <v>32.842497406005862</v>
      </c>
      <c r="J334" s="11"/>
      <c r="K334" s="219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219"/>
      <c r="BG334" s="11"/>
      <c r="BH334" s="11"/>
      <c r="BI334" s="11"/>
      <c r="BJ334" s="180"/>
      <c r="BK334" s="180"/>
      <c r="BL334" s="180"/>
      <c r="BM334"/>
      <c r="BN334"/>
      <c r="BO334"/>
      <c r="BP334"/>
      <c r="BQ334"/>
      <c r="BR334" s="180"/>
      <c r="BS334" s="180"/>
      <c r="BT334" s="180"/>
      <c r="BU334" s="180"/>
      <c r="BV334" s="180"/>
      <c r="BW334" s="180"/>
      <c r="BX334" s="180"/>
      <c r="BY334" s="180"/>
      <c r="BZ334" s="180"/>
      <c r="CA334" s="180"/>
      <c r="CB334" s="180"/>
      <c r="CC334" s="180"/>
      <c r="CD334" s="180"/>
      <c r="CE334" s="180"/>
    </row>
    <row r="335" spans="2:83" ht="12.75" x14ac:dyDescent="0.2">
      <c r="B335" s="230">
        <v>46143</v>
      </c>
      <c r="C335" s="231">
        <v>36.630016326904297</v>
      </c>
      <c r="D335" s="231">
        <v>41.630016326904297</v>
      </c>
      <c r="E335" s="231">
        <v>46.630016326904297</v>
      </c>
      <c r="F335" s="11"/>
      <c r="G335" s="231">
        <v>26.942497787475588</v>
      </c>
      <c r="H335" s="231">
        <v>28.942497787475588</v>
      </c>
      <c r="I335" s="231">
        <v>32.442497787475588</v>
      </c>
      <c r="J335" s="11"/>
      <c r="K335" s="219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219"/>
      <c r="BG335" s="11"/>
      <c r="BH335" s="11"/>
      <c r="BI335" s="11"/>
      <c r="BJ335" s="180"/>
      <c r="BK335" s="180"/>
      <c r="BL335" s="180"/>
      <c r="BM335"/>
      <c r="BN335"/>
      <c r="BO335"/>
      <c r="BP335"/>
      <c r="BQ335"/>
      <c r="BR335" s="180"/>
      <c r="BS335" s="180"/>
      <c r="BT335" s="180"/>
      <c r="BU335" s="180"/>
      <c r="BV335" s="180"/>
      <c r="BW335" s="180"/>
      <c r="BX335" s="180"/>
      <c r="BY335" s="180"/>
      <c r="BZ335" s="180"/>
      <c r="CA335" s="180"/>
      <c r="CB335" s="180"/>
      <c r="CC335" s="180"/>
      <c r="CD335" s="180"/>
      <c r="CE335" s="180"/>
    </row>
    <row r="336" spans="2:83" ht="12.75" x14ac:dyDescent="0.2">
      <c r="B336" s="230">
        <v>46174</v>
      </c>
      <c r="C336" s="231">
        <v>47.330001831054688</v>
      </c>
      <c r="D336" s="231">
        <v>52.330001831054688</v>
      </c>
      <c r="E336" s="231">
        <v>57.330001831054688</v>
      </c>
      <c r="F336" s="11"/>
      <c r="G336" s="231">
        <v>27.542500076293948</v>
      </c>
      <c r="H336" s="231">
        <v>29.542500076293948</v>
      </c>
      <c r="I336" s="231">
        <v>33.042500076293948</v>
      </c>
      <c r="J336" s="11"/>
      <c r="K336" s="219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219"/>
      <c r="BG336" s="11"/>
      <c r="BH336" s="11"/>
      <c r="BI336" s="11"/>
      <c r="BJ336" s="180"/>
      <c r="BK336" s="180"/>
      <c r="BL336" s="180"/>
      <c r="BM336"/>
      <c r="BN336"/>
      <c r="BO336"/>
      <c r="BP336"/>
      <c r="BQ336"/>
      <c r="BR336" s="180"/>
      <c r="BS336" s="180"/>
      <c r="BT336" s="180"/>
      <c r="BU336" s="180"/>
      <c r="BV336" s="180"/>
      <c r="BW336" s="180"/>
      <c r="BX336" s="180"/>
      <c r="BY336" s="180"/>
      <c r="BZ336" s="180"/>
      <c r="CA336" s="180"/>
      <c r="CB336" s="180"/>
      <c r="CC336" s="180"/>
      <c r="CD336" s="180"/>
      <c r="CE336" s="180"/>
    </row>
    <row r="337" spans="2:83" ht="12.75" x14ac:dyDescent="0.2">
      <c r="B337" s="230">
        <v>46204</v>
      </c>
      <c r="C337" s="231">
        <v>55.980003356933594</v>
      </c>
      <c r="D337" s="231">
        <v>60.980003356933594</v>
      </c>
      <c r="E337" s="231">
        <v>65.980003356933594</v>
      </c>
      <c r="F337" s="11"/>
      <c r="G337" s="231">
        <v>29.042500076293948</v>
      </c>
      <c r="H337" s="231">
        <v>31.042500076293948</v>
      </c>
      <c r="I337" s="231">
        <v>34.542500076293948</v>
      </c>
      <c r="J337" s="11"/>
      <c r="K337" s="219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219"/>
      <c r="BG337" s="11"/>
      <c r="BH337" s="11"/>
      <c r="BI337" s="11"/>
      <c r="BJ337" s="180"/>
      <c r="BK337" s="180"/>
      <c r="BL337" s="180"/>
      <c r="BM337"/>
      <c r="BN337"/>
      <c r="BO337"/>
      <c r="BP337"/>
      <c r="BQ337"/>
      <c r="BR337" s="180"/>
      <c r="BS337" s="180"/>
      <c r="BT337" s="180"/>
      <c r="BU337" s="180"/>
      <c r="BV337" s="180"/>
      <c r="BW337" s="180"/>
      <c r="BX337" s="180"/>
      <c r="BY337" s="180"/>
      <c r="BZ337" s="180"/>
      <c r="CA337" s="180"/>
      <c r="CB337" s="180"/>
      <c r="CC337" s="180"/>
      <c r="CD337" s="180"/>
      <c r="CE337" s="180"/>
    </row>
    <row r="338" spans="2:83" ht="12.75" x14ac:dyDescent="0.2">
      <c r="B338" s="230">
        <v>46235</v>
      </c>
      <c r="C338" s="231">
        <v>55.225001525878909</v>
      </c>
      <c r="D338" s="231">
        <v>60.225001525878909</v>
      </c>
      <c r="E338" s="231">
        <v>65.225001525878909</v>
      </c>
      <c r="F338" s="11"/>
      <c r="G338" s="231">
        <v>28.942500076293946</v>
      </c>
      <c r="H338" s="231">
        <v>30.942500076293946</v>
      </c>
      <c r="I338" s="231">
        <v>34.442500076293946</v>
      </c>
      <c r="J338" s="11"/>
      <c r="K338" s="219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219"/>
      <c r="BG338" s="11"/>
      <c r="BH338" s="11"/>
      <c r="BI338" s="11"/>
      <c r="BJ338" s="180"/>
      <c r="BK338" s="180"/>
      <c r="BL338" s="180"/>
      <c r="BM338"/>
      <c r="BN338"/>
      <c r="BO338"/>
      <c r="BP338"/>
      <c r="BQ338"/>
      <c r="BR338" s="180"/>
      <c r="BS338" s="180"/>
      <c r="BT338" s="180"/>
      <c r="BU338" s="180"/>
      <c r="BV338" s="180"/>
      <c r="BW338" s="180"/>
      <c r="BX338" s="180"/>
      <c r="BY338" s="180"/>
      <c r="BZ338" s="180"/>
      <c r="CA338" s="180"/>
      <c r="CB338" s="180"/>
      <c r="CC338" s="180"/>
      <c r="CD338" s="180"/>
      <c r="CE338" s="180"/>
    </row>
    <row r="339" spans="2:83" ht="12.75" x14ac:dyDescent="0.2">
      <c r="B339" s="230">
        <v>46266</v>
      </c>
      <c r="C339" s="231">
        <v>34.649999237060541</v>
      </c>
      <c r="D339" s="231">
        <v>39.649999237060541</v>
      </c>
      <c r="E339" s="231">
        <v>44.649999237060541</v>
      </c>
      <c r="F339" s="11"/>
      <c r="G339" s="231">
        <v>25.692501029968263</v>
      </c>
      <c r="H339" s="231">
        <v>27.692501029968263</v>
      </c>
      <c r="I339" s="231">
        <v>31.192501029968263</v>
      </c>
      <c r="J339" s="11"/>
      <c r="K339" s="219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219"/>
      <c r="BG339" s="11"/>
      <c r="BH339" s="11"/>
      <c r="BI339" s="11"/>
      <c r="BJ339" s="180"/>
      <c r="BK339" s="180"/>
      <c r="BL339" s="180"/>
      <c r="BM339"/>
      <c r="BN339"/>
      <c r="BO339"/>
      <c r="BP339"/>
      <c r="BQ339"/>
      <c r="BR339" s="180"/>
      <c r="BS339" s="180"/>
      <c r="BT339" s="180"/>
      <c r="BU339" s="180"/>
      <c r="BV339" s="180"/>
      <c r="BW339" s="180"/>
      <c r="BX339" s="180"/>
      <c r="BY339" s="180"/>
      <c r="BZ339" s="180"/>
      <c r="CA339" s="180"/>
      <c r="CB339" s="180"/>
      <c r="CC339" s="180"/>
      <c r="CD339" s="180"/>
      <c r="CE339" s="180"/>
    </row>
    <row r="340" spans="2:83" ht="12.75" x14ac:dyDescent="0.2">
      <c r="B340" s="230">
        <v>46296</v>
      </c>
      <c r="C340" s="231">
        <v>33.899998855590823</v>
      </c>
      <c r="D340" s="231">
        <v>38.899998855590823</v>
      </c>
      <c r="E340" s="231">
        <v>43.899998855590823</v>
      </c>
      <c r="F340" s="11"/>
      <c r="G340" s="231">
        <v>25.325000724792481</v>
      </c>
      <c r="H340" s="231">
        <v>27.325000724792481</v>
      </c>
      <c r="I340" s="231">
        <v>30.825000724792481</v>
      </c>
      <c r="J340" s="11"/>
      <c r="K340" s="219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219"/>
      <c r="BG340" s="11"/>
      <c r="BH340" s="11"/>
      <c r="BI340" s="11"/>
      <c r="BJ340" s="180"/>
      <c r="BK340" s="180"/>
      <c r="BL340" s="180"/>
      <c r="BM340"/>
      <c r="BN340"/>
      <c r="BO340"/>
      <c r="BP340"/>
      <c r="BQ340"/>
      <c r="BR340" s="180"/>
      <c r="BS340" s="180"/>
      <c r="BT340" s="180"/>
      <c r="BU340" s="180"/>
      <c r="BV340" s="180"/>
      <c r="BW340" s="180"/>
      <c r="BX340" s="180"/>
      <c r="BY340" s="180"/>
      <c r="BZ340" s="180"/>
      <c r="CA340" s="180"/>
      <c r="CB340" s="180"/>
      <c r="CC340" s="180"/>
      <c r="CD340" s="180"/>
      <c r="CE340" s="180"/>
    </row>
    <row r="341" spans="2:83" ht="12.75" x14ac:dyDescent="0.2">
      <c r="B341" s="230">
        <v>46327</v>
      </c>
      <c r="C341" s="231">
        <v>32.399998855590823</v>
      </c>
      <c r="D341" s="231">
        <v>37.399998855590823</v>
      </c>
      <c r="E341" s="231">
        <v>42.399998855590823</v>
      </c>
      <c r="F341" s="11"/>
      <c r="G341" s="231">
        <v>25.424999198913575</v>
      </c>
      <c r="H341" s="231">
        <v>27.424999198913575</v>
      </c>
      <c r="I341" s="231">
        <v>30.924999198913575</v>
      </c>
      <c r="J341" s="11"/>
      <c r="K341" s="219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219"/>
      <c r="BG341" s="11"/>
      <c r="BH341" s="11"/>
      <c r="BI341" s="11"/>
      <c r="BJ341" s="180"/>
      <c r="BK341" s="180"/>
      <c r="BL341" s="180"/>
      <c r="BM341"/>
      <c r="BN341"/>
      <c r="BO341"/>
      <c r="BP341"/>
      <c r="BQ341"/>
      <c r="BR341" s="180"/>
      <c r="BS341" s="180"/>
      <c r="BT341" s="180"/>
      <c r="BU341" s="180"/>
      <c r="BV341" s="180"/>
      <c r="BW341" s="180"/>
      <c r="BX341" s="180"/>
      <c r="BY341" s="180"/>
      <c r="BZ341" s="180"/>
      <c r="CA341" s="180"/>
      <c r="CB341" s="180"/>
      <c r="CC341" s="180"/>
      <c r="CD341" s="180"/>
      <c r="CE341" s="180"/>
    </row>
    <row r="342" spans="2:83" ht="12.75" x14ac:dyDescent="0.2">
      <c r="B342" s="230">
        <v>46357</v>
      </c>
      <c r="C342" s="231">
        <v>31.800000381469729</v>
      </c>
      <c r="D342" s="231">
        <v>36.800000381469729</v>
      </c>
      <c r="E342" s="231">
        <v>41.800000381469729</v>
      </c>
      <c r="F342" s="11"/>
      <c r="G342" s="231">
        <v>27.274998626708985</v>
      </c>
      <c r="H342" s="231">
        <v>29.274998626708985</v>
      </c>
      <c r="I342" s="231">
        <v>32.774998626708985</v>
      </c>
      <c r="J342" s="11"/>
      <c r="K342" s="219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219"/>
      <c r="BG342" s="11"/>
      <c r="BH342" s="11"/>
      <c r="BI342" s="11"/>
      <c r="BJ342" s="180"/>
      <c r="BK342" s="180"/>
      <c r="BL342" s="180"/>
      <c r="BM342"/>
      <c r="BN342"/>
      <c r="BO342"/>
      <c r="BP342"/>
      <c r="BQ342"/>
      <c r="BR342" s="180"/>
      <c r="BS342" s="180"/>
      <c r="BT342" s="180"/>
      <c r="BU342" s="180"/>
      <c r="BV342" s="180"/>
      <c r="BW342" s="180"/>
      <c r="BX342" s="180"/>
      <c r="BY342" s="180"/>
      <c r="BZ342" s="180"/>
      <c r="CA342" s="180"/>
      <c r="CB342" s="180"/>
      <c r="CC342" s="180"/>
      <c r="CD342" s="180"/>
      <c r="CE342" s="180"/>
    </row>
    <row r="343" spans="2:83" ht="12.75" x14ac:dyDescent="0.2">
      <c r="B343" s="230">
        <v>46388</v>
      </c>
      <c r="C343" s="231">
        <v>35.800010681152344</v>
      </c>
      <c r="D343" s="231">
        <v>40.800010681152344</v>
      </c>
      <c r="E343" s="231">
        <v>45.800010681152344</v>
      </c>
      <c r="F343" s="11"/>
      <c r="G343" s="231">
        <v>28.442495880126955</v>
      </c>
      <c r="H343" s="231">
        <v>30.442495880126955</v>
      </c>
      <c r="I343" s="231">
        <v>33.942495880126955</v>
      </c>
      <c r="J343" s="11"/>
      <c r="K343" s="219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219"/>
      <c r="BG343" s="11"/>
      <c r="BH343" s="11"/>
      <c r="BI343" s="11"/>
      <c r="BJ343" s="180"/>
      <c r="BK343" s="180"/>
      <c r="BL343" s="180"/>
      <c r="BM343"/>
      <c r="BN343"/>
      <c r="BO343"/>
      <c r="BP343"/>
      <c r="BQ343"/>
      <c r="BR343" s="180"/>
      <c r="BS343" s="180"/>
      <c r="BT343" s="180"/>
      <c r="BU343" s="180"/>
      <c r="BV343" s="180"/>
      <c r="BW343" s="180"/>
      <c r="BX343" s="180"/>
      <c r="BY343" s="180"/>
      <c r="BZ343" s="180"/>
      <c r="CA343" s="180"/>
      <c r="CB343" s="180"/>
      <c r="CC343" s="180"/>
      <c r="CD343" s="180"/>
      <c r="CE343" s="180"/>
    </row>
    <row r="344" spans="2:83" ht="12.75" x14ac:dyDescent="0.2">
      <c r="B344" s="230">
        <v>46419</v>
      </c>
      <c r="C344" s="231">
        <v>34.650001525878906</v>
      </c>
      <c r="D344" s="231">
        <v>39.650001525878906</v>
      </c>
      <c r="E344" s="231">
        <v>44.650001525878906</v>
      </c>
      <c r="F344" s="11"/>
      <c r="G344" s="231">
        <v>28.942497787475588</v>
      </c>
      <c r="H344" s="231">
        <v>30.942497787475588</v>
      </c>
      <c r="I344" s="231">
        <v>34.442497787475588</v>
      </c>
      <c r="J344" s="11"/>
      <c r="K344" s="219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219"/>
      <c r="BG344" s="11"/>
      <c r="BH344" s="11"/>
      <c r="BI344" s="11"/>
      <c r="BJ344" s="180"/>
      <c r="BK344" s="180"/>
      <c r="BL344" s="180"/>
      <c r="BM344"/>
      <c r="BN344"/>
      <c r="BO344"/>
      <c r="BP344"/>
      <c r="BQ344"/>
      <c r="BR344" s="180"/>
      <c r="BS344" s="180"/>
      <c r="BT344" s="180"/>
      <c r="BU344" s="180"/>
      <c r="BV344" s="180"/>
      <c r="BW344" s="180"/>
      <c r="BX344" s="180"/>
      <c r="BY344" s="180"/>
      <c r="BZ344" s="180"/>
      <c r="CA344" s="180"/>
      <c r="CB344" s="180"/>
      <c r="CC344" s="180"/>
      <c r="CD344" s="180"/>
      <c r="CE344" s="180"/>
    </row>
    <row r="345" spans="2:83" ht="12.75" x14ac:dyDescent="0.2">
      <c r="B345" s="230">
        <v>46447</v>
      </c>
      <c r="C345" s="231">
        <v>33.12999153137207</v>
      </c>
      <c r="D345" s="231">
        <v>38.12999153137207</v>
      </c>
      <c r="E345" s="231">
        <v>43.12999153137207</v>
      </c>
      <c r="F345" s="11"/>
      <c r="G345" s="231">
        <v>27.892496643066409</v>
      </c>
      <c r="H345" s="231">
        <v>29.892496643066409</v>
      </c>
      <c r="I345" s="231">
        <v>33.392496643066409</v>
      </c>
      <c r="J345" s="11"/>
      <c r="K345" s="219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219"/>
      <c r="BG345" s="11"/>
      <c r="BH345" s="11"/>
      <c r="BI345" s="11"/>
      <c r="BJ345" s="180"/>
      <c r="BK345" s="180"/>
      <c r="BL345" s="180"/>
      <c r="BM345"/>
      <c r="BN345"/>
      <c r="BO345"/>
      <c r="BP345"/>
      <c r="BQ345"/>
      <c r="BR345" s="180"/>
      <c r="BS345" s="180"/>
      <c r="BT345" s="180"/>
      <c r="BU345" s="180"/>
      <c r="BV345" s="180"/>
      <c r="BW345" s="180"/>
      <c r="BX345" s="180"/>
      <c r="BY345" s="180"/>
      <c r="BZ345" s="180"/>
      <c r="CA345" s="180"/>
      <c r="CB345" s="180"/>
      <c r="CC345" s="180"/>
      <c r="CD345" s="180"/>
      <c r="CE345" s="180"/>
    </row>
    <row r="346" spans="2:83" ht="12.75" x14ac:dyDescent="0.2">
      <c r="B346" s="230">
        <v>46478</v>
      </c>
      <c r="C346" s="231">
        <v>34.329998016357422</v>
      </c>
      <c r="D346" s="231">
        <v>39.329998016357422</v>
      </c>
      <c r="E346" s="231">
        <v>44.329998016357422</v>
      </c>
      <c r="F346" s="11"/>
      <c r="G346" s="231">
        <v>27.592497406005862</v>
      </c>
      <c r="H346" s="231">
        <v>29.592497406005862</v>
      </c>
      <c r="I346" s="231">
        <v>33.092497406005862</v>
      </c>
      <c r="J346" s="11"/>
      <c r="K346" s="219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219"/>
      <c r="BG346" s="11"/>
      <c r="BH346" s="11"/>
      <c r="BI346" s="11"/>
      <c r="BJ346" s="180"/>
      <c r="BK346" s="180"/>
      <c r="BL346" s="180"/>
      <c r="BM346"/>
      <c r="BN346"/>
      <c r="BO346"/>
      <c r="BP346"/>
      <c r="BQ346"/>
      <c r="BR346" s="180"/>
      <c r="BS346" s="180"/>
      <c r="BT346" s="180"/>
      <c r="BU346" s="180"/>
      <c r="BV346" s="180"/>
      <c r="BW346" s="180"/>
      <c r="BX346" s="180"/>
      <c r="BY346" s="180"/>
      <c r="BZ346" s="180"/>
      <c r="CA346" s="180"/>
      <c r="CB346" s="180"/>
      <c r="CC346" s="180"/>
      <c r="CD346" s="180"/>
      <c r="CE346" s="180"/>
    </row>
    <row r="347" spans="2:83" ht="12.75" x14ac:dyDescent="0.2">
      <c r="B347" s="230">
        <v>46508</v>
      </c>
      <c r="C347" s="231">
        <v>36.880016326904297</v>
      </c>
      <c r="D347" s="231">
        <v>41.880016326904297</v>
      </c>
      <c r="E347" s="231">
        <v>46.880016326904297</v>
      </c>
      <c r="F347" s="11"/>
      <c r="G347" s="231">
        <v>27.192497787475588</v>
      </c>
      <c r="H347" s="231">
        <v>29.192497787475588</v>
      </c>
      <c r="I347" s="231">
        <v>32.692497787475588</v>
      </c>
      <c r="J347" s="11"/>
      <c r="K347" s="219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219"/>
      <c r="BG347" s="11"/>
      <c r="BH347" s="11"/>
      <c r="BI347" s="11"/>
      <c r="BJ347" s="180"/>
      <c r="BK347" s="180"/>
      <c r="BL347" s="180"/>
      <c r="BM347"/>
      <c r="BN347"/>
      <c r="BO347"/>
      <c r="BP347"/>
      <c r="BQ347"/>
      <c r="BR347" s="180"/>
      <c r="BS347" s="180"/>
      <c r="BT347" s="180"/>
      <c r="BU347" s="180"/>
      <c r="BV347" s="180"/>
      <c r="BW347" s="180"/>
      <c r="BX347" s="180"/>
      <c r="BY347" s="180"/>
      <c r="BZ347" s="180"/>
      <c r="CA347" s="180"/>
      <c r="CB347" s="180"/>
      <c r="CC347" s="180"/>
      <c r="CD347" s="180"/>
      <c r="CE347" s="180"/>
    </row>
    <row r="348" spans="2:83" ht="12.75" x14ac:dyDescent="0.2">
      <c r="B348" s="230">
        <v>46539</v>
      </c>
      <c r="C348" s="231">
        <v>47.580001831054688</v>
      </c>
      <c r="D348" s="231">
        <v>52.580001831054688</v>
      </c>
      <c r="E348" s="231">
        <v>57.580001831054688</v>
      </c>
      <c r="F348" s="11"/>
      <c r="G348" s="231">
        <v>27.792500076293948</v>
      </c>
      <c r="H348" s="231">
        <v>29.792500076293948</v>
      </c>
      <c r="I348" s="231">
        <v>33.292500076293948</v>
      </c>
      <c r="J348" s="11"/>
      <c r="K348" s="219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219"/>
      <c r="BG348" s="11"/>
      <c r="BH348" s="11"/>
      <c r="BI348" s="11"/>
      <c r="BJ348" s="180"/>
      <c r="BK348" s="180"/>
      <c r="BL348" s="180"/>
      <c r="BM348"/>
      <c r="BN348"/>
      <c r="BO348"/>
      <c r="BP348"/>
      <c r="BQ348"/>
      <c r="BR348" s="180"/>
      <c r="BS348" s="180"/>
      <c r="BT348" s="180"/>
      <c r="BU348" s="180"/>
      <c r="BV348" s="180"/>
      <c r="BW348" s="180"/>
      <c r="BX348" s="180"/>
      <c r="BY348" s="180"/>
      <c r="BZ348" s="180"/>
      <c r="CA348" s="180"/>
      <c r="CB348" s="180"/>
      <c r="CC348" s="180"/>
      <c r="CD348" s="180"/>
      <c r="CE348" s="180"/>
    </row>
    <row r="349" spans="2:83" ht="12.75" x14ac:dyDescent="0.2">
      <c r="B349" s="230">
        <v>46569</v>
      </c>
      <c r="C349" s="231">
        <v>56.230003356933594</v>
      </c>
      <c r="D349" s="231">
        <v>61.230003356933594</v>
      </c>
      <c r="E349" s="231">
        <v>66.230003356933594</v>
      </c>
      <c r="F349" s="11"/>
      <c r="G349" s="231">
        <v>29.292500076293948</v>
      </c>
      <c r="H349" s="231">
        <v>31.292500076293948</v>
      </c>
      <c r="I349" s="231">
        <v>34.792500076293948</v>
      </c>
      <c r="J349" s="11"/>
      <c r="K349" s="219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219"/>
      <c r="BG349" s="11"/>
      <c r="BH349" s="11"/>
      <c r="BI349" s="11"/>
      <c r="BJ349" s="180"/>
      <c r="BK349" s="180"/>
      <c r="BL349" s="180"/>
      <c r="BM349"/>
      <c r="BN349"/>
      <c r="BO349"/>
      <c r="BP349"/>
      <c r="BQ349"/>
      <c r="BR349" s="180"/>
      <c r="BS349" s="180"/>
      <c r="BT349" s="180"/>
      <c r="BU349" s="180"/>
      <c r="BV349" s="180"/>
      <c r="BW349" s="180"/>
      <c r="BX349" s="180"/>
      <c r="BY349" s="180"/>
      <c r="BZ349" s="180"/>
      <c r="CA349" s="180"/>
      <c r="CB349" s="180"/>
      <c r="CC349" s="180"/>
      <c r="CD349" s="180"/>
      <c r="CE349" s="180"/>
    </row>
    <row r="350" spans="2:83" ht="12.75" x14ac:dyDescent="0.2">
      <c r="B350" s="230">
        <v>46600</v>
      </c>
      <c r="C350" s="231">
        <v>55.475001525878909</v>
      </c>
      <c r="D350" s="231">
        <v>60.475001525878909</v>
      </c>
      <c r="E350" s="231">
        <v>65.475001525878909</v>
      </c>
      <c r="F350" s="11"/>
      <c r="G350" s="231">
        <v>29.192500076293946</v>
      </c>
      <c r="H350" s="231">
        <v>31.192500076293946</v>
      </c>
      <c r="I350" s="231">
        <v>34.692500076293946</v>
      </c>
      <c r="J350" s="11"/>
      <c r="K350" s="219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219"/>
      <c r="BG350" s="11"/>
      <c r="BH350" s="11"/>
      <c r="BI350" s="11"/>
      <c r="BJ350" s="180"/>
      <c r="BK350" s="180"/>
      <c r="BL350" s="180"/>
      <c r="BM350"/>
      <c r="BN350"/>
      <c r="BO350"/>
      <c r="BP350"/>
      <c r="BQ350"/>
      <c r="BR350" s="180"/>
      <c r="BS350" s="180"/>
      <c r="BT350" s="180"/>
      <c r="BU350" s="180"/>
      <c r="BV350" s="180"/>
      <c r="BW350" s="180"/>
      <c r="BX350" s="180"/>
      <c r="BY350" s="180"/>
      <c r="BZ350" s="180"/>
      <c r="CA350" s="180"/>
      <c r="CB350" s="180"/>
      <c r="CC350" s="180"/>
      <c r="CD350" s="180"/>
      <c r="CE350" s="180"/>
    </row>
    <row r="351" spans="2:83" ht="12.75" x14ac:dyDescent="0.2">
      <c r="B351" s="230">
        <v>46631</v>
      </c>
      <c r="C351" s="231">
        <v>34.899999237060541</v>
      </c>
      <c r="D351" s="231">
        <v>39.899999237060541</v>
      </c>
      <c r="E351" s="231">
        <v>44.899999237060541</v>
      </c>
      <c r="F351" s="11"/>
      <c r="G351" s="231">
        <v>25.942501029968263</v>
      </c>
      <c r="H351" s="231">
        <v>27.942501029968263</v>
      </c>
      <c r="I351" s="231">
        <v>31.442501029968263</v>
      </c>
      <c r="J351" s="11"/>
      <c r="K351" s="219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219"/>
      <c r="BG351" s="11"/>
      <c r="BH351" s="11"/>
      <c r="BI351" s="11"/>
      <c r="BJ351" s="180"/>
      <c r="BK351" s="180"/>
      <c r="BL351" s="180"/>
      <c r="BM351"/>
      <c r="BN351"/>
      <c r="BO351"/>
      <c r="BP351"/>
      <c r="BQ351"/>
      <c r="BR351" s="180"/>
      <c r="BS351" s="180"/>
      <c r="BT351" s="180"/>
      <c r="BU351" s="180"/>
      <c r="BV351" s="180"/>
      <c r="BW351" s="180"/>
      <c r="BX351" s="180"/>
      <c r="BY351" s="180"/>
      <c r="BZ351" s="180"/>
      <c r="CA351" s="180"/>
      <c r="CB351" s="180"/>
      <c r="CC351" s="180"/>
      <c r="CD351" s="180"/>
      <c r="CE351" s="180"/>
    </row>
    <row r="352" spans="2:83" ht="12.75" x14ac:dyDescent="0.2">
      <c r="B352" s="230">
        <v>46661</v>
      </c>
      <c r="C352" s="231">
        <v>34.149998855590823</v>
      </c>
      <c r="D352" s="231">
        <v>39.149998855590823</v>
      </c>
      <c r="E352" s="231">
        <v>44.149998855590823</v>
      </c>
      <c r="F352" s="11"/>
      <c r="G352" s="231">
        <v>25.575000724792481</v>
      </c>
      <c r="H352" s="231">
        <v>27.575000724792481</v>
      </c>
      <c r="I352" s="231">
        <v>31.075000724792481</v>
      </c>
      <c r="J352" s="11"/>
      <c r="K352" s="219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219"/>
      <c r="BG352" s="11"/>
      <c r="BH352" s="11"/>
      <c r="BI352" s="11"/>
      <c r="BJ352" s="180"/>
      <c r="BK352" s="180"/>
      <c r="BL352" s="180"/>
      <c r="BM352"/>
      <c r="BN352"/>
      <c r="BO352"/>
      <c r="BP352"/>
      <c r="BQ352"/>
      <c r="BR352" s="180"/>
      <c r="BS352" s="180"/>
      <c r="BT352" s="180"/>
      <c r="BU352" s="180"/>
      <c r="BV352" s="180"/>
      <c r="BW352" s="180"/>
      <c r="BX352" s="180"/>
      <c r="BY352" s="180"/>
      <c r="BZ352" s="180"/>
      <c r="CA352" s="180"/>
      <c r="CB352" s="180"/>
      <c r="CC352" s="180"/>
      <c r="CD352" s="180"/>
      <c r="CE352" s="180"/>
    </row>
    <row r="353" spans="2:83" ht="12.75" x14ac:dyDescent="0.2">
      <c r="B353" s="230">
        <v>46692</v>
      </c>
      <c r="C353" s="231">
        <v>32.649998855590823</v>
      </c>
      <c r="D353" s="231">
        <v>37.649998855590823</v>
      </c>
      <c r="E353" s="231">
        <v>42.649998855590823</v>
      </c>
      <c r="F353" s="11"/>
      <c r="G353" s="231">
        <v>25.674999198913575</v>
      </c>
      <c r="H353" s="231">
        <v>27.674999198913575</v>
      </c>
      <c r="I353" s="231">
        <v>31.174999198913575</v>
      </c>
      <c r="J353" s="11"/>
      <c r="K353" s="219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219"/>
      <c r="BG353" s="11"/>
      <c r="BH353" s="11"/>
      <c r="BI353" s="11"/>
      <c r="BJ353" s="180"/>
      <c r="BK353" s="180"/>
      <c r="BL353" s="180"/>
      <c r="BM353"/>
      <c r="BN353"/>
      <c r="BO353"/>
      <c r="BP353"/>
      <c r="BQ353"/>
      <c r="BR353" s="180"/>
      <c r="BS353" s="180"/>
      <c r="BT353" s="180"/>
      <c r="BU353" s="180"/>
      <c r="BV353" s="180"/>
      <c r="BW353" s="180"/>
      <c r="BX353" s="180"/>
      <c r="BY353" s="180"/>
      <c r="BZ353" s="180"/>
      <c r="CA353" s="180"/>
      <c r="CB353" s="180"/>
      <c r="CC353" s="180"/>
      <c r="CD353" s="180"/>
      <c r="CE353" s="180"/>
    </row>
    <row r="354" spans="2:83" ht="12.75" x14ac:dyDescent="0.2">
      <c r="B354" s="230">
        <v>46722</v>
      </c>
      <c r="C354" s="231">
        <v>32.050000381469729</v>
      </c>
      <c r="D354" s="231">
        <v>37.050000381469729</v>
      </c>
      <c r="E354" s="231">
        <v>42.050000381469729</v>
      </c>
      <c r="F354" s="11"/>
      <c r="G354" s="231">
        <v>27.524998626708985</v>
      </c>
      <c r="H354" s="231">
        <v>29.524998626708985</v>
      </c>
      <c r="I354" s="231">
        <v>33.024998626708985</v>
      </c>
      <c r="J354" s="11"/>
      <c r="K354" s="219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219"/>
      <c r="BG354" s="11"/>
      <c r="BH354" s="11"/>
      <c r="BI354" s="11"/>
      <c r="BJ354" s="180"/>
      <c r="BK354" s="180"/>
      <c r="BL354" s="180"/>
      <c r="BM354"/>
      <c r="BN354"/>
      <c r="BO354"/>
      <c r="BP354"/>
      <c r="BQ354"/>
      <c r="BR354" s="180"/>
      <c r="BS354" s="180"/>
      <c r="BT354" s="180"/>
      <c r="BU354" s="180"/>
      <c r="BV354" s="180"/>
      <c r="BW354" s="180"/>
      <c r="BX354" s="180"/>
      <c r="BY354" s="180"/>
      <c r="BZ354" s="180"/>
      <c r="CA354" s="180"/>
      <c r="CB354" s="180"/>
      <c r="CC354" s="180"/>
      <c r="CD354" s="180"/>
      <c r="CE354" s="180"/>
    </row>
    <row r="355" spans="2:83" ht="12.75" x14ac:dyDescent="0.2">
      <c r="B355" s="230">
        <v>46753</v>
      </c>
      <c r="C355" s="231">
        <v>36.050010681152344</v>
      </c>
      <c r="D355" s="231">
        <v>41.050010681152344</v>
      </c>
      <c r="E355" s="231">
        <v>46.050010681152344</v>
      </c>
      <c r="F355" s="11"/>
      <c r="G355" s="231">
        <v>28.692495880126955</v>
      </c>
      <c r="H355" s="231">
        <v>30.692495880126955</v>
      </c>
      <c r="I355" s="231">
        <v>34.192495880126955</v>
      </c>
      <c r="J355" s="11"/>
      <c r="K355" s="219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219"/>
      <c r="BG355" s="11"/>
      <c r="BH355" s="11"/>
      <c r="BI355" s="11"/>
      <c r="BJ355" s="180"/>
      <c r="BK355" s="180"/>
      <c r="BL355" s="180"/>
      <c r="BM355"/>
      <c r="BN355"/>
      <c r="BO355"/>
      <c r="BP355"/>
      <c r="BQ355"/>
      <c r="BR355" s="180"/>
      <c r="BS355" s="180"/>
      <c r="BT355" s="180"/>
      <c r="BU355" s="180"/>
      <c r="BV355" s="180"/>
      <c r="BW355" s="180"/>
      <c r="BX355" s="180"/>
      <c r="BY355" s="180"/>
      <c r="BZ355" s="180"/>
      <c r="CA355" s="180"/>
      <c r="CB355" s="180"/>
      <c r="CC355" s="180"/>
      <c r="CD355" s="180"/>
      <c r="CE355" s="180"/>
    </row>
    <row r="356" spans="2:83" ht="12.75" x14ac:dyDescent="0.2">
      <c r="B356" s="230">
        <v>46784</v>
      </c>
      <c r="C356" s="231">
        <v>34.900001525878906</v>
      </c>
      <c r="D356" s="231">
        <v>39.900001525878906</v>
      </c>
      <c r="E356" s="231">
        <v>44.900001525878906</v>
      </c>
      <c r="F356" s="11"/>
      <c r="G356" s="231">
        <v>29.192497787475588</v>
      </c>
      <c r="H356" s="231">
        <v>31.192497787475588</v>
      </c>
      <c r="I356" s="231">
        <v>34.692497787475588</v>
      </c>
      <c r="J356" s="11"/>
      <c r="K356" s="219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219"/>
      <c r="BG356" s="11"/>
      <c r="BH356" s="11"/>
      <c r="BI356" s="11"/>
      <c r="BJ356" s="180"/>
      <c r="BK356" s="180"/>
      <c r="BL356" s="180"/>
      <c r="BM356"/>
      <c r="BN356"/>
      <c r="BO356"/>
      <c r="BP356"/>
      <c r="BQ356"/>
      <c r="BR356" s="180"/>
      <c r="BS356" s="180"/>
      <c r="BT356" s="180"/>
      <c r="BU356" s="180"/>
      <c r="BV356" s="180"/>
      <c r="BW356" s="180"/>
      <c r="BX356" s="180"/>
      <c r="BY356" s="180"/>
      <c r="BZ356" s="180"/>
      <c r="CA356" s="180"/>
      <c r="CB356" s="180"/>
      <c r="CC356" s="180"/>
      <c r="CD356" s="180"/>
      <c r="CE356" s="180"/>
    </row>
    <row r="357" spans="2:83" ht="12.75" x14ac:dyDescent="0.2">
      <c r="B357" s="230">
        <v>46813</v>
      </c>
      <c r="C357" s="231">
        <v>33.37999153137207</v>
      </c>
      <c r="D357" s="231">
        <v>38.37999153137207</v>
      </c>
      <c r="E357" s="231">
        <v>43.37999153137207</v>
      </c>
      <c r="F357" s="11"/>
      <c r="G357" s="231">
        <v>28.142496643066409</v>
      </c>
      <c r="H357" s="231">
        <v>30.142496643066409</v>
      </c>
      <c r="I357" s="231">
        <v>33.642496643066409</v>
      </c>
      <c r="J357" s="11"/>
      <c r="K357" s="219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219"/>
      <c r="BG357" s="11"/>
      <c r="BH357" s="11"/>
      <c r="BI357" s="11"/>
      <c r="BJ357" s="180"/>
      <c r="BK357" s="180"/>
      <c r="BL357" s="180"/>
      <c r="BM357"/>
      <c r="BN357"/>
      <c r="BO357"/>
      <c r="BP357"/>
      <c r="BQ357"/>
      <c r="BR357" s="180"/>
      <c r="BS357" s="180"/>
      <c r="BT357" s="180"/>
      <c r="BU357" s="180"/>
      <c r="BV357" s="180"/>
      <c r="BW357" s="180"/>
      <c r="BX357" s="180"/>
      <c r="BY357" s="180"/>
      <c r="BZ357" s="180"/>
      <c r="CA357" s="180"/>
      <c r="CB357" s="180"/>
      <c r="CC357" s="180"/>
      <c r="CD357" s="180"/>
      <c r="CE357" s="180"/>
    </row>
    <row r="358" spans="2:83" ht="12.75" x14ac:dyDescent="0.2">
      <c r="B358" s="230">
        <v>46844</v>
      </c>
      <c r="C358" s="231">
        <v>34.579998016357422</v>
      </c>
      <c r="D358" s="231">
        <v>39.579998016357422</v>
      </c>
      <c r="E358" s="231">
        <v>44.579998016357422</v>
      </c>
      <c r="F358" s="11"/>
      <c r="G358" s="231">
        <v>27.842497406005862</v>
      </c>
      <c r="H358" s="231">
        <v>29.842497406005862</v>
      </c>
      <c r="I358" s="231">
        <v>33.342497406005862</v>
      </c>
      <c r="J358" s="11"/>
      <c r="K358" s="219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219"/>
      <c r="BG358" s="11"/>
      <c r="BH358" s="11"/>
      <c r="BI358" s="11"/>
      <c r="BJ358" s="180"/>
      <c r="BK358" s="180"/>
      <c r="BL358" s="180"/>
      <c r="BM358"/>
      <c r="BN358"/>
      <c r="BO358"/>
      <c r="BP358"/>
      <c r="BQ358"/>
      <c r="BR358" s="180"/>
      <c r="BS358" s="180"/>
      <c r="BT358" s="180"/>
      <c r="BU358" s="180"/>
      <c r="BV358" s="180"/>
      <c r="BW358" s="180"/>
      <c r="BX358" s="180"/>
      <c r="BY358" s="180"/>
      <c r="BZ358" s="180"/>
      <c r="CA358" s="180"/>
      <c r="CB358" s="180"/>
      <c r="CC358" s="180"/>
      <c r="CD358" s="180"/>
      <c r="CE358" s="180"/>
    </row>
    <row r="359" spans="2:83" ht="12.75" x14ac:dyDescent="0.2">
      <c r="B359" s="230">
        <v>46874</v>
      </c>
      <c r="C359" s="231">
        <v>37.130016326904297</v>
      </c>
      <c r="D359" s="231">
        <v>42.130016326904297</v>
      </c>
      <c r="E359" s="231">
        <v>47.130016326904297</v>
      </c>
      <c r="F359" s="11"/>
      <c r="G359" s="231">
        <v>27.442497787475588</v>
      </c>
      <c r="H359" s="231">
        <v>29.442497787475588</v>
      </c>
      <c r="I359" s="231">
        <v>32.942497787475588</v>
      </c>
      <c r="J359" s="11"/>
      <c r="K359" s="219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219"/>
      <c r="BG359" s="11"/>
      <c r="BH359" s="11"/>
      <c r="BI359" s="11"/>
      <c r="BJ359" s="180"/>
      <c r="BK359" s="180"/>
      <c r="BL359" s="180"/>
      <c r="BM359"/>
      <c r="BN359"/>
      <c r="BO359"/>
      <c r="BP359"/>
      <c r="BQ359"/>
      <c r="BR359" s="180"/>
      <c r="BS359" s="180"/>
      <c r="BT359" s="180"/>
      <c r="BU359" s="180"/>
      <c r="BV359" s="180"/>
      <c r="BW359" s="180"/>
      <c r="BX359" s="180"/>
      <c r="BY359" s="180"/>
      <c r="BZ359" s="180"/>
      <c r="CA359" s="180"/>
      <c r="CB359" s="180"/>
      <c r="CC359" s="180"/>
      <c r="CD359" s="180"/>
      <c r="CE359" s="180"/>
    </row>
    <row r="360" spans="2:83" ht="12.75" x14ac:dyDescent="0.2">
      <c r="B360" s="11"/>
      <c r="C360" s="11"/>
      <c r="D360" s="11"/>
      <c r="E360" s="11"/>
      <c r="F360" s="11"/>
      <c r="G360" s="11"/>
      <c r="H360" s="11"/>
      <c r="I360" s="11"/>
      <c r="J360" s="11"/>
      <c r="K360" s="219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219"/>
      <c r="BG360" s="11"/>
      <c r="BH360" s="11"/>
      <c r="BI360" s="11"/>
      <c r="BJ360" s="180"/>
      <c r="BK360" s="180"/>
      <c r="BL360" s="180"/>
      <c r="BM360"/>
      <c r="BN360"/>
      <c r="BO360"/>
      <c r="BP360"/>
      <c r="BQ360"/>
      <c r="BR360" s="180"/>
      <c r="BS360" s="180"/>
      <c r="BT360" s="180"/>
      <c r="BU360" s="180"/>
      <c r="BV360" s="180"/>
      <c r="BW360" s="180"/>
      <c r="BX360" s="180"/>
      <c r="BY360" s="180"/>
      <c r="BZ360" s="180"/>
      <c r="CA360" s="180"/>
      <c r="CB360" s="180"/>
      <c r="CC360" s="180"/>
      <c r="CD360" s="180"/>
      <c r="CE360" s="180"/>
    </row>
    <row r="361" spans="2:83" ht="12.75" x14ac:dyDescent="0.2">
      <c r="B361" s="11"/>
      <c r="C361" s="11"/>
      <c r="D361" s="11"/>
      <c r="E361" s="11"/>
      <c r="F361" s="11"/>
      <c r="G361" s="11"/>
      <c r="H361" s="11"/>
      <c r="I361" s="11"/>
      <c r="J361" s="11"/>
      <c r="K361" s="219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219"/>
      <c r="BG361" s="11"/>
      <c r="BH361" s="11"/>
      <c r="BI361" s="11"/>
      <c r="BJ361" s="180"/>
      <c r="BK361" s="180"/>
      <c r="BL361" s="180"/>
      <c r="BM361"/>
      <c r="BN361"/>
      <c r="BO361"/>
      <c r="BP361"/>
      <c r="BQ361"/>
      <c r="BR361" s="180"/>
      <c r="BS361" s="180"/>
      <c r="BT361" s="180"/>
      <c r="BU361" s="180"/>
      <c r="BV361" s="180"/>
      <c r="BW361" s="180"/>
      <c r="BX361" s="180"/>
      <c r="BY361" s="180"/>
      <c r="BZ361" s="180"/>
      <c r="CA361" s="180"/>
      <c r="CB361" s="180"/>
      <c r="CC361" s="180"/>
      <c r="CD361" s="180"/>
      <c r="CE361" s="180"/>
    </row>
    <row r="362" spans="2:83" ht="12.75" x14ac:dyDescent="0.2">
      <c r="B362" s="11"/>
      <c r="C362" s="11"/>
      <c r="D362" s="11"/>
      <c r="E362" s="11"/>
      <c r="F362" s="11"/>
      <c r="G362" s="11"/>
      <c r="H362" s="11"/>
      <c r="I362" s="11"/>
      <c r="J362" s="11"/>
      <c r="K362" s="219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219"/>
      <c r="BG362" s="11"/>
      <c r="BH362" s="11"/>
      <c r="BI362" s="11"/>
      <c r="BJ362" s="180"/>
      <c r="BK362" s="180"/>
      <c r="BL362" s="180"/>
      <c r="BM362"/>
      <c r="BN362"/>
      <c r="BO362"/>
      <c r="BP362"/>
      <c r="BQ362"/>
      <c r="BR362" s="180"/>
      <c r="BS362" s="180"/>
      <c r="BT362" s="180"/>
      <c r="BU362" s="180"/>
      <c r="BV362" s="180"/>
      <c r="BW362" s="180"/>
      <c r="BX362" s="180"/>
      <c r="BY362" s="180"/>
      <c r="BZ362" s="180"/>
      <c r="CA362" s="180"/>
      <c r="CB362" s="180"/>
      <c r="CC362" s="180"/>
      <c r="CD362" s="180"/>
      <c r="CE362" s="180"/>
    </row>
    <row r="363" spans="2:83" ht="12.75" x14ac:dyDescent="0.2">
      <c r="B363" s="11"/>
      <c r="C363" s="11"/>
      <c r="D363" s="11"/>
      <c r="E363" s="11"/>
      <c r="F363" s="11"/>
      <c r="G363" s="11"/>
      <c r="H363" s="11"/>
      <c r="I363" s="11"/>
      <c r="J363" s="11"/>
      <c r="K363" s="219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219"/>
      <c r="BG363" s="11"/>
      <c r="BH363" s="11"/>
      <c r="BI363" s="11"/>
      <c r="BJ363" s="180"/>
      <c r="BK363" s="180"/>
      <c r="BL363" s="180"/>
      <c r="BM363"/>
      <c r="BN363"/>
      <c r="BO363"/>
      <c r="BP363"/>
      <c r="BQ363"/>
      <c r="BR363" s="180"/>
      <c r="BS363" s="180"/>
      <c r="BT363" s="180"/>
      <c r="BU363" s="180"/>
      <c r="BV363" s="180"/>
      <c r="BW363" s="180"/>
      <c r="BX363" s="180"/>
      <c r="BY363" s="180"/>
      <c r="BZ363" s="180"/>
      <c r="CA363" s="180"/>
      <c r="CB363" s="180"/>
      <c r="CC363" s="180"/>
      <c r="CD363" s="180"/>
      <c r="CE363" s="180"/>
    </row>
    <row r="364" spans="2:83" ht="12.75" x14ac:dyDescent="0.2">
      <c r="B364" s="11"/>
      <c r="C364" s="11"/>
      <c r="D364" s="11"/>
      <c r="E364" s="11"/>
      <c r="F364" s="11"/>
      <c r="G364" s="11"/>
      <c r="H364" s="11"/>
      <c r="I364" s="11"/>
      <c r="J364" s="11"/>
      <c r="K364" s="219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219"/>
      <c r="BG364" s="11"/>
      <c r="BH364" s="11"/>
      <c r="BI364" s="11"/>
      <c r="BJ364" s="180"/>
      <c r="BK364" s="180"/>
      <c r="BL364" s="180"/>
      <c r="BM364"/>
      <c r="BN364"/>
      <c r="BO364"/>
      <c r="BP364"/>
      <c r="BQ364"/>
      <c r="BR364" s="180"/>
      <c r="BS364" s="180"/>
      <c r="BT364" s="180"/>
      <c r="BU364" s="180"/>
      <c r="BV364" s="180"/>
      <c r="BW364" s="180"/>
      <c r="BX364" s="180"/>
      <c r="BY364" s="180"/>
      <c r="BZ364" s="180"/>
      <c r="CA364" s="180"/>
      <c r="CB364" s="180"/>
      <c r="CC364" s="180"/>
      <c r="CD364" s="180"/>
      <c r="CE364" s="180"/>
    </row>
    <row r="365" spans="2:83" ht="12.75" x14ac:dyDescent="0.2">
      <c r="B365" s="11"/>
      <c r="C365" s="11"/>
      <c r="D365" s="11"/>
      <c r="E365" s="11"/>
      <c r="F365" s="11"/>
      <c r="G365" s="11"/>
      <c r="H365" s="11"/>
      <c r="I365" s="11"/>
      <c r="J365" s="11"/>
      <c r="K365" s="219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219"/>
      <c r="BG365" s="11"/>
      <c r="BH365" s="11"/>
      <c r="BI365" s="11"/>
      <c r="BJ365" s="180"/>
      <c r="BK365" s="180"/>
      <c r="BL365" s="180"/>
      <c r="BM365"/>
      <c r="BN365"/>
      <c r="BO365"/>
      <c r="BP365"/>
      <c r="BQ365"/>
      <c r="BR365" s="180"/>
      <c r="BS365" s="180"/>
      <c r="BT365" s="180"/>
      <c r="BU365" s="180"/>
      <c r="BV365" s="180"/>
      <c r="BW365" s="180"/>
      <c r="BX365" s="180"/>
      <c r="BY365" s="180"/>
      <c r="BZ365" s="180"/>
      <c r="CA365" s="180"/>
      <c r="CB365" s="180"/>
      <c r="CC365" s="180"/>
      <c r="CD365" s="180"/>
      <c r="CE365" s="180"/>
    </row>
    <row r="366" spans="2:83" ht="12.75" x14ac:dyDescent="0.2">
      <c r="B366" s="11"/>
      <c r="C366" s="11"/>
      <c r="D366" s="11"/>
      <c r="E366" s="11"/>
      <c r="F366" s="11"/>
      <c r="G366" s="11"/>
      <c r="H366" s="11"/>
      <c r="I366" s="11"/>
      <c r="J366" s="11"/>
      <c r="K366" s="219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219"/>
      <c r="BG366" s="11"/>
      <c r="BH366" s="11"/>
      <c r="BI366" s="11"/>
      <c r="BJ366" s="180"/>
      <c r="BK366" s="180"/>
      <c r="BL366" s="180"/>
      <c r="BM366"/>
      <c r="BN366"/>
      <c r="BO366"/>
      <c r="BP366"/>
      <c r="BQ366"/>
      <c r="BR366" s="180"/>
      <c r="BS366" s="180"/>
      <c r="BT366" s="180"/>
      <c r="BU366" s="180"/>
      <c r="BV366" s="180"/>
      <c r="BW366" s="180"/>
      <c r="BX366" s="180"/>
      <c r="BY366" s="180"/>
      <c r="BZ366" s="180"/>
      <c r="CA366" s="180"/>
      <c r="CB366" s="180"/>
      <c r="CC366" s="180"/>
      <c r="CD366" s="180"/>
      <c r="CE366" s="180"/>
    </row>
    <row r="367" spans="2:83" ht="12.75" x14ac:dyDescent="0.2">
      <c r="B367" s="11"/>
      <c r="C367" s="11"/>
      <c r="D367" s="11"/>
      <c r="E367" s="11"/>
      <c r="F367" s="11"/>
      <c r="G367" s="11"/>
      <c r="H367" s="11"/>
      <c r="I367" s="11"/>
      <c r="J367" s="11"/>
      <c r="K367" s="219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219"/>
      <c r="BG367" s="11"/>
      <c r="BH367" s="11"/>
      <c r="BI367" s="11"/>
      <c r="BJ367" s="180"/>
      <c r="BK367" s="180"/>
      <c r="BL367" s="180"/>
      <c r="BM367"/>
      <c r="BN367"/>
      <c r="BO367"/>
      <c r="BP367"/>
      <c r="BQ367"/>
      <c r="BR367" s="180"/>
      <c r="BS367" s="180"/>
      <c r="BT367" s="180"/>
      <c r="BU367" s="180"/>
      <c r="BV367" s="180"/>
      <c r="BW367" s="180"/>
      <c r="BX367" s="180"/>
      <c r="BY367" s="180"/>
      <c r="BZ367" s="180"/>
      <c r="CA367" s="180"/>
      <c r="CB367" s="180"/>
      <c r="CC367" s="180"/>
      <c r="CD367" s="180"/>
      <c r="CE367" s="180"/>
    </row>
    <row r="368" spans="2:83" ht="12.75" x14ac:dyDescent="0.2">
      <c r="B368" s="11"/>
      <c r="C368" s="11"/>
      <c r="D368" s="11"/>
      <c r="E368" s="11"/>
      <c r="F368" s="11"/>
      <c r="G368" s="11"/>
      <c r="H368" s="11"/>
      <c r="I368" s="11"/>
      <c r="J368" s="11"/>
      <c r="K368" s="219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219"/>
      <c r="BG368" s="11"/>
      <c r="BH368" s="11"/>
      <c r="BI368" s="11"/>
      <c r="BJ368" s="180"/>
      <c r="BK368" s="180"/>
      <c r="BL368" s="180"/>
      <c r="BM368"/>
      <c r="BN368"/>
      <c r="BO368"/>
      <c r="BP368"/>
      <c r="BQ368"/>
      <c r="BR368" s="180"/>
      <c r="BS368" s="180"/>
      <c r="BT368" s="180"/>
      <c r="BU368" s="180"/>
      <c r="BV368" s="180"/>
      <c r="BW368" s="180"/>
      <c r="BX368" s="180"/>
      <c r="BY368" s="180"/>
      <c r="BZ368" s="180"/>
      <c r="CA368" s="180"/>
      <c r="CB368" s="180"/>
      <c r="CC368" s="180"/>
      <c r="CD368" s="180"/>
      <c r="CE368" s="180"/>
    </row>
    <row r="369" spans="2:83" ht="12.75" x14ac:dyDescent="0.2">
      <c r="B369" s="11"/>
      <c r="C369" s="11"/>
      <c r="D369" s="11"/>
      <c r="E369" s="11"/>
      <c r="F369" s="11"/>
      <c r="G369" s="11"/>
      <c r="H369" s="11"/>
      <c r="I369" s="11"/>
      <c r="J369" s="11"/>
      <c r="K369" s="219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219"/>
      <c r="BG369" s="11"/>
      <c r="BH369" s="11"/>
      <c r="BI369" s="11"/>
      <c r="BJ369" s="180"/>
      <c r="BK369" s="180"/>
      <c r="BL369" s="180"/>
      <c r="BM369"/>
      <c r="BN369"/>
      <c r="BO369"/>
      <c r="BP369"/>
      <c r="BQ369"/>
      <c r="BR369" s="180"/>
      <c r="BS369" s="180"/>
      <c r="BT369" s="180"/>
      <c r="BU369" s="180"/>
      <c r="BV369" s="180"/>
      <c r="BW369" s="180"/>
      <c r="BX369" s="180"/>
      <c r="BY369" s="180"/>
      <c r="BZ369" s="180"/>
      <c r="CA369" s="180"/>
      <c r="CB369" s="180"/>
      <c r="CC369" s="180"/>
      <c r="CD369" s="180"/>
      <c r="CE369" s="180"/>
    </row>
    <row r="370" spans="2:83" ht="12.75" x14ac:dyDescent="0.2">
      <c r="B370" s="11"/>
      <c r="C370" s="11"/>
      <c r="D370" s="11"/>
      <c r="E370" s="11"/>
      <c r="F370" s="11"/>
      <c r="G370" s="11"/>
      <c r="H370" s="11"/>
      <c r="I370" s="11"/>
      <c r="J370" s="11"/>
      <c r="K370" s="219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219"/>
      <c r="BG370" s="11"/>
      <c r="BH370" s="11"/>
      <c r="BI370" s="11"/>
      <c r="BJ370" s="180"/>
      <c r="BK370" s="180"/>
      <c r="BL370" s="180"/>
      <c r="BM370"/>
      <c r="BN370"/>
      <c r="BO370"/>
      <c r="BP370"/>
      <c r="BQ370"/>
      <c r="BR370" s="180"/>
      <c r="BS370" s="180"/>
      <c r="BT370" s="180"/>
      <c r="BU370" s="180"/>
      <c r="BV370" s="180"/>
      <c r="BW370" s="180"/>
      <c r="BX370" s="180"/>
      <c r="BY370" s="180"/>
      <c r="BZ370" s="180"/>
      <c r="CA370" s="180"/>
      <c r="CB370" s="180"/>
      <c r="CC370" s="180"/>
      <c r="CD370" s="180"/>
      <c r="CE370" s="180"/>
    </row>
    <row r="371" spans="2:83" ht="12.75" x14ac:dyDescent="0.2">
      <c r="B371" s="11"/>
      <c r="C371" s="11"/>
      <c r="D371" s="11"/>
      <c r="E371" s="11"/>
      <c r="F371" s="11"/>
      <c r="G371" s="11"/>
      <c r="H371" s="11"/>
      <c r="I371" s="11"/>
      <c r="J371" s="11"/>
      <c r="K371" s="219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219"/>
      <c r="BG371" s="11"/>
      <c r="BH371" s="11"/>
      <c r="BI371" s="11"/>
      <c r="BJ371" s="180"/>
      <c r="BK371" s="180"/>
      <c r="BL371" s="180"/>
      <c r="BM371"/>
      <c r="BN371"/>
      <c r="BO371"/>
      <c r="BP371"/>
      <c r="BQ371"/>
      <c r="BR371" s="180"/>
      <c r="BS371" s="180"/>
      <c r="BT371" s="180"/>
      <c r="BU371" s="180"/>
      <c r="BV371" s="180"/>
      <c r="BW371" s="180"/>
      <c r="BX371" s="180"/>
      <c r="BY371" s="180"/>
      <c r="BZ371" s="180"/>
      <c r="CA371" s="180"/>
      <c r="CB371" s="180"/>
      <c r="CC371" s="180"/>
      <c r="CD371" s="180"/>
      <c r="CE371" s="180"/>
    </row>
    <row r="372" spans="2:83" ht="12.75" x14ac:dyDescent="0.2">
      <c r="B372" s="11"/>
      <c r="C372" s="11"/>
      <c r="D372" s="11"/>
      <c r="E372" s="11"/>
      <c r="F372" s="11"/>
      <c r="G372" s="11"/>
      <c r="H372" s="11"/>
      <c r="I372" s="11"/>
      <c r="J372" s="11"/>
      <c r="K372" s="219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219"/>
      <c r="BG372" s="11"/>
      <c r="BH372" s="11"/>
      <c r="BI372" s="11"/>
      <c r="BJ372" s="180"/>
      <c r="BK372" s="180"/>
      <c r="BL372" s="180"/>
      <c r="BM372"/>
      <c r="BN372"/>
      <c r="BO372"/>
      <c r="BP372"/>
      <c r="BQ372"/>
      <c r="BR372" s="180"/>
      <c r="BS372" s="180"/>
      <c r="BT372" s="180"/>
      <c r="BU372" s="180"/>
      <c r="BV372" s="180"/>
      <c r="BW372" s="180"/>
      <c r="BX372" s="180"/>
      <c r="BY372" s="180"/>
      <c r="BZ372" s="180"/>
      <c r="CA372" s="180"/>
      <c r="CB372" s="180"/>
      <c r="CC372" s="180"/>
      <c r="CD372" s="180"/>
      <c r="CE372" s="180"/>
    </row>
    <row r="373" spans="2:83" ht="12.75" x14ac:dyDescent="0.2">
      <c r="B373" s="11"/>
      <c r="C373" s="11"/>
      <c r="D373" s="11"/>
      <c r="E373" s="11"/>
      <c r="F373" s="11"/>
      <c r="G373" s="11"/>
      <c r="H373" s="11"/>
      <c r="I373" s="11"/>
      <c r="J373" s="11"/>
      <c r="K373" s="219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219"/>
      <c r="BG373" s="11"/>
      <c r="BH373" s="11"/>
      <c r="BI373" s="11"/>
      <c r="BJ373" s="180"/>
      <c r="BK373" s="180"/>
      <c r="BL373" s="180"/>
      <c r="BM373"/>
      <c r="BN373"/>
      <c r="BO373"/>
      <c r="BP373"/>
      <c r="BQ373"/>
      <c r="BR373" s="180"/>
      <c r="BS373" s="180"/>
      <c r="BT373" s="180"/>
      <c r="BU373" s="180"/>
      <c r="BV373" s="180"/>
      <c r="BW373" s="180"/>
      <c r="BX373" s="180"/>
      <c r="BY373" s="180"/>
      <c r="BZ373" s="180"/>
      <c r="CA373" s="180"/>
      <c r="CB373" s="180"/>
      <c r="CC373" s="180"/>
      <c r="CD373" s="180"/>
      <c r="CE373" s="180"/>
    </row>
    <row r="374" spans="2:83" ht="12.75" x14ac:dyDescent="0.2">
      <c r="B374" s="11"/>
      <c r="C374" s="11"/>
      <c r="D374" s="11"/>
      <c r="E374" s="11"/>
      <c r="F374" s="11"/>
      <c r="G374" s="11"/>
      <c r="H374" s="11"/>
      <c r="I374" s="11"/>
      <c r="J374" s="11"/>
      <c r="K374" s="219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219"/>
      <c r="BG374" s="11"/>
      <c r="BH374" s="11"/>
      <c r="BI374" s="11"/>
      <c r="BJ374" s="180"/>
      <c r="BK374" s="180"/>
      <c r="BL374" s="180"/>
      <c r="BM374"/>
      <c r="BN374"/>
      <c r="BO374"/>
      <c r="BP374"/>
      <c r="BQ374"/>
      <c r="BR374" s="180"/>
      <c r="BS374" s="180"/>
      <c r="BT374" s="180"/>
      <c r="BU374" s="180"/>
      <c r="BV374" s="180"/>
      <c r="BW374" s="180"/>
      <c r="BX374" s="180"/>
      <c r="BY374" s="180"/>
      <c r="BZ374" s="180"/>
      <c r="CA374" s="180"/>
      <c r="CB374" s="180"/>
      <c r="CC374" s="180"/>
      <c r="CD374" s="180"/>
      <c r="CE374" s="180"/>
    </row>
    <row r="375" spans="2:83" ht="12.75" x14ac:dyDescent="0.2">
      <c r="B375" s="11"/>
      <c r="C375" s="11"/>
      <c r="D375" s="11"/>
      <c r="E375" s="11"/>
      <c r="F375" s="11"/>
      <c r="G375" s="11"/>
      <c r="H375" s="11"/>
      <c r="I375" s="11"/>
      <c r="J375" s="11"/>
      <c r="K375" s="219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219"/>
      <c r="BG375" s="11"/>
      <c r="BH375" s="11"/>
      <c r="BI375" s="11"/>
      <c r="BJ375" s="180"/>
      <c r="BK375" s="180"/>
      <c r="BL375" s="180"/>
      <c r="BM375"/>
      <c r="BN375"/>
      <c r="BO375"/>
      <c r="BP375"/>
      <c r="BQ375"/>
      <c r="BR375" s="180"/>
      <c r="BS375" s="180"/>
      <c r="BT375" s="180"/>
      <c r="BU375" s="180"/>
      <c r="BV375" s="180"/>
      <c r="BW375" s="180"/>
      <c r="BX375" s="180"/>
      <c r="BY375" s="180"/>
      <c r="BZ375" s="180"/>
      <c r="CA375" s="180"/>
      <c r="CB375" s="180"/>
      <c r="CC375" s="180"/>
      <c r="CD375" s="180"/>
      <c r="CE375" s="180"/>
    </row>
    <row r="376" spans="2:83" ht="12.75" x14ac:dyDescent="0.2">
      <c r="B376" s="11"/>
      <c r="C376" s="11"/>
      <c r="D376" s="11"/>
      <c r="E376" s="11"/>
      <c r="F376" s="11"/>
      <c r="G376" s="11"/>
      <c r="H376" s="11"/>
      <c r="I376" s="11"/>
      <c r="J376" s="11"/>
      <c r="K376" s="219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219"/>
      <c r="BG376" s="11"/>
      <c r="BH376" s="11"/>
      <c r="BI376" s="11"/>
      <c r="BJ376" s="180"/>
      <c r="BK376" s="180"/>
      <c r="BL376" s="180"/>
      <c r="BM376"/>
      <c r="BN376"/>
      <c r="BO376"/>
      <c r="BP376"/>
      <c r="BQ376"/>
      <c r="BR376" s="180"/>
      <c r="BS376" s="180"/>
      <c r="BT376" s="180"/>
      <c r="BU376" s="180"/>
      <c r="BV376" s="180"/>
      <c r="BW376" s="180"/>
      <c r="BX376" s="180"/>
      <c r="BY376" s="180"/>
      <c r="BZ376" s="180"/>
      <c r="CA376" s="180"/>
      <c r="CB376" s="180"/>
      <c r="CC376" s="180"/>
      <c r="CD376" s="180"/>
      <c r="CE376" s="180"/>
    </row>
    <row r="377" spans="2:83" ht="12.75" x14ac:dyDescent="0.2">
      <c r="B377" s="11"/>
      <c r="C377" s="11"/>
      <c r="D377" s="11"/>
      <c r="E377" s="11"/>
      <c r="F377" s="11"/>
      <c r="G377" s="11"/>
      <c r="H377" s="11"/>
      <c r="I377" s="11"/>
      <c r="J377" s="11"/>
      <c r="K377" s="219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219"/>
      <c r="BG377" s="11"/>
      <c r="BH377" s="11"/>
      <c r="BI377" s="11"/>
      <c r="BJ377" s="180"/>
      <c r="BK377" s="180"/>
      <c r="BL377" s="180"/>
      <c r="BM377"/>
      <c r="BN377"/>
      <c r="BO377"/>
      <c r="BP377"/>
      <c r="BQ377"/>
      <c r="BR377" s="180"/>
      <c r="BS377" s="180"/>
      <c r="BT377" s="180"/>
      <c r="BU377" s="180"/>
      <c r="BV377" s="180"/>
      <c r="BW377" s="180"/>
      <c r="BX377" s="180"/>
      <c r="BY377" s="180"/>
      <c r="BZ377" s="180"/>
      <c r="CA377" s="180"/>
      <c r="CB377" s="180"/>
      <c r="CC377" s="180"/>
      <c r="CD377" s="180"/>
      <c r="CE377" s="180"/>
    </row>
    <row r="378" spans="2:83" ht="12.75" x14ac:dyDescent="0.2">
      <c r="B378" s="11"/>
      <c r="C378" s="11"/>
      <c r="D378" s="11"/>
      <c r="E378" s="11"/>
      <c r="F378" s="11"/>
      <c r="G378" s="11"/>
      <c r="H378" s="11"/>
      <c r="I378" s="11"/>
      <c r="J378" s="11"/>
      <c r="K378" s="219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219"/>
      <c r="BG378" s="11"/>
      <c r="BH378" s="11"/>
      <c r="BI378" s="11"/>
      <c r="BJ378" s="180"/>
      <c r="BK378" s="180"/>
      <c r="BL378" s="180"/>
      <c r="BM378"/>
      <c r="BN378"/>
      <c r="BO378"/>
      <c r="BP378"/>
      <c r="BQ378"/>
      <c r="BR378" s="180"/>
      <c r="BS378" s="180"/>
      <c r="BT378" s="180"/>
      <c r="BU378" s="180"/>
      <c r="BV378" s="180"/>
      <c r="BW378" s="180"/>
      <c r="BX378" s="180"/>
      <c r="BY378" s="180"/>
      <c r="BZ378" s="180"/>
      <c r="CA378" s="180"/>
      <c r="CB378" s="180"/>
      <c r="CC378" s="180"/>
      <c r="CD378" s="180"/>
      <c r="CE378" s="180"/>
    </row>
    <row r="379" spans="2:83" ht="12.75" x14ac:dyDescent="0.2">
      <c r="B379" s="11"/>
      <c r="C379" s="11"/>
      <c r="D379" s="11"/>
      <c r="E379" s="11"/>
      <c r="F379" s="11"/>
      <c r="G379" s="11"/>
      <c r="H379" s="11"/>
      <c r="I379" s="11"/>
      <c r="J379" s="11"/>
      <c r="K379" s="219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219"/>
      <c r="BG379" s="11"/>
      <c r="BH379" s="11"/>
      <c r="BI379" s="11"/>
      <c r="BJ379" s="180"/>
      <c r="BK379" s="180"/>
      <c r="BL379" s="180"/>
      <c r="BM379"/>
      <c r="BN379"/>
      <c r="BO379"/>
      <c r="BP379"/>
      <c r="BQ379"/>
      <c r="BR379" s="180"/>
      <c r="BS379" s="180"/>
      <c r="BT379" s="180"/>
      <c r="BU379" s="180"/>
      <c r="BV379" s="180"/>
      <c r="BW379" s="180"/>
      <c r="BX379" s="180"/>
      <c r="BY379" s="180"/>
      <c r="BZ379" s="180"/>
      <c r="CA379" s="180"/>
      <c r="CB379" s="180"/>
      <c r="CC379" s="180"/>
      <c r="CD379" s="180"/>
      <c r="CE379" s="180"/>
    </row>
    <row r="380" spans="2:83" ht="12.75" x14ac:dyDescent="0.2">
      <c r="B380" s="11"/>
      <c r="C380" s="11"/>
      <c r="D380" s="11"/>
      <c r="E380" s="11"/>
      <c r="F380" s="11"/>
      <c r="G380" s="11"/>
      <c r="H380" s="11"/>
      <c r="I380" s="11"/>
      <c r="J380" s="11"/>
      <c r="K380" s="219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219"/>
      <c r="BG380" s="11"/>
      <c r="BH380" s="11"/>
      <c r="BI380" s="11"/>
      <c r="BJ380" s="180"/>
      <c r="BK380" s="180"/>
      <c r="BL380" s="180"/>
      <c r="BM380"/>
      <c r="BN380"/>
      <c r="BO380"/>
      <c r="BP380"/>
      <c r="BQ380"/>
      <c r="BR380" s="180"/>
      <c r="BS380" s="180"/>
      <c r="BT380" s="180"/>
      <c r="BU380" s="180"/>
      <c r="BV380" s="180"/>
      <c r="BW380" s="180"/>
      <c r="BX380" s="180"/>
      <c r="BY380" s="180"/>
      <c r="BZ380" s="180"/>
      <c r="CA380" s="180"/>
      <c r="CB380" s="180"/>
      <c r="CC380" s="180"/>
      <c r="CD380" s="180"/>
      <c r="CE380" s="180"/>
    </row>
    <row r="381" spans="2:83" ht="12.75" x14ac:dyDescent="0.2">
      <c r="B381" s="11"/>
      <c r="C381" s="11"/>
      <c r="D381" s="11"/>
      <c r="E381" s="11"/>
      <c r="F381" s="11"/>
      <c r="G381" s="11"/>
      <c r="H381" s="11"/>
      <c r="I381" s="11"/>
      <c r="J381" s="11"/>
      <c r="K381" s="219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219"/>
      <c r="BG381" s="11"/>
      <c r="BH381" s="11"/>
      <c r="BI381" s="11"/>
      <c r="BJ381" s="180"/>
      <c r="BK381" s="180"/>
      <c r="BL381" s="180"/>
      <c r="BM381"/>
      <c r="BN381"/>
      <c r="BO381"/>
      <c r="BP381"/>
      <c r="BQ381"/>
      <c r="BR381" s="180"/>
      <c r="BS381" s="180"/>
      <c r="BT381" s="180"/>
      <c r="BU381" s="180"/>
      <c r="BV381" s="180"/>
      <c r="BW381" s="180"/>
      <c r="BX381" s="180"/>
      <c r="BY381" s="180"/>
      <c r="BZ381" s="180"/>
      <c r="CA381" s="180"/>
      <c r="CB381" s="180"/>
      <c r="CC381" s="180"/>
      <c r="CD381" s="180"/>
      <c r="CE381" s="180"/>
    </row>
    <row r="382" spans="2:83" ht="12.75" x14ac:dyDescent="0.2">
      <c r="B382" s="11"/>
      <c r="C382" s="11"/>
      <c r="D382" s="11"/>
      <c r="E382" s="11"/>
      <c r="F382" s="11"/>
      <c r="G382" s="11"/>
      <c r="H382" s="11"/>
      <c r="I382" s="11"/>
      <c r="J382" s="11"/>
      <c r="K382" s="219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219"/>
      <c r="BG382" s="11"/>
      <c r="BH382" s="11"/>
      <c r="BI382" s="11"/>
      <c r="BJ382" s="180"/>
      <c r="BK382" s="180"/>
      <c r="BL382" s="180"/>
      <c r="BM382"/>
      <c r="BN382"/>
      <c r="BO382"/>
      <c r="BP382"/>
      <c r="BQ382"/>
      <c r="BR382" s="180"/>
      <c r="BS382" s="180"/>
      <c r="BT382" s="180"/>
      <c r="BU382" s="180"/>
      <c r="BV382" s="180"/>
      <c r="BW382" s="180"/>
      <c r="BX382" s="180"/>
      <c r="BY382" s="180"/>
      <c r="BZ382" s="180"/>
      <c r="CA382" s="180"/>
      <c r="CB382" s="180"/>
      <c r="CC382" s="180"/>
      <c r="CD382" s="180"/>
      <c r="CE382" s="180"/>
    </row>
    <row r="383" spans="2:83" ht="12.75" x14ac:dyDescent="0.2">
      <c r="B383" s="11"/>
      <c r="C383" s="11"/>
      <c r="D383" s="11"/>
      <c r="E383" s="11"/>
      <c r="F383" s="11"/>
      <c r="G383" s="11"/>
      <c r="H383" s="11"/>
      <c r="I383" s="11"/>
      <c r="J383" s="11"/>
      <c r="K383" s="219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219"/>
      <c r="BG383" s="11"/>
      <c r="BH383" s="11"/>
      <c r="BI383" s="11"/>
      <c r="BJ383" s="180"/>
      <c r="BK383" s="180"/>
      <c r="BL383" s="180"/>
      <c r="BM383"/>
      <c r="BN383"/>
      <c r="BO383"/>
      <c r="BP383"/>
      <c r="BQ383"/>
      <c r="BR383" s="180"/>
      <c r="BS383" s="180"/>
      <c r="BT383" s="180"/>
      <c r="BU383" s="180"/>
      <c r="BV383" s="180"/>
      <c r="BW383" s="180"/>
      <c r="BX383" s="180"/>
      <c r="BY383" s="180"/>
      <c r="BZ383" s="180"/>
      <c r="CA383" s="180"/>
      <c r="CB383" s="180"/>
      <c r="CC383" s="180"/>
      <c r="CD383" s="180"/>
      <c r="CE383" s="180"/>
    </row>
    <row r="384" spans="2:83" ht="12.75" x14ac:dyDescent="0.2">
      <c r="B384" s="11"/>
      <c r="C384" s="11"/>
      <c r="D384" s="11"/>
      <c r="E384" s="11"/>
      <c r="F384" s="11"/>
      <c r="G384" s="11"/>
      <c r="H384" s="11"/>
      <c r="I384" s="11"/>
      <c r="J384" s="11"/>
      <c r="K384" s="219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219"/>
      <c r="BG384" s="11"/>
      <c r="BH384" s="11"/>
      <c r="BI384" s="11"/>
      <c r="BJ384" s="180"/>
      <c r="BK384" s="180"/>
      <c r="BL384" s="180"/>
      <c r="BM384"/>
      <c r="BN384"/>
      <c r="BO384"/>
      <c r="BP384"/>
      <c r="BQ384"/>
      <c r="BR384" s="180"/>
      <c r="BS384" s="180"/>
      <c r="BT384" s="180"/>
      <c r="BU384" s="180"/>
      <c r="BV384" s="180"/>
      <c r="BW384" s="180"/>
      <c r="BX384" s="180"/>
      <c r="BY384" s="180"/>
      <c r="BZ384" s="180"/>
      <c r="CA384" s="180"/>
      <c r="CB384" s="180"/>
      <c r="CC384" s="180"/>
      <c r="CD384" s="180"/>
      <c r="CE384" s="180"/>
    </row>
    <row r="385" spans="2:83" ht="12.75" x14ac:dyDescent="0.2">
      <c r="B385" s="11"/>
      <c r="C385" s="11"/>
      <c r="D385" s="11"/>
      <c r="E385" s="11"/>
      <c r="F385" s="11"/>
      <c r="G385" s="11"/>
      <c r="H385" s="11"/>
      <c r="I385" s="11"/>
      <c r="J385" s="11"/>
      <c r="K385" s="219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219"/>
      <c r="BG385" s="11"/>
      <c r="BH385" s="11"/>
      <c r="BI385" s="11"/>
      <c r="BJ385" s="180"/>
      <c r="BK385" s="180"/>
      <c r="BL385" s="180"/>
      <c r="BM385"/>
      <c r="BN385"/>
      <c r="BO385"/>
      <c r="BP385"/>
      <c r="BQ385"/>
      <c r="BR385" s="180"/>
      <c r="BS385" s="180"/>
      <c r="BT385" s="180"/>
      <c r="BU385" s="180"/>
      <c r="BV385" s="180"/>
      <c r="BW385" s="180"/>
      <c r="BX385" s="180"/>
      <c r="BY385" s="180"/>
      <c r="BZ385" s="180"/>
      <c r="CA385" s="180"/>
      <c r="CB385" s="180"/>
      <c r="CC385" s="180"/>
      <c r="CD385" s="180"/>
      <c r="CE385" s="180"/>
    </row>
    <row r="386" spans="2:83" ht="12.75" x14ac:dyDescent="0.2">
      <c r="B386" s="11"/>
      <c r="C386" s="11"/>
      <c r="D386" s="11"/>
      <c r="E386" s="11"/>
      <c r="F386" s="11"/>
      <c r="G386" s="11"/>
      <c r="H386" s="11"/>
      <c r="I386" s="11"/>
      <c r="J386" s="11"/>
      <c r="K386" s="219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219"/>
      <c r="BG386" s="11"/>
      <c r="BH386" s="11"/>
      <c r="BI386" s="11"/>
      <c r="BJ386" s="180"/>
      <c r="BK386" s="180"/>
      <c r="BL386" s="180"/>
      <c r="BM386"/>
      <c r="BN386"/>
      <c r="BO386"/>
      <c r="BP386"/>
      <c r="BQ386"/>
      <c r="BR386" s="180"/>
      <c r="BS386" s="180"/>
      <c r="BT386" s="180"/>
      <c r="BU386" s="180"/>
      <c r="BV386" s="180"/>
      <c r="BW386" s="180"/>
      <c r="BX386" s="180"/>
      <c r="BY386" s="180"/>
      <c r="BZ386" s="180"/>
      <c r="CA386" s="180"/>
      <c r="CB386" s="180"/>
      <c r="CC386" s="180"/>
      <c r="CD386" s="180"/>
      <c r="CE386" s="180"/>
    </row>
    <row r="387" spans="2:83" ht="12.75" x14ac:dyDescent="0.2">
      <c r="B387" s="11"/>
      <c r="C387" s="11"/>
      <c r="D387" s="11"/>
      <c r="E387" s="11"/>
      <c r="F387" s="11"/>
      <c r="G387" s="11"/>
      <c r="H387" s="11"/>
      <c r="I387" s="11"/>
      <c r="J387" s="11"/>
      <c r="K387" s="219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219"/>
      <c r="BG387" s="11"/>
      <c r="BH387" s="11"/>
      <c r="BI387" s="11"/>
      <c r="BJ387" s="180"/>
      <c r="BK387" s="180"/>
      <c r="BL387" s="180"/>
      <c r="BM387"/>
      <c r="BN387"/>
      <c r="BO387"/>
      <c r="BP387"/>
      <c r="BQ387"/>
      <c r="BR387" s="180"/>
      <c r="BS387" s="180"/>
      <c r="BT387" s="180"/>
      <c r="BU387" s="180"/>
      <c r="BV387" s="180"/>
      <c r="BW387" s="180"/>
      <c r="BX387" s="180"/>
      <c r="BY387" s="180"/>
      <c r="BZ387" s="180"/>
      <c r="CA387" s="180"/>
      <c r="CB387" s="180"/>
      <c r="CC387" s="180"/>
      <c r="CD387" s="180"/>
      <c r="CE387" s="180"/>
    </row>
    <row r="388" spans="2:83" ht="12.75" x14ac:dyDescent="0.2">
      <c r="B388" s="11"/>
      <c r="C388" s="11"/>
      <c r="D388" s="11"/>
      <c r="E388" s="11"/>
      <c r="F388" s="11"/>
      <c r="G388" s="11"/>
      <c r="H388" s="11"/>
      <c r="I388" s="11"/>
      <c r="J388" s="11"/>
      <c r="K388" s="219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219"/>
      <c r="BG388" s="11"/>
      <c r="BH388" s="11"/>
      <c r="BI388" s="11"/>
      <c r="BJ388" s="180"/>
      <c r="BK388" s="180"/>
      <c r="BL388" s="180"/>
      <c r="BM388"/>
      <c r="BN388"/>
      <c r="BO388"/>
      <c r="BP388"/>
      <c r="BQ388"/>
      <c r="BR388" s="180"/>
      <c r="BS388" s="180"/>
      <c r="BT388" s="180"/>
      <c r="BU388" s="180"/>
      <c r="BV388" s="180"/>
      <c r="BW388" s="180"/>
      <c r="BX388" s="180"/>
      <c r="BY388" s="180"/>
      <c r="BZ388" s="180"/>
      <c r="CA388" s="180"/>
      <c r="CB388" s="180"/>
      <c r="CC388" s="180"/>
      <c r="CD388" s="180"/>
      <c r="CE388" s="180"/>
    </row>
    <row r="389" spans="2:83" ht="12.75" x14ac:dyDescent="0.2">
      <c r="B389" s="11"/>
      <c r="C389" s="11"/>
      <c r="D389" s="11"/>
      <c r="E389" s="11"/>
      <c r="F389" s="11"/>
      <c r="G389" s="11"/>
      <c r="H389" s="11"/>
      <c r="I389" s="11"/>
      <c r="J389" s="11"/>
      <c r="K389" s="219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219"/>
      <c r="BG389" s="11"/>
      <c r="BH389" s="11"/>
      <c r="BI389" s="11"/>
      <c r="BJ389" s="180"/>
      <c r="BK389" s="180"/>
      <c r="BL389" s="180"/>
      <c r="BM389"/>
      <c r="BN389"/>
      <c r="BO389"/>
      <c r="BP389"/>
      <c r="BQ389"/>
      <c r="BR389" s="180"/>
      <c r="BS389" s="180"/>
      <c r="BT389" s="180"/>
      <c r="BU389" s="180"/>
      <c r="BV389" s="180"/>
      <c r="BW389" s="180"/>
      <c r="BX389" s="180"/>
      <c r="BY389" s="180"/>
      <c r="BZ389" s="180"/>
      <c r="CA389" s="180"/>
      <c r="CB389" s="180"/>
      <c r="CC389" s="180"/>
      <c r="CD389" s="180"/>
      <c r="CE389" s="180"/>
    </row>
    <row r="390" spans="2:83" ht="12.75" x14ac:dyDescent="0.2">
      <c r="B390" s="11"/>
      <c r="C390" s="11"/>
      <c r="D390" s="11"/>
      <c r="E390" s="11"/>
      <c r="F390" s="11"/>
      <c r="G390" s="11"/>
      <c r="H390" s="11"/>
      <c r="I390" s="11"/>
      <c r="J390" s="11"/>
      <c r="K390" s="219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219"/>
      <c r="BG390" s="11"/>
      <c r="BH390" s="11"/>
      <c r="BI390" s="11"/>
      <c r="BJ390" s="180"/>
      <c r="BK390" s="180"/>
      <c r="BL390" s="180"/>
      <c r="BM390"/>
      <c r="BN390"/>
      <c r="BO390"/>
      <c r="BP390"/>
      <c r="BQ390"/>
      <c r="BR390" s="180"/>
      <c r="BS390" s="180"/>
      <c r="BT390" s="180"/>
      <c r="BU390" s="180"/>
      <c r="BV390" s="180"/>
      <c r="BW390" s="180"/>
      <c r="BX390" s="180"/>
      <c r="BY390" s="180"/>
      <c r="BZ390" s="180"/>
      <c r="CA390" s="180"/>
      <c r="CB390" s="180"/>
      <c r="CC390" s="180"/>
      <c r="CD390" s="180"/>
      <c r="CE390" s="180"/>
    </row>
    <row r="391" spans="2:83" ht="12.75" x14ac:dyDescent="0.2">
      <c r="B391" s="11"/>
      <c r="C391" s="11"/>
      <c r="D391" s="11"/>
      <c r="E391" s="11"/>
      <c r="F391" s="11"/>
      <c r="G391" s="11"/>
      <c r="H391" s="11"/>
      <c r="I391" s="11"/>
      <c r="J391" s="11"/>
      <c r="K391" s="219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219"/>
      <c r="BG391" s="11"/>
      <c r="BH391" s="11"/>
      <c r="BI391" s="11"/>
      <c r="BJ391" s="180"/>
      <c r="BK391" s="180"/>
      <c r="BL391" s="180"/>
      <c r="BM391"/>
      <c r="BN391"/>
      <c r="BO391"/>
      <c r="BP391"/>
      <c r="BQ391"/>
      <c r="BR391" s="180"/>
      <c r="BS391" s="180"/>
      <c r="BT391" s="180"/>
      <c r="BU391" s="180"/>
      <c r="BV391" s="180"/>
      <c r="BW391" s="180"/>
      <c r="BX391" s="180"/>
      <c r="BY391" s="180"/>
      <c r="BZ391" s="180"/>
      <c r="CA391" s="180"/>
      <c r="CB391" s="180"/>
      <c r="CC391" s="180"/>
      <c r="CD391" s="180"/>
      <c r="CE391" s="180"/>
    </row>
    <row r="392" spans="2:83" ht="12.75" x14ac:dyDescent="0.2">
      <c r="B392" s="11"/>
      <c r="C392" s="11"/>
      <c r="D392" s="11"/>
      <c r="E392" s="11"/>
      <c r="F392" s="11"/>
      <c r="G392" s="11"/>
      <c r="H392" s="11"/>
      <c r="I392" s="11"/>
      <c r="J392" s="11"/>
      <c r="K392" s="219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219"/>
      <c r="BG392" s="11"/>
      <c r="BH392" s="11"/>
      <c r="BI392" s="11"/>
      <c r="BJ392" s="180"/>
      <c r="BK392" s="180"/>
      <c r="BL392" s="180"/>
      <c r="BM392"/>
      <c r="BN392"/>
      <c r="BO392"/>
      <c r="BP392"/>
      <c r="BQ392"/>
      <c r="BR392" s="180"/>
      <c r="BS392" s="180"/>
      <c r="BT392" s="180"/>
      <c r="BU392" s="180"/>
      <c r="BV392" s="180"/>
      <c r="BW392" s="180"/>
      <c r="BX392" s="180"/>
      <c r="BY392" s="180"/>
      <c r="BZ392" s="180"/>
      <c r="CA392" s="180"/>
      <c r="CB392" s="180"/>
      <c r="CC392" s="180"/>
      <c r="CD392" s="180"/>
      <c r="CE392" s="180"/>
    </row>
    <row r="393" spans="2:83" ht="12.75" x14ac:dyDescent="0.2">
      <c r="B393" s="11"/>
      <c r="C393" s="11"/>
      <c r="D393" s="11"/>
      <c r="E393" s="11"/>
      <c r="F393" s="11"/>
      <c r="G393" s="11"/>
      <c r="H393" s="11"/>
      <c r="I393" s="11"/>
      <c r="J393" s="11"/>
      <c r="K393" s="219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219"/>
      <c r="BG393" s="11"/>
      <c r="BH393" s="11"/>
      <c r="BI393" s="11"/>
      <c r="BJ393" s="180"/>
      <c r="BK393" s="180"/>
      <c r="BL393" s="180"/>
      <c r="BM393"/>
      <c r="BN393"/>
      <c r="BO393"/>
      <c r="BP393"/>
      <c r="BQ393"/>
      <c r="BR393" s="180"/>
      <c r="BS393" s="180"/>
      <c r="BT393" s="180"/>
      <c r="BU393" s="180"/>
      <c r="BV393" s="180"/>
      <c r="BW393" s="180"/>
      <c r="BX393" s="180"/>
      <c r="BY393" s="180"/>
      <c r="BZ393" s="180"/>
      <c r="CA393" s="180"/>
      <c r="CB393" s="180"/>
      <c r="CC393" s="180"/>
      <c r="CD393" s="180"/>
      <c r="CE393" s="180"/>
    </row>
    <row r="394" spans="2:83" ht="12.75" x14ac:dyDescent="0.2">
      <c r="B394" s="11"/>
      <c r="C394" s="11"/>
      <c r="D394" s="11"/>
      <c r="E394" s="11"/>
      <c r="F394" s="11"/>
      <c r="G394" s="11"/>
      <c r="H394" s="11"/>
      <c r="I394" s="11"/>
      <c r="J394" s="11"/>
      <c r="K394" s="219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219"/>
      <c r="BG394" s="11"/>
      <c r="BH394" s="11"/>
      <c r="BI394" s="11"/>
      <c r="BJ394" s="180"/>
      <c r="BK394" s="180"/>
      <c r="BL394" s="180"/>
      <c r="BM394"/>
      <c r="BN394"/>
      <c r="BO394"/>
      <c r="BP394"/>
      <c r="BQ394"/>
      <c r="BR394" s="180"/>
      <c r="BS394" s="180"/>
      <c r="BT394" s="180"/>
      <c r="BU394" s="180"/>
      <c r="BV394" s="180"/>
      <c r="BW394" s="180"/>
      <c r="BX394" s="180"/>
      <c r="BY394" s="180"/>
      <c r="BZ394" s="180"/>
      <c r="CA394" s="180"/>
      <c r="CB394" s="180"/>
      <c r="CC394" s="180"/>
      <c r="CD394" s="180"/>
      <c r="CE394" s="180"/>
    </row>
    <row r="395" spans="2:83" ht="12.75" x14ac:dyDescent="0.2">
      <c r="B395" s="11"/>
      <c r="C395" s="11"/>
      <c r="D395" s="11"/>
      <c r="E395" s="11"/>
      <c r="F395" s="11"/>
      <c r="G395" s="11"/>
      <c r="H395" s="11"/>
      <c r="I395" s="11"/>
      <c r="J395" s="11"/>
      <c r="K395" s="219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219"/>
      <c r="BG395" s="11"/>
      <c r="BH395" s="11"/>
      <c r="BI395" s="11"/>
      <c r="BJ395" s="180"/>
      <c r="BK395" s="180"/>
      <c r="BL395" s="180"/>
      <c r="BM395"/>
      <c r="BN395"/>
      <c r="BO395"/>
      <c r="BP395"/>
      <c r="BQ395"/>
      <c r="BR395" s="180"/>
      <c r="BS395" s="180"/>
      <c r="BT395" s="180"/>
      <c r="BU395" s="180"/>
      <c r="BV395" s="180"/>
      <c r="BW395" s="180"/>
      <c r="BX395" s="180"/>
      <c r="BY395" s="180"/>
      <c r="BZ395" s="180"/>
      <c r="CA395" s="180"/>
      <c r="CB395" s="180"/>
      <c r="CC395" s="180"/>
      <c r="CD395" s="180"/>
      <c r="CE395" s="180"/>
    </row>
    <row r="396" spans="2:83" ht="12.75" x14ac:dyDescent="0.2">
      <c r="B396" s="11"/>
      <c r="C396" s="11"/>
      <c r="D396" s="11"/>
      <c r="E396" s="11"/>
      <c r="F396" s="11"/>
      <c r="G396" s="11"/>
      <c r="H396" s="11"/>
      <c r="I396" s="11"/>
      <c r="J396" s="11"/>
      <c r="K396" s="219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219"/>
      <c r="BG396" s="11"/>
      <c r="BH396" s="11"/>
      <c r="BI396" s="11"/>
      <c r="BJ396" s="180"/>
      <c r="BK396" s="180"/>
      <c r="BL396" s="180"/>
      <c r="BM396"/>
      <c r="BN396"/>
      <c r="BO396"/>
      <c r="BP396"/>
      <c r="BQ396"/>
      <c r="BR396" s="180"/>
      <c r="BS396" s="180"/>
      <c r="BT396" s="180"/>
      <c r="BU396" s="180"/>
      <c r="BV396" s="180"/>
      <c r="BW396" s="180"/>
      <c r="BX396" s="180"/>
      <c r="BY396" s="180"/>
      <c r="BZ396" s="180"/>
      <c r="CA396" s="180"/>
      <c r="CB396" s="180"/>
      <c r="CC396" s="180"/>
      <c r="CD396" s="180"/>
      <c r="CE396" s="180"/>
    </row>
    <row r="397" spans="2:83" ht="12.75" x14ac:dyDescent="0.2">
      <c r="B397" s="11"/>
      <c r="C397" s="11"/>
      <c r="D397" s="11"/>
      <c r="E397" s="11"/>
      <c r="F397" s="11"/>
      <c r="G397" s="11"/>
      <c r="H397" s="11"/>
      <c r="I397" s="11"/>
      <c r="J397" s="11"/>
      <c r="K397" s="219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219"/>
      <c r="BG397" s="11"/>
      <c r="BH397" s="11"/>
      <c r="BI397" s="11"/>
      <c r="BJ397" s="180"/>
      <c r="BK397" s="180"/>
      <c r="BL397" s="180"/>
      <c r="BM397"/>
      <c r="BN397"/>
      <c r="BO397"/>
      <c r="BP397"/>
      <c r="BQ397"/>
      <c r="BR397" s="180"/>
      <c r="BS397" s="180"/>
      <c r="BT397" s="180"/>
      <c r="BU397" s="180"/>
      <c r="BV397" s="180"/>
      <c r="BW397" s="180"/>
      <c r="BX397" s="180"/>
      <c r="BY397" s="180"/>
      <c r="BZ397" s="180"/>
      <c r="CA397" s="180"/>
      <c r="CB397" s="180"/>
      <c r="CC397" s="180"/>
      <c r="CD397" s="180"/>
      <c r="CE397" s="180"/>
    </row>
    <row r="398" spans="2:83" ht="12.75" x14ac:dyDescent="0.2">
      <c r="B398" s="11"/>
      <c r="C398" s="11"/>
      <c r="D398" s="11"/>
      <c r="E398" s="11"/>
      <c r="F398" s="11"/>
      <c r="G398" s="11"/>
      <c r="H398" s="11"/>
      <c r="I398" s="11"/>
      <c r="J398" s="11"/>
      <c r="K398" s="219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219"/>
      <c r="BG398" s="11"/>
      <c r="BH398" s="11"/>
      <c r="BI398" s="11"/>
      <c r="BJ398" s="180"/>
      <c r="BK398" s="180"/>
      <c r="BL398" s="180"/>
      <c r="BM398"/>
      <c r="BN398"/>
      <c r="BO398"/>
      <c r="BP398"/>
      <c r="BQ398"/>
      <c r="BR398" s="180"/>
      <c r="BS398" s="180"/>
      <c r="BT398" s="180"/>
      <c r="BU398" s="180"/>
      <c r="BV398" s="180"/>
      <c r="BW398" s="180"/>
      <c r="BX398" s="180"/>
      <c r="BY398" s="180"/>
      <c r="BZ398" s="180"/>
      <c r="CA398" s="180"/>
      <c r="CB398" s="180"/>
      <c r="CC398" s="180"/>
      <c r="CD398" s="180"/>
      <c r="CE398" s="180"/>
    </row>
    <row r="399" spans="2:83" ht="12.75" x14ac:dyDescent="0.2">
      <c r="B399" s="11"/>
      <c r="C399" s="11"/>
      <c r="D399" s="11"/>
      <c r="E399" s="11"/>
      <c r="F399" s="11"/>
      <c r="G399" s="11"/>
      <c r="H399" s="11"/>
      <c r="I399" s="11"/>
      <c r="J399" s="11"/>
      <c r="K399" s="219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219"/>
      <c r="BG399" s="11"/>
      <c r="BH399" s="11"/>
      <c r="BI399" s="11"/>
      <c r="BJ399" s="180"/>
      <c r="BK399" s="180"/>
      <c r="BL399" s="180"/>
      <c r="BM399"/>
      <c r="BN399"/>
      <c r="BO399"/>
      <c r="BP399"/>
      <c r="BQ399"/>
      <c r="BR399" s="180"/>
      <c r="BS399" s="180"/>
      <c r="BT399" s="180"/>
      <c r="BU399" s="180"/>
      <c r="BV399" s="180"/>
      <c r="BW399" s="180"/>
      <c r="BX399" s="180"/>
      <c r="BY399" s="180"/>
      <c r="BZ399" s="180"/>
      <c r="CA399" s="180"/>
      <c r="CB399" s="180"/>
      <c r="CC399" s="180"/>
      <c r="CD399" s="180"/>
      <c r="CE399" s="180"/>
    </row>
    <row r="400" spans="2:83" ht="12.75" x14ac:dyDescent="0.2">
      <c r="B400" s="11"/>
      <c r="C400" s="11"/>
      <c r="D400" s="11"/>
      <c r="E400" s="11"/>
      <c r="F400" s="11"/>
      <c r="G400" s="11"/>
      <c r="H400" s="11"/>
      <c r="I400" s="11"/>
      <c r="J400" s="11"/>
      <c r="K400" s="219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219"/>
      <c r="BG400" s="11"/>
      <c r="BH400" s="11"/>
      <c r="BI400" s="11"/>
      <c r="BJ400" s="180"/>
      <c r="BK400" s="180"/>
      <c r="BL400" s="180"/>
      <c r="BM400"/>
      <c r="BN400"/>
      <c r="BO400"/>
      <c r="BP400"/>
      <c r="BQ400"/>
      <c r="BR400" s="180"/>
      <c r="BS400" s="180"/>
      <c r="BT400" s="180"/>
      <c r="BU400" s="180"/>
      <c r="BV400" s="180"/>
      <c r="BW400" s="180"/>
      <c r="BX400" s="180"/>
      <c r="BY400" s="180"/>
      <c r="BZ400" s="180"/>
      <c r="CA400" s="180"/>
      <c r="CB400" s="180"/>
      <c r="CC400" s="180"/>
      <c r="CD400" s="180"/>
      <c r="CE400" s="180"/>
    </row>
    <row r="401" spans="2:83" ht="12.75" x14ac:dyDescent="0.2">
      <c r="B401" s="11"/>
      <c r="C401" s="11"/>
      <c r="D401" s="11"/>
      <c r="E401" s="11"/>
      <c r="F401" s="11"/>
      <c r="G401" s="11"/>
      <c r="H401" s="11"/>
      <c r="I401" s="11"/>
      <c r="J401" s="11"/>
      <c r="K401" s="219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219"/>
      <c r="BG401" s="11"/>
      <c r="BH401" s="11"/>
      <c r="BI401" s="11"/>
      <c r="BJ401" s="180"/>
      <c r="BK401" s="180"/>
      <c r="BL401" s="180"/>
      <c r="BM401"/>
      <c r="BN401"/>
      <c r="BO401"/>
      <c r="BP401"/>
      <c r="BQ401"/>
      <c r="BR401" s="180"/>
      <c r="BS401" s="180"/>
      <c r="BT401" s="180"/>
      <c r="BU401" s="180"/>
      <c r="BV401" s="180"/>
      <c r="BW401" s="180"/>
      <c r="BX401" s="180"/>
      <c r="BY401" s="180"/>
      <c r="BZ401" s="180"/>
      <c r="CA401" s="180"/>
      <c r="CB401" s="180"/>
      <c r="CC401" s="180"/>
      <c r="CD401" s="180"/>
      <c r="CE401" s="180"/>
    </row>
    <row r="402" spans="2:83" ht="12.75" x14ac:dyDescent="0.2">
      <c r="B402" s="11"/>
      <c r="C402" s="11"/>
      <c r="D402" s="11"/>
      <c r="E402" s="11"/>
      <c r="F402" s="11"/>
      <c r="G402" s="11"/>
      <c r="H402" s="11"/>
      <c r="I402" s="11"/>
      <c r="J402" s="11"/>
      <c r="K402" s="219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219"/>
      <c r="BG402" s="11"/>
      <c r="BH402" s="11"/>
      <c r="BI402" s="11"/>
      <c r="BJ402" s="180"/>
      <c r="BK402" s="180"/>
      <c r="BL402" s="180"/>
      <c r="BM402"/>
      <c r="BN402"/>
      <c r="BO402"/>
      <c r="BP402"/>
      <c r="BQ402"/>
      <c r="BR402" s="180"/>
      <c r="BS402" s="180"/>
      <c r="BT402" s="180"/>
      <c r="BU402" s="180"/>
      <c r="BV402" s="180"/>
      <c r="BW402" s="180"/>
      <c r="BX402" s="180"/>
      <c r="BY402" s="180"/>
      <c r="BZ402" s="180"/>
      <c r="CA402" s="180"/>
      <c r="CB402" s="180"/>
      <c r="CC402" s="180"/>
      <c r="CD402" s="180"/>
      <c r="CE402" s="180"/>
    </row>
    <row r="403" spans="2:83" ht="12.75" x14ac:dyDescent="0.2">
      <c r="BM403"/>
      <c r="BN403"/>
      <c r="BO403"/>
      <c r="BP403"/>
      <c r="BQ403"/>
    </row>
    <row r="404" spans="2:83" ht="12.75" x14ac:dyDescent="0.2">
      <c r="BO404" s="179"/>
    </row>
    <row r="405" spans="2:83" ht="12.75" x14ac:dyDescent="0.2">
      <c r="BO405" s="179"/>
    </row>
    <row r="406" spans="2:83" ht="12.75" x14ac:dyDescent="0.2">
      <c r="BO406" s="179"/>
    </row>
    <row r="407" spans="2:83" ht="12.75" x14ac:dyDescent="0.2">
      <c r="BO407" s="179"/>
    </row>
    <row r="408" spans="2:83" ht="12.75" x14ac:dyDescent="0.2">
      <c r="BO408" s="179"/>
    </row>
    <row r="409" spans="2:83" ht="12.75" x14ac:dyDescent="0.2">
      <c r="BO409" s="179"/>
    </row>
    <row r="410" spans="2:83" ht="12.75" x14ac:dyDescent="0.2">
      <c r="BO410" s="179"/>
    </row>
    <row r="411" spans="2:83" ht="12.75" x14ac:dyDescent="0.2">
      <c r="BO411" s="179"/>
    </row>
    <row r="412" spans="2:83" ht="12.75" x14ac:dyDescent="0.2">
      <c r="BO412" s="179"/>
    </row>
    <row r="413" spans="2:83" ht="12.75" x14ac:dyDescent="0.2">
      <c r="BO413" s="179"/>
    </row>
    <row r="414" spans="2:83" ht="12.75" x14ac:dyDescent="0.2">
      <c r="BO414" s="179"/>
    </row>
    <row r="415" spans="2:83" ht="12.75" x14ac:dyDescent="0.2">
      <c r="BO415" s="179"/>
    </row>
    <row r="416" spans="2:83" ht="12.75" x14ac:dyDescent="0.2">
      <c r="BO416" s="179"/>
    </row>
    <row r="417" spans="67:67" ht="12.75" x14ac:dyDescent="0.2">
      <c r="BO417" s="179"/>
    </row>
    <row r="418" spans="67:67" ht="12.75" x14ac:dyDescent="0.2">
      <c r="BO418" s="179"/>
    </row>
    <row r="419" spans="67:67" ht="12.75" x14ac:dyDescent="0.2">
      <c r="BO419" s="179"/>
    </row>
    <row r="420" spans="67:67" ht="12.75" x14ac:dyDescent="0.2">
      <c r="BO420" s="179"/>
    </row>
    <row r="421" spans="67:67" ht="12.75" x14ac:dyDescent="0.2">
      <c r="BO421" s="179"/>
    </row>
    <row r="422" spans="67:67" ht="12.75" x14ac:dyDescent="0.2">
      <c r="BO422" s="179"/>
    </row>
    <row r="423" spans="67:67" ht="12.75" x14ac:dyDescent="0.2">
      <c r="BO423" s="179"/>
    </row>
    <row r="424" spans="67:67" ht="12.75" x14ac:dyDescent="0.2">
      <c r="BO424" s="179"/>
    </row>
    <row r="425" spans="67:67" ht="12.75" x14ac:dyDescent="0.2">
      <c r="BO425" s="179"/>
    </row>
    <row r="426" spans="67:67" ht="12.75" x14ac:dyDescent="0.2">
      <c r="BO426" s="179"/>
    </row>
    <row r="427" spans="67:67" ht="12.75" x14ac:dyDescent="0.2">
      <c r="BO427" s="179"/>
    </row>
    <row r="428" spans="67:67" ht="12.75" x14ac:dyDescent="0.2">
      <c r="BO428" s="179"/>
    </row>
    <row r="429" spans="67:67" ht="12.75" x14ac:dyDescent="0.2">
      <c r="BO429" s="179"/>
    </row>
    <row r="430" spans="67:67" ht="12.75" x14ac:dyDescent="0.2">
      <c r="BO430" s="179"/>
    </row>
    <row r="431" spans="67:67" ht="12.75" x14ac:dyDescent="0.2">
      <c r="BO431" s="179"/>
    </row>
    <row r="432" spans="67:67" ht="12.75" x14ac:dyDescent="0.2">
      <c r="BO432" s="179"/>
    </row>
    <row r="433" spans="67:67" ht="12.75" x14ac:dyDescent="0.2">
      <c r="BO433" s="179"/>
    </row>
    <row r="434" spans="67:67" ht="12.75" x14ac:dyDescent="0.2">
      <c r="BO434" s="179"/>
    </row>
    <row r="435" spans="67:67" ht="12.75" x14ac:dyDescent="0.2">
      <c r="BO435" s="179"/>
    </row>
    <row r="436" spans="67:67" ht="12.75" x14ac:dyDescent="0.2">
      <c r="BO436" s="179"/>
    </row>
    <row r="437" spans="67:67" ht="12.75" x14ac:dyDescent="0.2">
      <c r="BO437" s="179"/>
    </row>
    <row r="438" spans="67:67" ht="12.75" x14ac:dyDescent="0.2">
      <c r="BO438" s="179"/>
    </row>
    <row r="439" spans="67:67" ht="12.75" x14ac:dyDescent="0.2">
      <c r="BO439" s="179"/>
    </row>
    <row r="440" spans="67:67" ht="12.75" x14ac:dyDescent="0.2">
      <c r="BO440" s="179"/>
    </row>
    <row r="441" spans="67:67" ht="12.75" x14ac:dyDescent="0.2">
      <c r="BO441" s="179"/>
    </row>
    <row r="442" spans="67:67" ht="12.75" x14ac:dyDescent="0.2">
      <c r="BO442" s="179"/>
    </row>
    <row r="443" spans="67:67" ht="12.75" x14ac:dyDescent="0.2">
      <c r="BO443" s="179"/>
    </row>
    <row r="444" spans="67:67" ht="12.75" x14ac:dyDescent="0.2">
      <c r="BO444" s="179"/>
    </row>
    <row r="445" spans="67:67" ht="12.75" x14ac:dyDescent="0.2">
      <c r="BO445" s="179"/>
    </row>
    <row r="446" spans="67:67" ht="12.75" x14ac:dyDescent="0.2">
      <c r="BO446" s="179"/>
    </row>
    <row r="447" spans="67:67" ht="12.75" x14ac:dyDescent="0.2">
      <c r="BO447" s="179"/>
    </row>
    <row r="448" spans="67:67" ht="12.75" x14ac:dyDescent="0.2">
      <c r="BO448" s="179"/>
    </row>
    <row r="449" spans="67:67" ht="12.75" x14ac:dyDescent="0.2">
      <c r="BO449" s="179"/>
    </row>
    <row r="450" spans="67:67" ht="12.75" x14ac:dyDescent="0.2">
      <c r="BO450" s="179"/>
    </row>
    <row r="451" spans="67:67" ht="12.75" x14ac:dyDescent="0.2">
      <c r="BO451" s="179"/>
    </row>
    <row r="452" spans="67:67" ht="12.75" x14ac:dyDescent="0.2">
      <c r="BO452" s="179"/>
    </row>
    <row r="453" spans="67:67" ht="12.75" x14ac:dyDescent="0.2">
      <c r="BO453" s="179"/>
    </row>
    <row r="454" spans="67:67" ht="12.75" x14ac:dyDescent="0.2">
      <c r="BO454" s="179"/>
    </row>
    <row r="455" spans="67:67" ht="12.75" x14ac:dyDescent="0.2">
      <c r="BO455" s="179"/>
    </row>
    <row r="456" spans="67:67" ht="12.75" x14ac:dyDescent="0.2">
      <c r="BO456" s="179"/>
    </row>
    <row r="457" spans="67:67" ht="12.75" x14ac:dyDescent="0.2">
      <c r="BO457" s="179"/>
    </row>
    <row r="458" spans="67:67" ht="12.75" x14ac:dyDescent="0.2">
      <c r="BO458" s="179"/>
    </row>
    <row r="459" spans="67:67" ht="12.75" x14ac:dyDescent="0.2">
      <c r="BO459" s="179"/>
    </row>
    <row r="460" spans="67:67" ht="12.75" x14ac:dyDescent="0.2">
      <c r="BO460" s="179"/>
    </row>
    <row r="461" spans="67:67" ht="12.75" x14ac:dyDescent="0.2">
      <c r="BO461" s="179"/>
    </row>
    <row r="462" spans="67:67" ht="12.75" x14ac:dyDescent="0.2">
      <c r="BO462" s="179"/>
    </row>
    <row r="463" spans="67:67" ht="12.75" x14ac:dyDescent="0.2">
      <c r="BO463" s="179"/>
    </row>
    <row r="464" spans="67:67" ht="12.75" x14ac:dyDescent="0.2">
      <c r="BO464" s="179"/>
    </row>
    <row r="465" spans="67:67" ht="12.75" x14ac:dyDescent="0.2">
      <c r="BO465" s="179"/>
    </row>
    <row r="466" spans="67:67" ht="12.75" x14ac:dyDescent="0.2">
      <c r="BO466" s="179"/>
    </row>
    <row r="467" spans="67:67" ht="12.75" x14ac:dyDescent="0.2">
      <c r="BO467" s="179"/>
    </row>
    <row r="468" spans="67:67" ht="12.75" x14ac:dyDescent="0.2">
      <c r="BO468" s="179"/>
    </row>
    <row r="469" spans="67:67" ht="12.75" x14ac:dyDescent="0.2">
      <c r="BO469" s="179"/>
    </row>
    <row r="470" spans="67:67" ht="12.75" x14ac:dyDescent="0.2">
      <c r="BO470" s="179"/>
    </row>
    <row r="471" spans="67:67" ht="12.75" x14ac:dyDescent="0.2">
      <c r="BO471" s="179"/>
    </row>
    <row r="472" spans="67:67" ht="12.75" x14ac:dyDescent="0.2">
      <c r="BO472" s="179"/>
    </row>
    <row r="473" spans="67:67" ht="12.75" x14ac:dyDescent="0.2">
      <c r="BO473" s="179"/>
    </row>
    <row r="474" spans="67:67" ht="12.75" x14ac:dyDescent="0.2">
      <c r="BO474" s="179"/>
    </row>
    <row r="475" spans="67:67" ht="12.75" x14ac:dyDescent="0.2">
      <c r="BO475" s="179"/>
    </row>
    <row r="476" spans="67:67" ht="12.75" x14ac:dyDescent="0.2">
      <c r="BO476" s="179"/>
    </row>
    <row r="477" spans="67:67" ht="12.75" x14ac:dyDescent="0.2">
      <c r="BO477" s="179"/>
    </row>
    <row r="478" spans="67:67" ht="12.75" x14ac:dyDescent="0.2">
      <c r="BO478" s="179"/>
    </row>
    <row r="479" spans="67:67" ht="12.75" x14ac:dyDescent="0.2">
      <c r="BO479" s="179"/>
    </row>
    <row r="480" spans="67:67" ht="12.75" x14ac:dyDescent="0.2">
      <c r="BO480" s="179"/>
    </row>
    <row r="481" spans="67:67" ht="12.75" x14ac:dyDescent="0.2">
      <c r="BO481" s="179"/>
    </row>
    <row r="482" spans="67:67" ht="12.75" x14ac:dyDescent="0.2">
      <c r="BO482" s="179"/>
    </row>
    <row r="483" spans="67:67" ht="12.75" x14ac:dyDescent="0.2">
      <c r="BO483" s="179"/>
    </row>
    <row r="484" spans="67:67" ht="12.75" x14ac:dyDescent="0.2">
      <c r="BO484" s="179"/>
    </row>
    <row r="485" spans="67:67" ht="12.75" x14ac:dyDescent="0.2">
      <c r="BO485" s="179"/>
    </row>
    <row r="486" spans="67:67" ht="12.75" x14ac:dyDescent="0.2">
      <c r="BO486" s="179"/>
    </row>
    <row r="487" spans="67:67" ht="12.75" x14ac:dyDescent="0.2">
      <c r="BO487" s="179"/>
    </row>
    <row r="488" spans="67:67" ht="12.75" x14ac:dyDescent="0.2">
      <c r="BO488" s="179"/>
    </row>
    <row r="489" spans="67:67" ht="12.75" x14ac:dyDescent="0.2">
      <c r="BO489" s="179"/>
    </row>
    <row r="490" spans="67:67" ht="12.75" x14ac:dyDescent="0.2">
      <c r="BO490" s="179"/>
    </row>
    <row r="491" spans="67:67" ht="12.75" x14ac:dyDescent="0.2">
      <c r="BO491" s="179"/>
    </row>
    <row r="492" spans="67:67" ht="12.75" x14ac:dyDescent="0.2">
      <c r="BO492" s="179"/>
    </row>
    <row r="493" spans="67:67" ht="12.75" x14ac:dyDescent="0.2">
      <c r="BO493" s="179"/>
    </row>
    <row r="494" spans="67:67" ht="12.75" x14ac:dyDescent="0.2">
      <c r="BO494" s="179"/>
    </row>
    <row r="495" spans="67:67" ht="12.75" x14ac:dyDescent="0.2">
      <c r="BO495" s="179"/>
    </row>
    <row r="496" spans="67:67" ht="12.75" x14ac:dyDescent="0.2">
      <c r="BO496" s="179"/>
    </row>
    <row r="497" spans="67:67" ht="12.75" x14ac:dyDescent="0.2">
      <c r="BO497" s="179"/>
    </row>
    <row r="498" spans="67:67" ht="12.75" x14ac:dyDescent="0.2">
      <c r="BO498" s="179"/>
    </row>
    <row r="499" spans="67:67" ht="12.75" x14ac:dyDescent="0.2">
      <c r="BO499" s="179"/>
    </row>
    <row r="500" spans="67:67" ht="12.75" x14ac:dyDescent="0.2">
      <c r="BO500" s="179"/>
    </row>
    <row r="501" spans="67:67" ht="12.75" x14ac:dyDescent="0.2">
      <c r="BO501" s="179"/>
    </row>
    <row r="502" spans="67:67" ht="12.75" x14ac:dyDescent="0.2">
      <c r="BO502" s="179"/>
    </row>
    <row r="503" spans="67:67" ht="12.75" x14ac:dyDescent="0.2">
      <c r="BO503" s="179"/>
    </row>
    <row r="504" spans="67:67" ht="12.75" x14ac:dyDescent="0.2">
      <c r="BO504" s="179"/>
    </row>
    <row r="505" spans="67:67" ht="12.75" x14ac:dyDescent="0.2">
      <c r="BO505" s="179"/>
    </row>
    <row r="506" spans="67:67" ht="12.75" x14ac:dyDescent="0.2">
      <c r="BO506" s="179"/>
    </row>
    <row r="507" spans="67:67" ht="12.75" x14ac:dyDescent="0.2">
      <c r="BO507" s="179"/>
    </row>
    <row r="508" spans="67:67" ht="12.75" x14ac:dyDescent="0.2">
      <c r="BO508" s="179"/>
    </row>
    <row r="509" spans="67:67" ht="12.75" x14ac:dyDescent="0.2">
      <c r="BO509" s="179"/>
    </row>
    <row r="510" spans="67:67" ht="12.75" x14ac:dyDescent="0.2">
      <c r="BO510" s="179"/>
    </row>
    <row r="511" spans="67:67" ht="12.75" x14ac:dyDescent="0.2">
      <c r="BO511" s="179"/>
    </row>
    <row r="512" spans="67:67" ht="12.75" x14ac:dyDescent="0.2">
      <c r="BO512" s="179"/>
    </row>
    <row r="513" spans="67:67" ht="12.75" x14ac:dyDescent="0.2">
      <c r="BO513" s="179"/>
    </row>
    <row r="514" spans="67:67" ht="12.75" x14ac:dyDescent="0.2">
      <c r="BO514" s="179"/>
    </row>
    <row r="515" spans="67:67" ht="12.75" x14ac:dyDescent="0.2">
      <c r="BO515" s="179"/>
    </row>
    <row r="516" spans="67:67" ht="12.75" x14ac:dyDescent="0.2">
      <c r="BO516" s="179"/>
    </row>
    <row r="517" spans="67:67" ht="12.75" x14ac:dyDescent="0.2">
      <c r="BO517" s="179"/>
    </row>
    <row r="518" spans="67:67" ht="12.75" x14ac:dyDescent="0.2">
      <c r="BO518" s="179"/>
    </row>
    <row r="519" spans="67:67" ht="12.75" x14ac:dyDescent="0.2">
      <c r="BO519" s="179"/>
    </row>
    <row r="520" spans="67:67" ht="12.75" x14ac:dyDescent="0.2">
      <c r="BO520" s="179"/>
    </row>
    <row r="521" spans="67:67" ht="12.75" x14ac:dyDescent="0.2">
      <c r="BO521" s="179"/>
    </row>
    <row r="522" spans="67:67" ht="12.75" x14ac:dyDescent="0.2">
      <c r="BO522" s="179"/>
    </row>
  </sheetData>
  <phoneticPr fontId="13" type="noConversion"/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M31"/>
  <sheetViews>
    <sheetView zoomScale="75" workbookViewId="0">
      <selection activeCell="K37" sqref="K37"/>
    </sheetView>
  </sheetViews>
  <sheetFormatPr defaultRowHeight="12.75" x14ac:dyDescent="0.2"/>
  <cols>
    <col min="1" max="16384" width="9.140625" style="4"/>
  </cols>
  <sheetData>
    <row r="1" spans="1:13" ht="23.25" x14ac:dyDescent="0.35">
      <c r="A1" s="76" t="s">
        <v>62</v>
      </c>
    </row>
    <row r="2" spans="1:13" x14ac:dyDescent="0.2">
      <c r="A2" s="208" t="s">
        <v>759</v>
      </c>
    </row>
    <row r="4" spans="1:13" x14ac:dyDescent="0.2">
      <c r="B4" s="79" t="s">
        <v>63</v>
      </c>
      <c r="C4" s="79" t="s">
        <v>64</v>
      </c>
      <c r="D4" s="79" t="s">
        <v>65</v>
      </c>
      <c r="E4" s="79" t="s">
        <v>66</v>
      </c>
      <c r="F4" s="79" t="s">
        <v>67</v>
      </c>
      <c r="G4" s="79" t="s">
        <v>68</v>
      </c>
      <c r="H4" s="79" t="s">
        <v>69</v>
      </c>
      <c r="I4" s="79" t="s">
        <v>70</v>
      </c>
      <c r="J4" s="79" t="s">
        <v>71</v>
      </c>
      <c r="K4" s="79" t="s">
        <v>72</v>
      </c>
      <c r="L4" s="79" t="s">
        <v>73</v>
      </c>
      <c r="M4" s="79" t="s">
        <v>74</v>
      </c>
    </row>
    <row r="5" spans="1:13" x14ac:dyDescent="0.2">
      <c r="A5" s="80" t="s">
        <v>56</v>
      </c>
    </row>
    <row r="6" spans="1:13" x14ac:dyDescent="0.2">
      <c r="A6" s="4">
        <v>1</v>
      </c>
      <c r="B6" s="345">
        <f>'Power Curves'!AR11</f>
        <v>0.95</v>
      </c>
      <c r="C6" s="345">
        <f>'Power Curves'!AS11</f>
        <v>0.95</v>
      </c>
      <c r="D6" s="345">
        <f>'Power Curves'!AT11</f>
        <v>0.91992207405566695</v>
      </c>
      <c r="E6" s="345">
        <f>'Power Curves'!AU11</f>
        <v>0.91992207405566695</v>
      </c>
      <c r="F6" s="345">
        <f>'Power Curves'!AV11</f>
        <v>1.05</v>
      </c>
      <c r="G6" s="345">
        <f>'Power Curves'!AW11</f>
        <v>0.95499999999999996</v>
      </c>
      <c r="H6" s="345">
        <f>'Power Curves'!AX11</f>
        <v>0.95499999999999996</v>
      </c>
      <c r="I6" s="345">
        <f>'Power Curves'!AY11</f>
        <v>0.95499999999999996</v>
      </c>
      <c r="J6" s="345">
        <f>'Power Curves'!AZ11</f>
        <v>0.95499999999999996</v>
      </c>
      <c r="K6" s="345">
        <f>'Power Curves'!BA11</f>
        <v>0.91992207405566695</v>
      </c>
      <c r="L6" s="345">
        <f>'Power Curves'!BB11</f>
        <v>0.91992207405566695</v>
      </c>
      <c r="M6" s="345">
        <f>'Power Curves'!BC11</f>
        <v>0.95</v>
      </c>
    </row>
    <row r="7" spans="1:13" x14ac:dyDescent="0.2">
      <c r="A7" s="4">
        <v>2</v>
      </c>
      <c r="B7" s="345">
        <f>'Power Curves'!AR12</f>
        <v>0.9</v>
      </c>
      <c r="C7" s="345">
        <f>'Power Curves'!AS12</f>
        <v>0.9</v>
      </c>
      <c r="D7" s="345">
        <f>'Power Curves'!AT12</f>
        <v>0.87655715533252743</v>
      </c>
      <c r="E7" s="345">
        <f>'Power Curves'!AU12</f>
        <v>0.87655715533252743</v>
      </c>
      <c r="F7" s="345">
        <f>'Power Curves'!AV12</f>
        <v>0.85</v>
      </c>
      <c r="G7" s="345">
        <f>'Power Curves'!AW12</f>
        <v>0.81</v>
      </c>
      <c r="H7" s="345">
        <f>'Power Curves'!AX12</f>
        <v>0.81</v>
      </c>
      <c r="I7" s="345">
        <f>'Power Curves'!AY12</f>
        <v>0.81</v>
      </c>
      <c r="J7" s="345">
        <f>'Power Curves'!AZ12</f>
        <v>0.81</v>
      </c>
      <c r="K7" s="345">
        <f>'Power Curves'!BA12</f>
        <v>0.87655715533252743</v>
      </c>
      <c r="L7" s="345">
        <f>'Power Curves'!BB12</f>
        <v>0.87655715533252743</v>
      </c>
      <c r="M7" s="345">
        <f>'Power Curves'!BC12</f>
        <v>0.9</v>
      </c>
    </row>
    <row r="8" spans="1:13" x14ac:dyDescent="0.2">
      <c r="A8" s="4">
        <v>3</v>
      </c>
      <c r="B8" s="345">
        <f>'Power Curves'!AR13</f>
        <v>0.85</v>
      </c>
      <c r="C8" s="345">
        <f>'Power Curves'!AS13</f>
        <v>0.85</v>
      </c>
      <c r="D8" s="345">
        <f>'Power Curves'!AT13</f>
        <v>0.85706971699111023</v>
      </c>
      <c r="E8" s="345">
        <f>'Power Curves'!AU13</f>
        <v>0.85706971699111023</v>
      </c>
      <c r="F8" s="345">
        <f>'Power Curves'!AV13</f>
        <v>0.75</v>
      </c>
      <c r="G8" s="345">
        <f>'Power Curves'!AW13</f>
        <v>0.81</v>
      </c>
      <c r="H8" s="345">
        <f>'Power Curves'!AX13</f>
        <v>0.81</v>
      </c>
      <c r="I8" s="345">
        <f>'Power Curves'!AY13</f>
        <v>0.81</v>
      </c>
      <c r="J8" s="345">
        <f>'Power Curves'!AZ13</f>
        <v>0.81</v>
      </c>
      <c r="K8" s="345">
        <f>'Power Curves'!BA13</f>
        <v>0.85706971699111023</v>
      </c>
      <c r="L8" s="345">
        <f>'Power Curves'!BB13</f>
        <v>0.85706971699111023</v>
      </c>
      <c r="M8" s="345">
        <f>'Power Curves'!BC13</f>
        <v>0.85</v>
      </c>
    </row>
    <row r="9" spans="1:13" x14ac:dyDescent="0.2">
      <c r="A9" s="4">
        <v>4</v>
      </c>
      <c r="B9" s="345">
        <f>'Power Curves'!AR14</f>
        <v>0.85</v>
      </c>
      <c r="C9" s="345">
        <f>'Power Curves'!AS14</f>
        <v>0.85</v>
      </c>
      <c r="D9" s="345">
        <f>'Power Curves'!AT14</f>
        <v>0.85199729339701646</v>
      </c>
      <c r="E9" s="345">
        <f>'Power Curves'!AU14</f>
        <v>0.85199729339701646</v>
      </c>
      <c r="F9" s="345">
        <f>'Power Curves'!AV14</f>
        <v>0.75</v>
      </c>
      <c r="G9" s="345">
        <f>'Power Curves'!AW14</f>
        <v>0.81</v>
      </c>
      <c r="H9" s="345">
        <f>'Power Curves'!AX14</f>
        <v>0.81</v>
      </c>
      <c r="I9" s="345">
        <f>'Power Curves'!AY14</f>
        <v>0.81</v>
      </c>
      <c r="J9" s="345">
        <f>'Power Curves'!AZ14</f>
        <v>0.81</v>
      </c>
      <c r="K9" s="345">
        <f>'Power Curves'!BA14</f>
        <v>0.85199729339701646</v>
      </c>
      <c r="L9" s="345">
        <f>'Power Curves'!BB14</f>
        <v>0.85199729339701646</v>
      </c>
      <c r="M9" s="345">
        <f>'Power Curves'!BC14</f>
        <v>0.85</v>
      </c>
    </row>
    <row r="10" spans="1:13" x14ac:dyDescent="0.2">
      <c r="A10" s="4">
        <v>5</v>
      </c>
      <c r="B10" s="345">
        <f>'Power Curves'!AR15</f>
        <v>0.88</v>
      </c>
      <c r="C10" s="345">
        <f>'Power Curves'!AS15</f>
        <v>0.88</v>
      </c>
      <c r="D10" s="345">
        <f>'Power Curves'!AT15</f>
        <v>0.86251851925710088</v>
      </c>
      <c r="E10" s="345">
        <f>'Power Curves'!AU15</f>
        <v>0.86251851925710088</v>
      </c>
      <c r="F10" s="345">
        <f>'Power Curves'!AV15</f>
        <v>0.81499999999999995</v>
      </c>
      <c r="G10" s="345">
        <f>'Power Curves'!AW15</f>
        <v>0.85499999999999998</v>
      </c>
      <c r="H10" s="345">
        <f>'Power Curves'!AX15</f>
        <v>0.85499999999999998</v>
      </c>
      <c r="I10" s="345">
        <f>'Power Curves'!AY15</f>
        <v>0.85499999999999998</v>
      </c>
      <c r="J10" s="345">
        <f>'Power Curves'!AZ15</f>
        <v>0.85499999999999998</v>
      </c>
      <c r="K10" s="345">
        <f>'Power Curves'!BA15</f>
        <v>0.86251851925710088</v>
      </c>
      <c r="L10" s="345">
        <f>'Power Curves'!BB15</f>
        <v>0.86251851925710088</v>
      </c>
      <c r="M10" s="345">
        <f>'Power Curves'!BC15</f>
        <v>0.88</v>
      </c>
    </row>
    <row r="11" spans="1:13" x14ac:dyDescent="0.2">
      <c r="A11" s="4">
        <v>6</v>
      </c>
      <c r="B11" s="345">
        <f>'Power Curves'!AR16</f>
        <v>1.25</v>
      </c>
      <c r="C11" s="345">
        <f>'Power Curves'!AS16</f>
        <v>1.25</v>
      </c>
      <c r="D11" s="345">
        <f>'Power Curves'!AT16</f>
        <v>0.86567707549312189</v>
      </c>
      <c r="E11" s="345">
        <f>'Power Curves'!AU16</f>
        <v>0.86567707549312189</v>
      </c>
      <c r="F11" s="345">
        <f>'Power Curves'!AV16</f>
        <v>0.82499999999999996</v>
      </c>
      <c r="G11" s="345">
        <f>'Power Curves'!AW16</f>
        <v>0.96499999999999997</v>
      </c>
      <c r="H11" s="345">
        <f>'Power Curves'!AX16</f>
        <v>0.96499999999999997</v>
      </c>
      <c r="I11" s="345">
        <f>'Power Curves'!AY16</f>
        <v>0.96499999999999997</v>
      </c>
      <c r="J11" s="345">
        <f>'Power Curves'!AZ16</f>
        <v>0.96499999999999997</v>
      </c>
      <c r="K11" s="345">
        <f>'Power Curves'!BA16</f>
        <v>0.86567707549312189</v>
      </c>
      <c r="L11" s="345">
        <f>'Power Curves'!BB16</f>
        <v>0.86567707549312189</v>
      </c>
      <c r="M11" s="345">
        <f>'Power Curves'!BC16</f>
        <v>1.25</v>
      </c>
    </row>
    <row r="12" spans="1:13" x14ac:dyDescent="0.2">
      <c r="A12" s="4">
        <v>7</v>
      </c>
      <c r="B12" s="345">
        <f>'Power Curves'!AR17</f>
        <v>1.1499999999999999</v>
      </c>
      <c r="C12" s="345">
        <f>'Power Curves'!AS17</f>
        <v>1.1499999999999999</v>
      </c>
      <c r="D12" s="345">
        <f>'Power Curves'!AT17</f>
        <v>1.1499999999999999</v>
      </c>
      <c r="E12" s="345">
        <f>'Power Curves'!AU17</f>
        <v>0.75</v>
      </c>
      <c r="F12" s="345">
        <f>'Power Curves'!AV17</f>
        <v>0.45</v>
      </c>
      <c r="G12" s="345">
        <f>'Power Curves'!AW17</f>
        <v>0.5</v>
      </c>
      <c r="H12" s="345">
        <f>'Power Curves'!AX17</f>
        <v>0.4</v>
      </c>
      <c r="I12" s="345">
        <f>'Power Curves'!AY17</f>
        <v>0.4</v>
      </c>
      <c r="J12" s="345">
        <f>'Power Curves'!AZ17</f>
        <v>0.5</v>
      </c>
      <c r="K12" s="345">
        <f>'Power Curves'!BA17</f>
        <v>0.75</v>
      </c>
      <c r="L12" s="345">
        <f>'Power Curves'!BB17</f>
        <v>1.1499999999999999</v>
      </c>
      <c r="M12" s="345">
        <f>'Power Curves'!BC17</f>
        <v>1.1499999999999999</v>
      </c>
    </row>
    <row r="13" spans="1:13" x14ac:dyDescent="0.2">
      <c r="A13" s="4">
        <v>8</v>
      </c>
      <c r="B13" s="345">
        <f>'Power Curves'!AR18</f>
        <v>1.3</v>
      </c>
      <c r="C13" s="345">
        <f>'Power Curves'!AS18</f>
        <v>1.3</v>
      </c>
      <c r="D13" s="345">
        <f>'Power Curves'!AT18</f>
        <v>1.3</v>
      </c>
      <c r="E13" s="345">
        <f>'Power Curves'!AU18</f>
        <v>0.8</v>
      </c>
      <c r="F13" s="345">
        <f>'Power Curves'!AV18</f>
        <v>0.5</v>
      </c>
      <c r="G13" s="345">
        <f>'Power Curves'!AW18</f>
        <v>0.5</v>
      </c>
      <c r="H13" s="345">
        <f>'Power Curves'!AX18</f>
        <v>0.42</v>
      </c>
      <c r="I13" s="345">
        <f>'Power Curves'!AY18</f>
        <v>0.42</v>
      </c>
      <c r="J13" s="345">
        <f>'Power Curves'!AZ18</f>
        <v>0.5</v>
      </c>
      <c r="K13" s="345">
        <f>'Power Curves'!BA18</f>
        <v>0.8</v>
      </c>
      <c r="L13" s="345">
        <f>'Power Curves'!BB18</f>
        <v>1.3</v>
      </c>
      <c r="M13" s="345">
        <f>'Power Curves'!BC18</f>
        <v>1.3</v>
      </c>
    </row>
    <row r="14" spans="1:13" x14ac:dyDescent="0.2">
      <c r="A14" s="4">
        <v>9</v>
      </c>
      <c r="B14" s="345">
        <f>'Power Curves'!AR19</f>
        <v>1.2</v>
      </c>
      <c r="C14" s="345">
        <f>'Power Curves'!AS19</f>
        <v>1.2</v>
      </c>
      <c r="D14" s="345">
        <f>'Power Curves'!AT19</f>
        <v>1.2</v>
      </c>
      <c r="E14" s="345">
        <f>'Power Curves'!AU19</f>
        <v>0.85</v>
      </c>
      <c r="F14" s="345">
        <f>'Power Curves'!AV19</f>
        <v>0.55000000000000004</v>
      </c>
      <c r="G14" s="345">
        <f>'Power Curves'!AW19</f>
        <v>0.55000000000000004</v>
      </c>
      <c r="H14" s="345">
        <f>'Power Curves'!AX19</f>
        <v>0.47</v>
      </c>
      <c r="I14" s="345">
        <f>'Power Curves'!AY19</f>
        <v>0.47</v>
      </c>
      <c r="J14" s="345">
        <f>'Power Curves'!AZ19</f>
        <v>0.55000000000000004</v>
      </c>
      <c r="K14" s="345">
        <f>'Power Curves'!BA19</f>
        <v>0.85</v>
      </c>
      <c r="L14" s="345">
        <f>'Power Curves'!BB19</f>
        <v>1.2</v>
      </c>
      <c r="M14" s="345">
        <f>'Power Curves'!BC19</f>
        <v>1.2</v>
      </c>
    </row>
    <row r="15" spans="1:13" x14ac:dyDescent="0.2">
      <c r="A15" s="4">
        <v>10</v>
      </c>
      <c r="B15" s="345">
        <f>'Power Curves'!AR20</f>
        <v>1.1000000000000001</v>
      </c>
      <c r="C15" s="345">
        <f>'Power Curves'!AS20</f>
        <v>1.1000000000000001</v>
      </c>
      <c r="D15" s="345">
        <f>'Power Curves'!AT20</f>
        <v>1.1000000000000001</v>
      </c>
      <c r="E15" s="345">
        <f>'Power Curves'!AU20</f>
        <v>0.95</v>
      </c>
      <c r="F15" s="345">
        <f>'Power Curves'!AV20</f>
        <v>0.65</v>
      </c>
      <c r="G15" s="345">
        <f>'Power Curves'!AW20</f>
        <v>0.65</v>
      </c>
      <c r="H15" s="345">
        <f>'Power Curves'!AX20</f>
        <v>0.56999999999999995</v>
      </c>
      <c r="I15" s="345">
        <f>'Power Curves'!AY20</f>
        <v>0.56999999999999995</v>
      </c>
      <c r="J15" s="345">
        <f>'Power Curves'!AZ20</f>
        <v>0.65</v>
      </c>
      <c r="K15" s="345">
        <f>'Power Curves'!BA20</f>
        <v>0.95</v>
      </c>
      <c r="L15" s="345">
        <f>'Power Curves'!BB20</f>
        <v>1.1000000000000001</v>
      </c>
      <c r="M15" s="345">
        <f>'Power Curves'!BC20</f>
        <v>1.1000000000000001</v>
      </c>
    </row>
    <row r="16" spans="1:13" x14ac:dyDescent="0.2">
      <c r="A16" s="4">
        <v>11</v>
      </c>
      <c r="B16" s="345">
        <f>'Power Curves'!AR21</f>
        <v>0.95</v>
      </c>
      <c r="C16" s="345">
        <f>'Power Curves'!AS21</f>
        <v>0.95</v>
      </c>
      <c r="D16" s="345">
        <f>'Power Curves'!AT21</f>
        <v>0.95</v>
      </c>
      <c r="E16" s="345">
        <f>'Power Curves'!AU21</f>
        <v>0.95</v>
      </c>
      <c r="F16" s="345">
        <f>'Power Curves'!AV21</f>
        <v>0.75</v>
      </c>
      <c r="G16" s="345">
        <f>'Power Curves'!AW21</f>
        <v>0.75</v>
      </c>
      <c r="H16" s="345">
        <f>'Power Curves'!AX21</f>
        <v>0.69499999999999995</v>
      </c>
      <c r="I16" s="345">
        <f>'Power Curves'!AY21</f>
        <v>0.69499999999999995</v>
      </c>
      <c r="J16" s="345">
        <f>'Power Curves'!AZ21</f>
        <v>0.75</v>
      </c>
      <c r="K16" s="345">
        <f>'Power Curves'!BA21</f>
        <v>0.95</v>
      </c>
      <c r="L16" s="345">
        <f>'Power Curves'!BB21</f>
        <v>0.95</v>
      </c>
      <c r="M16" s="345">
        <f>'Power Curves'!BC21</f>
        <v>0.95</v>
      </c>
    </row>
    <row r="17" spans="1:13" x14ac:dyDescent="0.2">
      <c r="A17" s="4">
        <v>12</v>
      </c>
      <c r="B17" s="345">
        <f>'Power Curves'!AR22</f>
        <v>0.8</v>
      </c>
      <c r="C17" s="345">
        <f>'Power Curves'!AS22</f>
        <v>0.8</v>
      </c>
      <c r="D17" s="345">
        <f>'Power Curves'!AT22</f>
        <v>0.8</v>
      </c>
      <c r="E17" s="345">
        <f>'Power Curves'!AU22</f>
        <v>1</v>
      </c>
      <c r="F17" s="345">
        <f>'Power Curves'!AV22</f>
        <v>0.9</v>
      </c>
      <c r="G17" s="345">
        <f>'Power Curves'!AW22</f>
        <v>0.85</v>
      </c>
      <c r="H17" s="345">
        <f>'Power Curves'!AX22</f>
        <v>0.87</v>
      </c>
      <c r="I17" s="345">
        <f>'Power Curves'!AY22</f>
        <v>0.87</v>
      </c>
      <c r="J17" s="345">
        <f>'Power Curves'!AZ22</f>
        <v>0.85</v>
      </c>
      <c r="K17" s="345">
        <f>'Power Curves'!BA22</f>
        <v>1</v>
      </c>
      <c r="L17" s="345">
        <f>'Power Curves'!BB22</f>
        <v>0.8</v>
      </c>
      <c r="M17" s="345">
        <f>'Power Curves'!BC22</f>
        <v>0.8</v>
      </c>
    </row>
    <row r="18" spans="1:13" x14ac:dyDescent="0.2">
      <c r="A18" s="4">
        <v>13</v>
      </c>
      <c r="B18" s="345">
        <f>'Power Curves'!AR23</f>
        <v>0.7</v>
      </c>
      <c r="C18" s="345">
        <f>'Power Curves'!AS23</f>
        <v>0.7</v>
      </c>
      <c r="D18" s="345">
        <f>'Power Curves'!AT23</f>
        <v>0.7</v>
      </c>
      <c r="E18" s="345">
        <f>'Power Curves'!AU23</f>
        <v>1</v>
      </c>
      <c r="F18" s="345">
        <f>'Power Curves'!AV23</f>
        <v>0.95</v>
      </c>
      <c r="G18" s="345">
        <f>'Power Curves'!AW23</f>
        <v>0.95</v>
      </c>
      <c r="H18" s="345">
        <f>'Power Curves'!AX23</f>
        <v>1.1000000000000001</v>
      </c>
      <c r="I18" s="345">
        <f>'Power Curves'!AY23</f>
        <v>1.1000000000000001</v>
      </c>
      <c r="J18" s="345">
        <f>'Power Curves'!AZ23</f>
        <v>0.95</v>
      </c>
      <c r="K18" s="345">
        <f>'Power Curves'!BA23</f>
        <v>1</v>
      </c>
      <c r="L18" s="345">
        <f>'Power Curves'!BB23</f>
        <v>0.7</v>
      </c>
      <c r="M18" s="345">
        <f>'Power Curves'!BC23</f>
        <v>0.7</v>
      </c>
    </row>
    <row r="19" spans="1:13" x14ac:dyDescent="0.2">
      <c r="A19" s="4">
        <v>14</v>
      </c>
      <c r="B19" s="345">
        <f>'Power Curves'!AR24</f>
        <v>0.6</v>
      </c>
      <c r="C19" s="345">
        <f>'Power Curves'!AS24</f>
        <v>0.6</v>
      </c>
      <c r="D19" s="345">
        <f>'Power Curves'!AT24</f>
        <v>0.6</v>
      </c>
      <c r="E19" s="345">
        <f>'Power Curves'!AU24</f>
        <v>1.05</v>
      </c>
      <c r="F19" s="345">
        <f>'Power Curves'!AV24</f>
        <v>1.1499999999999999</v>
      </c>
      <c r="G19" s="345">
        <f>'Power Curves'!AW24</f>
        <v>1.1499999999999999</v>
      </c>
      <c r="H19" s="345">
        <f>'Power Curves'!AX24</f>
        <v>1.1499999999999999</v>
      </c>
      <c r="I19" s="345">
        <f>'Power Curves'!AY24</f>
        <v>1.1499999999999999</v>
      </c>
      <c r="J19" s="345">
        <f>'Power Curves'!AZ24</f>
        <v>1.1499999999999999</v>
      </c>
      <c r="K19" s="345">
        <f>'Power Curves'!BA24</f>
        <v>1.05</v>
      </c>
      <c r="L19" s="345">
        <f>'Power Curves'!BB24</f>
        <v>0.6</v>
      </c>
      <c r="M19" s="345">
        <f>'Power Curves'!BC24</f>
        <v>0.6</v>
      </c>
    </row>
    <row r="20" spans="1:13" x14ac:dyDescent="0.2">
      <c r="A20" s="4">
        <v>15</v>
      </c>
      <c r="B20" s="345">
        <f>'Power Curves'!AR25</f>
        <v>0.7</v>
      </c>
      <c r="C20" s="345">
        <f>'Power Curves'!AS25</f>
        <v>0.7</v>
      </c>
      <c r="D20" s="345">
        <f>'Power Curves'!AT25</f>
        <v>0.7</v>
      </c>
      <c r="E20" s="345">
        <f>'Power Curves'!AU25</f>
        <v>1.1000000000000001</v>
      </c>
      <c r="F20" s="345">
        <f>'Power Curves'!AV25</f>
        <v>1.25</v>
      </c>
      <c r="G20" s="345">
        <f>'Power Curves'!AW25</f>
        <v>1.25</v>
      </c>
      <c r="H20" s="345">
        <f>'Power Curves'!AX25</f>
        <v>1.25</v>
      </c>
      <c r="I20" s="345">
        <f>'Power Curves'!AY25</f>
        <v>1.25</v>
      </c>
      <c r="J20" s="345">
        <f>'Power Curves'!AZ25</f>
        <v>1.25</v>
      </c>
      <c r="K20" s="345">
        <f>'Power Curves'!BA25</f>
        <v>1.1000000000000001</v>
      </c>
      <c r="L20" s="345">
        <f>'Power Curves'!BB25</f>
        <v>0.7</v>
      </c>
      <c r="M20" s="345">
        <f>'Power Curves'!BC25</f>
        <v>0.7</v>
      </c>
    </row>
    <row r="21" spans="1:13" x14ac:dyDescent="0.2">
      <c r="A21" s="4">
        <v>16</v>
      </c>
      <c r="B21" s="345">
        <f>'Power Curves'!AR26</f>
        <v>0.85</v>
      </c>
      <c r="C21" s="345">
        <f>'Power Curves'!AS26</f>
        <v>0.85</v>
      </c>
      <c r="D21" s="345">
        <f>'Power Curves'!AT26</f>
        <v>0.85</v>
      </c>
      <c r="E21" s="345">
        <f>'Power Curves'!AU26</f>
        <v>1.1000000000000001</v>
      </c>
      <c r="F21" s="345">
        <f>'Power Curves'!AV26</f>
        <v>1.35</v>
      </c>
      <c r="G21" s="345">
        <f>'Power Curves'!AW26</f>
        <v>1.35</v>
      </c>
      <c r="H21" s="345">
        <f>'Power Curves'!AX26</f>
        <v>1.35</v>
      </c>
      <c r="I21" s="345">
        <f>'Power Curves'!AY26</f>
        <v>1.35</v>
      </c>
      <c r="J21" s="345">
        <f>'Power Curves'!AZ26</f>
        <v>1.35</v>
      </c>
      <c r="K21" s="345">
        <f>'Power Curves'!BA26</f>
        <v>1.1000000000000001</v>
      </c>
      <c r="L21" s="345">
        <f>'Power Curves'!BB26</f>
        <v>0.85</v>
      </c>
      <c r="M21" s="345">
        <f>'Power Curves'!BC26</f>
        <v>0.85</v>
      </c>
    </row>
    <row r="22" spans="1:13" x14ac:dyDescent="0.2">
      <c r="A22" s="4">
        <v>17</v>
      </c>
      <c r="B22" s="345">
        <f>'Power Curves'!AR27</f>
        <v>0.95</v>
      </c>
      <c r="C22" s="345">
        <f>'Power Curves'!AS27</f>
        <v>0.95</v>
      </c>
      <c r="D22" s="345">
        <f>'Power Curves'!AT27</f>
        <v>0.95</v>
      </c>
      <c r="E22" s="345">
        <f>'Power Curves'!AU27</f>
        <v>1.1499999999999999</v>
      </c>
      <c r="F22" s="345">
        <f>'Power Curves'!AV27</f>
        <v>1.4</v>
      </c>
      <c r="G22" s="345">
        <f>'Power Curves'!AW27</f>
        <v>1.4</v>
      </c>
      <c r="H22" s="345">
        <f>'Power Curves'!AX27</f>
        <v>1.4</v>
      </c>
      <c r="I22" s="345">
        <f>'Power Curves'!AY27</f>
        <v>1.4</v>
      </c>
      <c r="J22" s="345">
        <f>'Power Curves'!AZ27</f>
        <v>1.4</v>
      </c>
      <c r="K22" s="345">
        <f>'Power Curves'!BA27</f>
        <v>1.1499999999999999</v>
      </c>
      <c r="L22" s="345">
        <f>'Power Curves'!BB27</f>
        <v>0.95</v>
      </c>
      <c r="M22" s="345">
        <f>'Power Curves'!BC27</f>
        <v>0.95</v>
      </c>
    </row>
    <row r="23" spans="1:13" x14ac:dyDescent="0.2">
      <c r="A23" s="4">
        <v>18</v>
      </c>
      <c r="B23" s="345">
        <f>'Power Curves'!AR28</f>
        <v>1.1000000000000001</v>
      </c>
      <c r="C23" s="345">
        <f>'Power Curves'!AS28</f>
        <v>1.1000000000000001</v>
      </c>
      <c r="D23" s="345">
        <f>'Power Curves'!AT28</f>
        <v>1.1000000000000001</v>
      </c>
      <c r="E23" s="345">
        <f>'Power Curves'!AU28</f>
        <v>1.2</v>
      </c>
      <c r="F23" s="345">
        <f>'Power Curves'!AV28</f>
        <v>1.4</v>
      </c>
      <c r="G23" s="345">
        <f>'Power Curves'!AW28</f>
        <v>1.4</v>
      </c>
      <c r="H23" s="345">
        <f>'Power Curves'!AX28</f>
        <v>1.45</v>
      </c>
      <c r="I23" s="345">
        <f>'Power Curves'!AY28</f>
        <v>1.45</v>
      </c>
      <c r="J23" s="345">
        <f>'Power Curves'!AZ28</f>
        <v>1.4</v>
      </c>
      <c r="K23" s="345">
        <f>'Power Curves'!BA28</f>
        <v>1.2</v>
      </c>
      <c r="L23" s="345">
        <f>'Power Curves'!BB28</f>
        <v>1.1000000000000001</v>
      </c>
      <c r="M23" s="345">
        <f>'Power Curves'!BC28</f>
        <v>1.1000000000000001</v>
      </c>
    </row>
    <row r="24" spans="1:13" x14ac:dyDescent="0.2">
      <c r="A24" s="4">
        <v>19</v>
      </c>
      <c r="B24" s="345">
        <f>'Power Curves'!AR29</f>
        <v>1.2</v>
      </c>
      <c r="C24" s="345">
        <f>'Power Curves'!AS29</f>
        <v>1.2</v>
      </c>
      <c r="D24" s="345">
        <f>'Power Curves'!AT29</f>
        <v>1.2</v>
      </c>
      <c r="E24" s="345">
        <f>'Power Curves'!AU29</f>
        <v>1.1499999999999999</v>
      </c>
      <c r="F24" s="345">
        <f>'Power Curves'!AV29</f>
        <v>1.4</v>
      </c>
      <c r="G24" s="345">
        <f>'Power Curves'!AW29</f>
        <v>1.4</v>
      </c>
      <c r="H24" s="345">
        <f>'Power Curves'!AX29</f>
        <v>1.45</v>
      </c>
      <c r="I24" s="345">
        <f>'Power Curves'!AY29</f>
        <v>1.45</v>
      </c>
      <c r="J24" s="345">
        <f>'Power Curves'!AZ29</f>
        <v>1.4</v>
      </c>
      <c r="K24" s="345">
        <f>'Power Curves'!BA29</f>
        <v>1.1499999999999999</v>
      </c>
      <c r="L24" s="345">
        <f>'Power Curves'!BB29</f>
        <v>1.2</v>
      </c>
      <c r="M24" s="345">
        <f>'Power Curves'!BC29</f>
        <v>1.2</v>
      </c>
    </row>
    <row r="25" spans="1:13" x14ac:dyDescent="0.2">
      <c r="A25" s="4">
        <v>20</v>
      </c>
      <c r="B25" s="345">
        <f>'Power Curves'!AR30</f>
        <v>1.3</v>
      </c>
      <c r="C25" s="345">
        <f>'Power Curves'!AS30</f>
        <v>1.3</v>
      </c>
      <c r="D25" s="345">
        <f>'Power Curves'!AT30</f>
        <v>1.3</v>
      </c>
      <c r="E25" s="345">
        <f>'Power Curves'!AU30</f>
        <v>1.05</v>
      </c>
      <c r="F25" s="345">
        <f>'Power Curves'!AV30</f>
        <v>1.35</v>
      </c>
      <c r="G25" s="345">
        <f>'Power Curves'!AW30</f>
        <v>1.35</v>
      </c>
      <c r="H25" s="345">
        <f>'Power Curves'!AX30</f>
        <v>1.45</v>
      </c>
      <c r="I25" s="345">
        <f>'Power Curves'!AY30</f>
        <v>1.45</v>
      </c>
      <c r="J25" s="345">
        <f>'Power Curves'!AZ30</f>
        <v>1.35</v>
      </c>
      <c r="K25" s="345">
        <f>'Power Curves'!BA30</f>
        <v>1.05</v>
      </c>
      <c r="L25" s="345">
        <f>'Power Curves'!BB30</f>
        <v>1.3</v>
      </c>
      <c r="M25" s="345">
        <f>'Power Curves'!BC30</f>
        <v>1.3</v>
      </c>
    </row>
    <row r="26" spans="1:13" x14ac:dyDescent="0.2">
      <c r="A26" s="4">
        <v>21</v>
      </c>
      <c r="B26" s="345">
        <f>'Power Curves'!AR31</f>
        <v>1.1000000000000001</v>
      </c>
      <c r="C26" s="345">
        <f>'Power Curves'!AS31</f>
        <v>1.1000000000000001</v>
      </c>
      <c r="D26" s="345">
        <f>'Power Curves'!AT31</f>
        <v>1.1000000000000001</v>
      </c>
      <c r="E26" s="345">
        <f>'Power Curves'!AU31</f>
        <v>1</v>
      </c>
      <c r="F26" s="345">
        <f>'Power Curves'!AV31</f>
        <v>1.1000000000000001</v>
      </c>
      <c r="G26" s="345">
        <f>'Power Curves'!AW31</f>
        <v>1.1000000000000001</v>
      </c>
      <c r="H26" s="345">
        <f>'Power Curves'!AX31</f>
        <v>1.0249999999999999</v>
      </c>
      <c r="I26" s="345">
        <f>'Power Curves'!AY31</f>
        <v>1.0249999999999999</v>
      </c>
      <c r="J26" s="345">
        <f>'Power Curves'!AZ31</f>
        <v>1.1000000000000001</v>
      </c>
      <c r="K26" s="345">
        <f>'Power Curves'!BA31</f>
        <v>1</v>
      </c>
      <c r="L26" s="345">
        <f>'Power Curves'!BB31</f>
        <v>1.1000000000000001</v>
      </c>
      <c r="M26" s="345">
        <f>'Power Curves'!BC31</f>
        <v>1.1000000000000001</v>
      </c>
    </row>
    <row r="27" spans="1:13" x14ac:dyDescent="0.2">
      <c r="A27" s="4">
        <v>22</v>
      </c>
      <c r="B27" s="345">
        <f>'Power Curves'!AR32</f>
        <v>1</v>
      </c>
      <c r="C27" s="345">
        <f>'Power Curves'!AS32</f>
        <v>1</v>
      </c>
      <c r="D27" s="345">
        <f>'Power Curves'!AT32</f>
        <v>1</v>
      </c>
      <c r="E27" s="345">
        <f>'Power Curves'!AU32</f>
        <v>0.9</v>
      </c>
      <c r="F27" s="345">
        <f>'Power Curves'!AV32</f>
        <v>0.85</v>
      </c>
      <c r="G27" s="345">
        <f>'Power Curves'!AW32</f>
        <v>0.85</v>
      </c>
      <c r="H27" s="345">
        <f>'Power Curves'!AX32</f>
        <v>0.95</v>
      </c>
      <c r="I27" s="345">
        <f>'Power Curves'!AY32</f>
        <v>0.95</v>
      </c>
      <c r="J27" s="345">
        <f>'Power Curves'!AZ32</f>
        <v>0.85</v>
      </c>
      <c r="K27" s="345">
        <f>'Power Curves'!BA32</f>
        <v>0.9</v>
      </c>
      <c r="L27" s="345">
        <f>'Power Curves'!BB32</f>
        <v>1</v>
      </c>
      <c r="M27" s="345">
        <f>'Power Curves'!BC32</f>
        <v>1</v>
      </c>
    </row>
    <row r="28" spans="1:13" x14ac:dyDescent="0.2">
      <c r="A28" s="4">
        <v>23</v>
      </c>
      <c r="B28" s="345">
        <f>'Power Curves'!AR33</f>
        <v>1.25</v>
      </c>
      <c r="C28" s="345">
        <f>'Power Curves'!AS33</f>
        <v>1.25</v>
      </c>
      <c r="D28" s="345">
        <f>'Power Curves'!AT33</f>
        <v>1.4060667732537631</v>
      </c>
      <c r="E28" s="345">
        <f>'Power Curves'!AU33</f>
        <v>1.4060667732537631</v>
      </c>
      <c r="F28" s="345">
        <f>'Power Curves'!AV33</f>
        <v>1.595</v>
      </c>
      <c r="G28" s="345">
        <f>'Power Curves'!AW33</f>
        <v>1.58</v>
      </c>
      <c r="H28" s="345">
        <f>'Power Curves'!AX33</f>
        <v>1.58</v>
      </c>
      <c r="I28" s="345">
        <f>'Power Curves'!AY33</f>
        <v>1.58</v>
      </c>
      <c r="J28" s="345">
        <f>'Power Curves'!AZ33</f>
        <v>1.58</v>
      </c>
      <c r="K28" s="345">
        <f>'Power Curves'!BA33</f>
        <v>1.4060667732537631</v>
      </c>
      <c r="L28" s="345">
        <f>'Power Curves'!BB33</f>
        <v>1.4060667732537631</v>
      </c>
      <c r="M28" s="345">
        <f>'Power Curves'!BC33</f>
        <v>1.25</v>
      </c>
    </row>
    <row r="29" spans="1:13" x14ac:dyDescent="0.2">
      <c r="A29" s="4">
        <v>24</v>
      </c>
      <c r="B29" s="345">
        <f>'Power Curves'!AR34</f>
        <v>1.07</v>
      </c>
      <c r="C29" s="345">
        <f>'Power Curves'!AS34</f>
        <v>1.07</v>
      </c>
      <c r="D29" s="345">
        <f>'Power Curves'!AT34</f>
        <v>1.3601913922196933</v>
      </c>
      <c r="E29" s="345">
        <f>'Power Curves'!AU34</f>
        <v>1.3601913922196933</v>
      </c>
      <c r="F29" s="345">
        <f>'Power Curves'!AV34</f>
        <v>1.365</v>
      </c>
      <c r="G29" s="345">
        <f>'Power Curves'!AW34</f>
        <v>1.2150000000000001</v>
      </c>
      <c r="H29" s="345">
        <f>'Power Curves'!AX34</f>
        <v>1.2150000000000001</v>
      </c>
      <c r="I29" s="345">
        <f>'Power Curves'!AY34</f>
        <v>1.2150000000000001</v>
      </c>
      <c r="J29" s="345">
        <f>'Power Curves'!AZ34</f>
        <v>1.2150000000000001</v>
      </c>
      <c r="K29" s="345">
        <f>'Power Curves'!BA34</f>
        <v>1.3601913922196933</v>
      </c>
      <c r="L29" s="345">
        <f>'Power Curves'!BB34</f>
        <v>1.3601913922196933</v>
      </c>
      <c r="M29" s="345">
        <f>'Power Curves'!BC34</f>
        <v>1.07</v>
      </c>
    </row>
    <row r="30" spans="1:13" x14ac:dyDescent="0.2">
      <c r="A30" s="4" t="s">
        <v>75</v>
      </c>
      <c r="B30" s="4">
        <v>0.8</v>
      </c>
      <c r="C30" s="4">
        <v>0.8</v>
      </c>
      <c r="D30" s="4">
        <v>0.8</v>
      </c>
      <c r="E30" s="4">
        <v>0.8</v>
      </c>
      <c r="F30" s="4">
        <v>0.8</v>
      </c>
      <c r="G30" s="4">
        <v>0.8</v>
      </c>
      <c r="H30" s="4">
        <v>0.8</v>
      </c>
      <c r="I30" s="4">
        <v>0.8</v>
      </c>
      <c r="J30" s="4">
        <v>0.8</v>
      </c>
      <c r="K30" s="4">
        <v>0.8</v>
      </c>
      <c r="L30" s="4">
        <v>0.8</v>
      </c>
      <c r="M30" s="4">
        <v>0.8</v>
      </c>
    </row>
    <row r="31" spans="1:13" x14ac:dyDescent="0.2">
      <c r="A31" s="4" t="s">
        <v>76</v>
      </c>
      <c r="B31" s="4">
        <v>0.8</v>
      </c>
      <c r="C31" s="4">
        <v>0.8</v>
      </c>
      <c r="D31" s="4">
        <v>0.8</v>
      </c>
      <c r="E31" s="4">
        <v>0.8</v>
      </c>
      <c r="F31" s="4">
        <v>0.8</v>
      </c>
      <c r="G31" s="4">
        <v>0.8</v>
      </c>
      <c r="H31" s="4">
        <v>0.8</v>
      </c>
      <c r="I31" s="4">
        <v>0.8</v>
      </c>
      <c r="J31" s="4">
        <v>0.8</v>
      </c>
      <c r="K31" s="4">
        <v>0.8</v>
      </c>
      <c r="L31" s="4">
        <v>0.8</v>
      </c>
      <c r="M31" s="4">
        <v>0.8</v>
      </c>
    </row>
  </sheetData>
  <phoneticPr fontId="0" type="noConversion"/>
  <pageMargins left="0.75" right="0.75" top="1" bottom="1" header="0.5" footer="0.5"/>
  <pageSetup orientation="landscape" verticalDpi="0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73"/>
  <sheetViews>
    <sheetView zoomScale="75" workbookViewId="0">
      <selection activeCell="F21" sqref="F21"/>
    </sheetView>
  </sheetViews>
  <sheetFormatPr defaultRowHeight="12.75" x14ac:dyDescent="0.2"/>
  <cols>
    <col min="1" max="1" width="10.7109375" customWidth="1"/>
    <col min="2" max="2" width="9.140625" style="5"/>
    <col min="3" max="3" width="11.28515625" style="5" customWidth="1"/>
    <col min="4" max="4" width="9.140625" style="5"/>
    <col min="5" max="6" width="8.28515625" style="5" customWidth="1"/>
    <col min="8" max="11" width="11" style="288" customWidth="1"/>
    <col min="14" max="14" width="9.5703125" customWidth="1"/>
  </cols>
  <sheetData>
    <row r="1" spans="1:23" s="4" customFormat="1" ht="23.25" x14ac:dyDescent="0.35">
      <c r="A1" s="76" t="s">
        <v>77</v>
      </c>
      <c r="B1" s="48"/>
      <c r="C1" s="48"/>
      <c r="D1" s="48"/>
      <c r="E1" s="48"/>
      <c r="F1" s="48"/>
      <c r="H1" s="285"/>
      <c r="I1" s="285"/>
      <c r="J1" s="285"/>
      <c r="K1" s="285"/>
      <c r="O1" s="77" t="s">
        <v>678</v>
      </c>
      <c r="P1" s="78" t="b">
        <v>1</v>
      </c>
    </row>
    <row r="2" spans="1:23" s="4" customFormat="1" x14ac:dyDescent="0.2">
      <c r="A2" s="208" t="s">
        <v>751</v>
      </c>
      <c r="B2" s="48"/>
      <c r="C2" s="48"/>
      <c r="D2" s="48"/>
      <c r="E2" s="48"/>
      <c r="F2" s="48"/>
      <c r="H2" s="285"/>
      <c r="I2" s="285"/>
      <c r="J2" s="285"/>
      <c r="K2" s="285"/>
      <c r="O2" s="77" t="s">
        <v>679</v>
      </c>
      <c r="P2" s="78" t="b">
        <v>1</v>
      </c>
    </row>
    <row r="3" spans="1:23" s="4" customFormat="1" x14ac:dyDescent="0.2">
      <c r="B3" s="48" t="s">
        <v>78</v>
      </c>
      <c r="C3" s="48"/>
      <c r="D3" s="48"/>
      <c r="E3" s="48"/>
      <c r="F3" s="48"/>
      <c r="H3" s="324" t="s">
        <v>741</v>
      </c>
      <c r="I3" s="286">
        <v>0</v>
      </c>
      <c r="J3" s="323">
        <v>0</v>
      </c>
      <c r="K3" s="285"/>
      <c r="O3" s="60" t="s">
        <v>738</v>
      </c>
      <c r="P3" s="114" t="b">
        <f>IF(A7&gt;='Gas Curves'!A11,TRUE,FALSE)</f>
        <v>1</v>
      </c>
    </row>
    <row r="4" spans="1:23" s="4" customFormat="1" x14ac:dyDescent="0.2">
      <c r="B4" s="79">
        <v>1</v>
      </c>
      <c r="C4" s="79"/>
      <c r="D4" s="79"/>
      <c r="E4" s="79"/>
      <c r="F4" s="79"/>
      <c r="H4" s="285"/>
      <c r="I4" s="287"/>
      <c r="J4" s="287"/>
      <c r="K4" s="285"/>
      <c r="P4" s="114"/>
    </row>
    <row r="5" spans="1:23" s="113" customFormat="1" x14ac:dyDescent="0.2">
      <c r="B5" s="102"/>
      <c r="C5" s="102"/>
      <c r="D5" s="283" t="s">
        <v>765</v>
      </c>
      <c r="E5" s="102"/>
      <c r="F5" s="102"/>
      <c r="G5" s="289"/>
      <c r="H5" s="290"/>
      <c r="I5" s="291" t="s">
        <v>767</v>
      </c>
      <c r="J5" s="292"/>
      <c r="K5" s="292"/>
      <c r="L5" s="261"/>
      <c r="N5" s="282" t="s">
        <v>768</v>
      </c>
      <c r="Q5" s="292"/>
      <c r="R5" s="292"/>
      <c r="S5" s="282" t="s">
        <v>766</v>
      </c>
      <c r="T5" s="282"/>
      <c r="U5" s="282"/>
    </row>
    <row r="6" spans="1:23" s="113" customFormat="1" ht="40.5" customHeight="1" x14ac:dyDescent="0.2">
      <c r="B6" s="312" t="str">
        <f>'Gas Curves'!C7</f>
        <v>NG</v>
      </c>
      <c r="C6" s="311" t="str">
        <f>VLOOKUP('Gas Curves'!$AG$1,'Gas Curves'!$AC$2:$AE$8,2)</f>
        <v>Gulf Coast #6 1%S</v>
      </c>
      <c r="D6" s="312" t="s">
        <v>853</v>
      </c>
      <c r="E6" s="312">
        <v>4</v>
      </c>
      <c r="F6" s="312">
        <v>5</v>
      </c>
      <c r="G6" s="313" t="str">
        <f>'Gas Curves'!B7</f>
        <v>NG_OMICRON_2</v>
      </c>
      <c r="H6" s="315" t="str">
        <f>VLOOKUP('Gas Curves'!$AG$1,'Gas Curves'!$AC$2:$AE$8,2)</f>
        <v>Gulf Coast #6 1%S</v>
      </c>
      <c r="I6" s="314">
        <v>3</v>
      </c>
      <c r="J6" s="314">
        <v>4</v>
      </c>
      <c r="K6" s="314">
        <v>5</v>
      </c>
      <c r="L6" s="318" t="str">
        <f>CONCATENATE(B6,"- Power")</f>
        <v>NG- Power</v>
      </c>
      <c r="M6" s="318" t="str">
        <f>CONCATENATE(C6,"- Power")</f>
        <v>Gulf Coast #6 1%S- Power</v>
      </c>
      <c r="N6" s="318" t="str">
        <f>CONCATENATE(D6,"- Power")</f>
        <v>Coal 3- Power</v>
      </c>
      <c r="O6" s="318" t="str">
        <f>CONCATENATE(E6,"- Power")</f>
        <v>4- Power</v>
      </c>
      <c r="P6" s="318" t="str">
        <f>CONCATENATE(F6,"- Power")</f>
        <v>5- Power</v>
      </c>
      <c r="Q6" s="293"/>
      <c r="R6" s="293"/>
      <c r="S6" s="281" t="str">
        <f>B6</f>
        <v>NG</v>
      </c>
      <c r="T6" s="281" t="str">
        <f>C6</f>
        <v>Gulf Coast #6 1%S</v>
      </c>
      <c r="U6" s="281" t="str">
        <f>D6</f>
        <v>Coal 3</v>
      </c>
      <c r="V6" s="281">
        <f>E6</f>
        <v>4</v>
      </c>
      <c r="W6" s="281">
        <f>F6</f>
        <v>5</v>
      </c>
    </row>
    <row r="7" spans="1:23" s="4" customFormat="1" x14ac:dyDescent="0.2">
      <c r="A7" s="75">
        <f>dealStart</f>
        <v>37165</v>
      </c>
      <c r="B7" s="190">
        <v>3.7316666666666674</v>
      </c>
      <c r="C7" s="190">
        <f t="shared" ref="B7:C70" si="0">T7*(1+J$3)</f>
        <v>18.5</v>
      </c>
      <c r="D7" s="284">
        <f>C7/2</f>
        <v>9.25</v>
      </c>
      <c r="E7" s="284"/>
      <c r="F7" s="284"/>
      <c r="G7" s="285">
        <f>IF($P$3, VLOOKUP(A7,'Gas Curves'!$A$11:$G$371,2), G8)</f>
        <v>0.81</v>
      </c>
      <c r="H7" s="285">
        <f>IF($P$3, VLOOKUP(A7,'Gas Curves'!$A$11:$I$371,8), H8)</f>
        <v>0.73199999999999998</v>
      </c>
      <c r="I7" s="285">
        <f>H7/2</f>
        <v>0.36599999999999999</v>
      </c>
      <c r="J7" s="285"/>
      <c r="K7" s="285"/>
      <c r="L7" s="48">
        <f>VLOOKUP(A7,'Power Curves'!$BF$9:$BG$232,2)</f>
        <v>0.75</v>
      </c>
      <c r="M7" s="4">
        <f>corr</f>
        <v>0.75</v>
      </c>
      <c r="N7" s="4">
        <f>M7</f>
        <v>0.75</v>
      </c>
      <c r="S7" s="110">
        <f>IF($P$3, VLOOKUP(A7,'Gas Curves'!$A$11:$G$371,3)+IF(Fuel!$P$1, VLOOKUP(A7,'Gas Curves'!$A$11:$G$371,IF(AND(MONTH(A7)&gt;=4, MONTH(A7)&lt;=10), 4,5)), 0)+IF(Fuel!$P$2, VLOOKUP(A7,'Gas Curves'!$A$11:$G$371,IF(AND(MONTH(A7)&gt;=4, MONTH(A7)&lt;=10), 6,7)), 0),S8)</f>
        <v>1.8150000000000002</v>
      </c>
      <c r="T7" s="285">
        <f>IF($P$3, VLOOKUP(A7,'Gas Curves'!$A$11:$I$371,9), T8)</f>
        <v>18.5</v>
      </c>
    </row>
    <row r="8" spans="1:23" s="4" customFormat="1" x14ac:dyDescent="0.2">
      <c r="A8" s="75">
        <f t="shared" ref="A8:A71" si="1">EOMONTH(A7,0)+1</f>
        <v>37196</v>
      </c>
      <c r="B8" s="190">
        <v>3.144516129032259</v>
      </c>
      <c r="C8" s="190">
        <f t="shared" si="0"/>
        <v>18.5</v>
      </c>
      <c r="D8" s="284">
        <f t="shared" ref="D8:D71" si="2">C8/2</f>
        <v>9.25</v>
      </c>
      <c r="E8" s="284"/>
      <c r="F8" s="284"/>
      <c r="G8" s="285">
        <f>VLOOKUP(A8,'Gas Curves'!$A$11:$G$371,2)</f>
        <v>0.81499999999999995</v>
      </c>
      <c r="H8" s="285">
        <f>VLOOKUP(A8,'Gas Curves'!$A$11:$I$371,8)</f>
        <v>0.624</v>
      </c>
      <c r="I8" s="285">
        <f t="shared" ref="I8:I71" si="3">H8/2</f>
        <v>0.312</v>
      </c>
      <c r="J8" s="285"/>
      <c r="K8" s="285"/>
      <c r="L8" s="48">
        <f>VLOOKUP(A8,'Power Curves'!$BF$9:$BG$232,2)</f>
        <v>0.8</v>
      </c>
      <c r="M8" s="4">
        <f>L8</f>
        <v>0.8</v>
      </c>
      <c r="N8" s="4">
        <f>M8</f>
        <v>0.8</v>
      </c>
      <c r="S8" s="110">
        <f>VLOOKUP(A8,'Gas Curves'!$A$11:$G$371,3)+IF(Fuel!$P$1, VLOOKUP(A8,'Gas Curves'!$A$11:$G$371,IF(AND(MONTH(A8)&gt;=4, MONTH(A8)&lt;=10), 4,5)), 0)+IF(Fuel!$P$2, VLOOKUP(A8,'Gas Curves'!$A$11:$G$371,IF(AND(MONTH(A8)&gt;=4, MONTH(A8)&lt;=10), 6,7)), 0)</f>
        <v>2.1955</v>
      </c>
      <c r="T8" s="285">
        <f>VLOOKUP(A8,'Gas Curves'!$A$11:$I$371,9)</f>
        <v>18.5</v>
      </c>
    </row>
    <row r="9" spans="1:23" s="4" customFormat="1" x14ac:dyDescent="0.2">
      <c r="A9" s="75">
        <f t="shared" si="1"/>
        <v>37226</v>
      </c>
      <c r="B9" s="190">
        <v>2.9746774193548378</v>
      </c>
      <c r="C9" s="190">
        <f t="shared" si="0"/>
        <v>17.585000000000001</v>
      </c>
      <c r="D9" s="284">
        <f t="shared" si="2"/>
        <v>8.7925000000000004</v>
      </c>
      <c r="E9" s="284"/>
      <c r="F9" s="284"/>
      <c r="G9" s="285">
        <f>VLOOKUP(A9,'Gas Curves'!$A$11:$G$371,2)</f>
        <v>1.0149999999999999</v>
      </c>
      <c r="H9" s="285">
        <f>VLOOKUP(A9,'Gas Curves'!$A$11:$I$371,8)</f>
        <v>0.53500000000000003</v>
      </c>
      <c r="I9" s="285">
        <f t="shared" si="3"/>
        <v>0.26750000000000002</v>
      </c>
      <c r="J9" s="285"/>
      <c r="K9" s="285"/>
      <c r="L9" s="48">
        <f>VLOOKUP(A9,'Power Curves'!$BF$9:$BG$232,2)</f>
        <v>0.8</v>
      </c>
      <c r="M9" s="4">
        <f t="shared" ref="M9:N72" si="4">L9</f>
        <v>0.8</v>
      </c>
      <c r="N9" s="4">
        <f t="shared" si="4"/>
        <v>0.8</v>
      </c>
      <c r="S9" s="110">
        <f>VLOOKUP(A9,'Gas Curves'!$A$11:$G$371,3)+IF(Fuel!$P$1, VLOOKUP(A9,'Gas Curves'!$A$11:$G$371,IF(AND(MONTH(A9)&gt;=4, MONTH(A9)&lt;=10), 4,5)), 0)+IF(Fuel!$P$2, VLOOKUP(A9,'Gas Curves'!$A$11:$G$371,IF(AND(MONTH(A9)&gt;=4, MONTH(A9)&lt;=10), 6,7)), 0)</f>
        <v>2.548</v>
      </c>
      <c r="T9" s="285">
        <f>VLOOKUP(A9,'Gas Curves'!$A$11:$I$371,9)</f>
        <v>17.585000000000001</v>
      </c>
    </row>
    <row r="10" spans="1:23" s="4" customFormat="1" x14ac:dyDescent="0.2">
      <c r="A10" s="75">
        <f t="shared" si="1"/>
        <v>37257</v>
      </c>
      <c r="B10" s="190">
        <f t="shared" si="0"/>
        <v>2.7450000000000001</v>
      </c>
      <c r="C10" s="190">
        <f t="shared" si="0"/>
        <v>17.635999999999999</v>
      </c>
      <c r="D10" s="284">
        <f t="shared" si="2"/>
        <v>8.8179999999999996</v>
      </c>
      <c r="E10" s="284"/>
      <c r="F10" s="284"/>
      <c r="G10" s="285">
        <f>VLOOKUP(A10,'Gas Curves'!$A$11:$G$371,2)</f>
        <v>1.0149999999999999</v>
      </c>
      <c r="H10" s="285">
        <f>VLOOKUP(A10,'Gas Curves'!$A$11:$I$371,8)</f>
        <v>0.48499999999999999</v>
      </c>
      <c r="I10" s="285">
        <f t="shared" si="3"/>
        <v>0.24249999999999999</v>
      </c>
      <c r="J10" s="285"/>
      <c r="K10" s="285"/>
      <c r="L10" s="48">
        <f>VLOOKUP(A10,'Power Curves'!$BF$9:$BG$232,2)</f>
        <v>0.85</v>
      </c>
      <c r="M10" s="4">
        <f t="shared" si="4"/>
        <v>0.85</v>
      </c>
      <c r="N10" s="4">
        <f t="shared" si="4"/>
        <v>0.85</v>
      </c>
      <c r="O10" s="115"/>
      <c r="S10" s="110">
        <f>VLOOKUP(A10,'Gas Curves'!$A$11:$G$371,3)+IF(Fuel!$P$1, VLOOKUP(A10,'Gas Curves'!$A$11:$G$371,IF(AND(MONTH(A10)&gt;=4, MONTH(A10)&lt;=10), 4,5)), 0)+IF(Fuel!$P$2, VLOOKUP(A10,'Gas Curves'!$A$11:$G$371,IF(AND(MONTH(A10)&gt;=4, MONTH(A10)&lt;=10), 6,7)), 0)</f>
        <v>2.7450000000000001</v>
      </c>
      <c r="T10" s="285">
        <f>VLOOKUP(A10,'Gas Curves'!$A$11:$I$371,9)</f>
        <v>17.635999999999999</v>
      </c>
    </row>
    <row r="11" spans="1:23" s="4" customFormat="1" x14ac:dyDescent="0.2">
      <c r="A11" s="75">
        <f t="shared" si="1"/>
        <v>37288</v>
      </c>
      <c r="B11" s="190">
        <f t="shared" si="0"/>
        <v>2.7575000000000003</v>
      </c>
      <c r="C11" s="190">
        <f t="shared" si="0"/>
        <v>17.643999999999998</v>
      </c>
      <c r="D11" s="284">
        <f t="shared" si="2"/>
        <v>8.8219999999999992</v>
      </c>
      <c r="E11" s="284"/>
      <c r="F11" s="284"/>
      <c r="G11" s="285">
        <f>VLOOKUP(A11,'Gas Curves'!$A$11:$G$371,2)</f>
        <v>1.0149999999999999</v>
      </c>
      <c r="H11" s="285">
        <f>VLOOKUP(A11,'Gas Curves'!$A$11:$I$371,8)</f>
        <v>0.44800000000000001</v>
      </c>
      <c r="I11" s="285">
        <f t="shared" si="3"/>
        <v>0.224</v>
      </c>
      <c r="J11" s="285"/>
      <c r="K11" s="285"/>
      <c r="L11" s="48">
        <f>VLOOKUP(A11,'Power Curves'!$BF$9:$BG$232,2)</f>
        <v>0.85</v>
      </c>
      <c r="M11" s="4">
        <f t="shared" si="4"/>
        <v>0.85</v>
      </c>
      <c r="N11" s="4">
        <f t="shared" si="4"/>
        <v>0.85</v>
      </c>
      <c r="S11" s="110">
        <f>VLOOKUP(A11,'Gas Curves'!$A$11:$G$371,3)+IF(Fuel!$P$1, VLOOKUP(A11,'Gas Curves'!$A$11:$G$371,IF(AND(MONTH(A11)&gt;=4, MONTH(A11)&lt;=10), 4,5)), 0)+IF(Fuel!$P$2, VLOOKUP(A11,'Gas Curves'!$A$11:$G$371,IF(AND(MONTH(A11)&gt;=4, MONTH(A11)&lt;=10), 6,7)), 0)</f>
        <v>2.7575000000000003</v>
      </c>
      <c r="T11" s="285">
        <f>VLOOKUP(A11,'Gas Curves'!$A$11:$I$371,9)</f>
        <v>17.643999999999998</v>
      </c>
    </row>
    <row r="12" spans="1:23" s="4" customFormat="1" x14ac:dyDescent="0.2">
      <c r="A12" s="75">
        <f t="shared" si="1"/>
        <v>37316</v>
      </c>
      <c r="B12" s="190">
        <f t="shared" si="0"/>
        <v>2.7425000000000002</v>
      </c>
      <c r="C12" s="190">
        <f t="shared" si="0"/>
        <v>17.613</v>
      </c>
      <c r="D12" s="284">
        <f t="shared" si="2"/>
        <v>8.8064999999999998</v>
      </c>
      <c r="E12" s="284"/>
      <c r="F12" s="284"/>
      <c r="G12" s="285">
        <f>VLOOKUP(A12,'Gas Curves'!$A$11:$G$371,2)</f>
        <v>0.76500000000000001</v>
      </c>
      <c r="H12" s="285">
        <f>VLOOKUP(A12,'Gas Curves'!$A$11:$I$371,8)</f>
        <v>0.41799999999999998</v>
      </c>
      <c r="I12" s="285">
        <f t="shared" si="3"/>
        <v>0.20899999999999999</v>
      </c>
      <c r="J12" s="285"/>
      <c r="K12" s="285"/>
      <c r="L12" s="48">
        <f>VLOOKUP(A12,'Power Curves'!$BF$9:$BG$232,2)</f>
        <v>0.89</v>
      </c>
      <c r="M12" s="4">
        <f t="shared" si="4"/>
        <v>0.89</v>
      </c>
      <c r="N12" s="4">
        <f t="shared" si="4"/>
        <v>0.89</v>
      </c>
      <c r="O12" s="116"/>
      <c r="S12" s="110">
        <f>VLOOKUP(A12,'Gas Curves'!$A$11:$G$371,3)+IF(Fuel!$P$1, VLOOKUP(A12,'Gas Curves'!$A$11:$G$371,IF(AND(MONTH(A12)&gt;=4, MONTH(A12)&lt;=10), 4,5)), 0)+IF(Fuel!$P$2, VLOOKUP(A12,'Gas Curves'!$A$11:$G$371,IF(AND(MONTH(A12)&gt;=4, MONTH(A12)&lt;=10), 6,7)), 0)</f>
        <v>2.7425000000000002</v>
      </c>
      <c r="T12" s="285">
        <f>VLOOKUP(A12,'Gas Curves'!$A$11:$I$371,9)</f>
        <v>17.613</v>
      </c>
    </row>
    <row r="13" spans="1:23" s="4" customFormat="1" x14ac:dyDescent="0.2">
      <c r="A13" s="75">
        <f t="shared" si="1"/>
        <v>37347</v>
      </c>
      <c r="B13" s="190">
        <f t="shared" si="0"/>
        <v>2.7275</v>
      </c>
      <c r="C13" s="190">
        <f t="shared" si="0"/>
        <v>17.561</v>
      </c>
      <c r="D13" s="284">
        <f t="shared" si="2"/>
        <v>8.7805</v>
      </c>
      <c r="E13" s="284"/>
      <c r="F13" s="284"/>
      <c r="G13" s="285">
        <f>VLOOKUP(A13,'Gas Curves'!$A$11:$G$371,2)</f>
        <v>0.53</v>
      </c>
      <c r="H13" s="285">
        <f>VLOOKUP(A13,'Gas Curves'!$A$11:$I$371,8)</f>
        <v>0.39600000000000002</v>
      </c>
      <c r="I13" s="285">
        <f t="shared" si="3"/>
        <v>0.19800000000000001</v>
      </c>
      <c r="J13" s="285"/>
      <c r="K13" s="285"/>
      <c r="L13" s="48">
        <f>VLOOKUP(A13,'Power Curves'!$BF$9:$BG$232,2)</f>
        <v>0.89</v>
      </c>
      <c r="M13" s="4">
        <f t="shared" si="4"/>
        <v>0.89</v>
      </c>
      <c r="N13" s="4">
        <f t="shared" si="4"/>
        <v>0.89</v>
      </c>
      <c r="S13" s="110">
        <f>VLOOKUP(A13,'Gas Curves'!$A$11:$G$371,3)+IF(Fuel!$P$1, VLOOKUP(A13,'Gas Curves'!$A$11:$G$371,IF(AND(MONTH(A13)&gt;=4, MONTH(A13)&lt;=10), 4,5)), 0)+IF(Fuel!$P$2, VLOOKUP(A13,'Gas Curves'!$A$11:$G$371,IF(AND(MONTH(A13)&gt;=4, MONTH(A13)&lt;=10), 6,7)), 0)</f>
        <v>2.7275</v>
      </c>
      <c r="T13" s="285">
        <f>VLOOKUP(A13,'Gas Curves'!$A$11:$I$371,9)</f>
        <v>17.561</v>
      </c>
    </row>
    <row r="14" spans="1:23" s="4" customFormat="1" x14ac:dyDescent="0.2">
      <c r="A14" s="75">
        <f t="shared" si="1"/>
        <v>37377</v>
      </c>
      <c r="B14" s="190">
        <f t="shared" si="0"/>
        <v>2.7574999999999998</v>
      </c>
      <c r="C14" s="190">
        <f t="shared" si="0"/>
        <v>17.475000000000001</v>
      </c>
      <c r="D14" s="284">
        <f t="shared" si="2"/>
        <v>8.7375000000000007</v>
      </c>
      <c r="E14" s="284"/>
      <c r="F14" s="284"/>
      <c r="G14" s="285">
        <f>VLOOKUP(A14,'Gas Curves'!$A$11:$G$371,2)</f>
        <v>0.57999999999999996</v>
      </c>
      <c r="H14" s="285">
        <f>VLOOKUP(A14,'Gas Curves'!$A$11:$I$371,8)</f>
        <v>0.376</v>
      </c>
      <c r="I14" s="285">
        <f t="shared" si="3"/>
        <v>0.188</v>
      </c>
      <c r="J14" s="285"/>
      <c r="K14" s="285"/>
      <c r="L14" s="48">
        <f>VLOOKUP(A14,'Power Curves'!$BF$9:$BG$232,2)</f>
        <v>0.89</v>
      </c>
      <c r="M14" s="4">
        <f t="shared" si="4"/>
        <v>0.89</v>
      </c>
      <c r="N14" s="4">
        <f t="shared" si="4"/>
        <v>0.89</v>
      </c>
      <c r="S14" s="110">
        <f>VLOOKUP(A14,'Gas Curves'!$A$11:$G$371,3)+IF(Fuel!$P$1, VLOOKUP(A14,'Gas Curves'!$A$11:$G$371,IF(AND(MONTH(A14)&gt;=4, MONTH(A14)&lt;=10), 4,5)), 0)+IF(Fuel!$P$2, VLOOKUP(A14,'Gas Curves'!$A$11:$G$371,IF(AND(MONTH(A14)&gt;=4, MONTH(A14)&lt;=10), 6,7)), 0)</f>
        <v>2.7574999999999998</v>
      </c>
      <c r="T14" s="285">
        <f>VLOOKUP(A14,'Gas Curves'!$A$11:$I$371,9)</f>
        <v>17.475000000000001</v>
      </c>
    </row>
    <row r="15" spans="1:23" s="4" customFormat="1" x14ac:dyDescent="0.2">
      <c r="A15" s="75">
        <f t="shared" si="1"/>
        <v>37408</v>
      </c>
      <c r="B15" s="190">
        <f t="shared" si="0"/>
        <v>2.8220000000000001</v>
      </c>
      <c r="C15" s="190">
        <f t="shared" si="0"/>
        <v>17.367999999999999</v>
      </c>
      <c r="D15" s="284">
        <f t="shared" si="2"/>
        <v>8.6839999999999993</v>
      </c>
      <c r="E15" s="284"/>
      <c r="F15" s="284"/>
      <c r="G15" s="285">
        <f>VLOOKUP(A15,'Gas Curves'!$A$11:$G$371,2)</f>
        <v>0.57999999999999996</v>
      </c>
      <c r="H15" s="285">
        <f>VLOOKUP(A15,'Gas Curves'!$A$11:$I$371,8)</f>
        <v>0.35699999999999998</v>
      </c>
      <c r="I15" s="285">
        <f t="shared" si="3"/>
        <v>0.17849999999999999</v>
      </c>
      <c r="J15" s="285"/>
      <c r="K15" s="285"/>
      <c r="L15" s="48">
        <f>VLOOKUP(A15,'Power Curves'!$BF$9:$BG$232,2)</f>
        <v>0.89</v>
      </c>
      <c r="M15" s="4">
        <f t="shared" si="4"/>
        <v>0.89</v>
      </c>
      <c r="N15" s="4">
        <f t="shared" si="4"/>
        <v>0.89</v>
      </c>
      <c r="S15" s="110">
        <f>VLOOKUP(A15,'Gas Curves'!$A$11:$G$371,3)+IF(Fuel!$P$1, VLOOKUP(A15,'Gas Curves'!$A$11:$G$371,IF(AND(MONTH(A15)&gt;=4, MONTH(A15)&lt;=10), 4,5)), 0)+IF(Fuel!$P$2, VLOOKUP(A15,'Gas Curves'!$A$11:$G$371,IF(AND(MONTH(A15)&gt;=4, MONTH(A15)&lt;=10), 6,7)), 0)</f>
        <v>2.8220000000000001</v>
      </c>
      <c r="T15" s="285">
        <f>VLOOKUP(A15,'Gas Curves'!$A$11:$I$371,9)</f>
        <v>17.367999999999999</v>
      </c>
    </row>
    <row r="16" spans="1:23" s="4" customFormat="1" x14ac:dyDescent="0.2">
      <c r="A16" s="75">
        <f t="shared" si="1"/>
        <v>37438</v>
      </c>
      <c r="B16" s="190">
        <f t="shared" si="0"/>
        <v>2.8805000000000005</v>
      </c>
      <c r="C16" s="190">
        <f t="shared" si="0"/>
        <v>17.222000000000001</v>
      </c>
      <c r="D16" s="284">
        <f t="shared" si="2"/>
        <v>8.6110000000000007</v>
      </c>
      <c r="E16" s="284"/>
      <c r="F16" s="284"/>
      <c r="G16" s="285">
        <f>VLOOKUP(A16,'Gas Curves'!$A$11:$G$371,2)</f>
        <v>0.57999999999999996</v>
      </c>
      <c r="H16" s="285">
        <f>VLOOKUP(A16,'Gas Curves'!$A$11:$I$371,8)</f>
        <v>0.34200000000000003</v>
      </c>
      <c r="I16" s="285">
        <f t="shared" si="3"/>
        <v>0.17100000000000001</v>
      </c>
      <c r="J16" s="285"/>
      <c r="K16" s="285"/>
      <c r="L16" s="48">
        <f>VLOOKUP(A16,'Power Curves'!$BF$9:$BG$232,2)</f>
        <v>0.89</v>
      </c>
      <c r="M16" s="4">
        <f t="shared" si="4"/>
        <v>0.89</v>
      </c>
      <c r="N16" s="4">
        <f t="shared" si="4"/>
        <v>0.89</v>
      </c>
      <c r="S16" s="110">
        <f>VLOOKUP(A16,'Gas Curves'!$A$11:$G$371,3)+IF(Fuel!$P$1, VLOOKUP(A16,'Gas Curves'!$A$11:$G$371,IF(AND(MONTH(A16)&gt;=4, MONTH(A16)&lt;=10), 4,5)), 0)+IF(Fuel!$P$2, VLOOKUP(A16,'Gas Curves'!$A$11:$G$371,IF(AND(MONTH(A16)&gt;=4, MONTH(A16)&lt;=10), 6,7)), 0)</f>
        <v>2.8805000000000005</v>
      </c>
      <c r="T16" s="285">
        <f>VLOOKUP(A16,'Gas Curves'!$A$11:$I$371,9)</f>
        <v>17.222000000000001</v>
      </c>
    </row>
    <row r="17" spans="1:20" s="4" customFormat="1" x14ac:dyDescent="0.2">
      <c r="A17" s="75">
        <f t="shared" si="1"/>
        <v>37469</v>
      </c>
      <c r="B17" s="190">
        <f t="shared" si="0"/>
        <v>2.9255</v>
      </c>
      <c r="C17" s="190">
        <f t="shared" si="0"/>
        <v>17.062000000000001</v>
      </c>
      <c r="D17" s="284">
        <f t="shared" si="2"/>
        <v>8.5310000000000006</v>
      </c>
      <c r="E17" s="284"/>
      <c r="F17" s="284"/>
      <c r="G17" s="285">
        <f>VLOOKUP(A17,'Gas Curves'!$A$11:$G$371,2)</f>
        <v>0.63</v>
      </c>
      <c r="H17" s="285">
        <f>VLOOKUP(A17,'Gas Curves'!$A$11:$I$371,8)</f>
        <v>0.33200000000000002</v>
      </c>
      <c r="I17" s="285">
        <f t="shared" si="3"/>
        <v>0.16600000000000001</v>
      </c>
      <c r="J17" s="285"/>
      <c r="K17" s="285"/>
      <c r="L17" s="48">
        <f>VLOOKUP(A17,'Power Curves'!$BF$9:$BG$232,2)</f>
        <v>0.88</v>
      </c>
      <c r="M17" s="4">
        <f t="shared" si="4"/>
        <v>0.88</v>
      </c>
      <c r="N17" s="4">
        <f t="shared" si="4"/>
        <v>0.88</v>
      </c>
      <c r="S17" s="110">
        <f>VLOOKUP(A17,'Gas Curves'!$A$11:$G$371,3)+IF(Fuel!$P$1, VLOOKUP(A17,'Gas Curves'!$A$11:$G$371,IF(AND(MONTH(A17)&gt;=4, MONTH(A17)&lt;=10), 4,5)), 0)+IF(Fuel!$P$2, VLOOKUP(A17,'Gas Curves'!$A$11:$G$371,IF(AND(MONTH(A17)&gt;=4, MONTH(A17)&lt;=10), 6,7)), 0)</f>
        <v>2.9255</v>
      </c>
      <c r="T17" s="285">
        <f>VLOOKUP(A17,'Gas Curves'!$A$11:$I$371,9)</f>
        <v>17.062000000000001</v>
      </c>
    </row>
    <row r="18" spans="1:20" s="4" customFormat="1" x14ac:dyDescent="0.2">
      <c r="A18" s="75">
        <f t="shared" si="1"/>
        <v>37500</v>
      </c>
      <c r="B18" s="190">
        <f t="shared" si="0"/>
        <v>2.9135</v>
      </c>
      <c r="C18" s="190">
        <f t="shared" si="0"/>
        <v>16.917000000000002</v>
      </c>
      <c r="D18" s="284">
        <f t="shared" si="2"/>
        <v>8.4585000000000008</v>
      </c>
      <c r="E18" s="284"/>
      <c r="F18" s="284"/>
      <c r="G18" s="285">
        <f>VLOOKUP(A18,'Gas Curves'!$A$11:$G$371,2)</f>
        <v>0.63</v>
      </c>
      <c r="H18" s="285">
        <f>VLOOKUP(A18,'Gas Curves'!$A$11:$I$371,8)</f>
        <v>0.32300000000000001</v>
      </c>
      <c r="I18" s="285">
        <f t="shared" si="3"/>
        <v>0.1615</v>
      </c>
      <c r="J18" s="285"/>
      <c r="K18" s="285"/>
      <c r="L18" s="48">
        <f>VLOOKUP(A18,'Power Curves'!$BF$9:$BG$232,2)</f>
        <v>0.88</v>
      </c>
      <c r="M18" s="4">
        <f t="shared" si="4"/>
        <v>0.88</v>
      </c>
      <c r="N18" s="4">
        <f t="shared" si="4"/>
        <v>0.88</v>
      </c>
      <c r="S18" s="110">
        <f>VLOOKUP(A18,'Gas Curves'!$A$11:$G$371,3)+IF(Fuel!$P$1, VLOOKUP(A18,'Gas Curves'!$A$11:$G$371,IF(AND(MONTH(A18)&gt;=4, MONTH(A18)&lt;=10), 4,5)), 0)+IF(Fuel!$P$2, VLOOKUP(A18,'Gas Curves'!$A$11:$G$371,IF(AND(MONTH(A18)&gt;=4, MONTH(A18)&lt;=10), 6,7)), 0)</f>
        <v>2.9135</v>
      </c>
      <c r="T18" s="285">
        <f>VLOOKUP(A18,'Gas Curves'!$A$11:$I$371,9)</f>
        <v>16.917000000000002</v>
      </c>
    </row>
    <row r="19" spans="1:20" s="4" customFormat="1" x14ac:dyDescent="0.2">
      <c r="A19" s="75">
        <f t="shared" si="1"/>
        <v>37530</v>
      </c>
      <c r="B19" s="190">
        <f t="shared" si="0"/>
        <v>2.9010000000000002</v>
      </c>
      <c r="C19" s="190">
        <f t="shared" si="0"/>
        <v>16.77</v>
      </c>
      <c r="D19" s="284">
        <f t="shared" si="2"/>
        <v>8.3849999999999998</v>
      </c>
      <c r="E19" s="284"/>
      <c r="F19" s="284"/>
      <c r="G19" s="285">
        <f>VLOOKUP(A19,'Gas Curves'!$A$11:$G$371,2)</f>
        <v>0.68</v>
      </c>
      <c r="H19" s="285">
        <f>VLOOKUP(A19,'Gas Curves'!$A$11:$I$371,8)</f>
        <v>0.311</v>
      </c>
      <c r="I19" s="285">
        <f t="shared" si="3"/>
        <v>0.1555</v>
      </c>
      <c r="J19" s="285"/>
      <c r="K19" s="285"/>
      <c r="L19" s="48">
        <f>VLOOKUP(A19,'Power Curves'!$BF$9:$BG$232,2)</f>
        <v>0.88</v>
      </c>
      <c r="M19" s="4">
        <f t="shared" si="4"/>
        <v>0.88</v>
      </c>
      <c r="N19" s="4">
        <f t="shared" si="4"/>
        <v>0.88</v>
      </c>
      <c r="S19" s="110">
        <f>VLOOKUP(A19,'Gas Curves'!$A$11:$G$371,3)+IF(Fuel!$P$1, VLOOKUP(A19,'Gas Curves'!$A$11:$G$371,IF(AND(MONTH(A19)&gt;=4, MONTH(A19)&lt;=10), 4,5)), 0)+IF(Fuel!$P$2, VLOOKUP(A19,'Gas Curves'!$A$11:$G$371,IF(AND(MONTH(A19)&gt;=4, MONTH(A19)&lt;=10), 6,7)), 0)</f>
        <v>2.9010000000000002</v>
      </c>
      <c r="T19" s="285">
        <f>VLOOKUP(A19,'Gas Curves'!$A$11:$I$371,9)</f>
        <v>16.77</v>
      </c>
    </row>
    <row r="20" spans="1:20" s="4" customFormat="1" x14ac:dyDescent="0.2">
      <c r="A20" s="75">
        <f t="shared" si="1"/>
        <v>37561</v>
      </c>
      <c r="B20" s="190">
        <f t="shared" si="0"/>
        <v>3.0385</v>
      </c>
      <c r="C20" s="190">
        <f t="shared" si="0"/>
        <v>16.646999999999998</v>
      </c>
      <c r="D20" s="284">
        <f t="shared" si="2"/>
        <v>8.3234999999999992</v>
      </c>
      <c r="E20" s="284"/>
      <c r="F20" s="284"/>
      <c r="G20" s="285">
        <f>VLOOKUP(A20,'Gas Curves'!$A$11:$G$371,2)</f>
        <v>0.9</v>
      </c>
      <c r="H20" s="285">
        <f>VLOOKUP(A20,'Gas Curves'!$A$11:$I$371,8)</f>
        <v>0.3</v>
      </c>
      <c r="I20" s="285">
        <f t="shared" si="3"/>
        <v>0.15</v>
      </c>
      <c r="J20" s="285"/>
      <c r="K20" s="285"/>
      <c r="L20" s="48">
        <f>VLOOKUP(A20,'Power Curves'!$BF$9:$BG$232,2)</f>
        <v>0.88</v>
      </c>
      <c r="M20" s="4">
        <f t="shared" si="4"/>
        <v>0.88</v>
      </c>
      <c r="N20" s="4">
        <f t="shared" si="4"/>
        <v>0.88</v>
      </c>
      <c r="S20" s="110">
        <f>VLOOKUP(A20,'Gas Curves'!$A$11:$G$371,3)+IF(Fuel!$P$1, VLOOKUP(A20,'Gas Curves'!$A$11:$G$371,IF(AND(MONTH(A20)&gt;=4, MONTH(A20)&lt;=10), 4,5)), 0)+IF(Fuel!$P$2, VLOOKUP(A20,'Gas Curves'!$A$11:$G$371,IF(AND(MONTH(A20)&gt;=4, MONTH(A20)&lt;=10), 6,7)), 0)</f>
        <v>3.0385</v>
      </c>
      <c r="T20" s="285">
        <f>VLOOKUP(A20,'Gas Curves'!$A$11:$I$371,9)</f>
        <v>16.646999999999998</v>
      </c>
    </row>
    <row r="21" spans="1:20" s="4" customFormat="1" x14ac:dyDescent="0.2">
      <c r="A21" s="75">
        <f t="shared" si="1"/>
        <v>37591</v>
      </c>
      <c r="B21" s="190">
        <f t="shared" si="0"/>
        <v>3.206</v>
      </c>
      <c r="C21" s="190">
        <f t="shared" si="0"/>
        <v>16.55</v>
      </c>
      <c r="D21" s="284">
        <f t="shared" si="2"/>
        <v>8.2750000000000004</v>
      </c>
      <c r="E21" s="284"/>
      <c r="F21" s="284"/>
      <c r="G21" s="285">
        <f>VLOOKUP(A21,'Gas Curves'!$A$11:$G$371,2)</f>
        <v>1.1000000000000001</v>
      </c>
      <c r="H21" s="285">
        <f>VLOOKUP(A21,'Gas Curves'!$A$11:$I$371,8)</f>
        <v>0.29299999999999998</v>
      </c>
      <c r="I21" s="285">
        <f t="shared" si="3"/>
        <v>0.14649999999999999</v>
      </c>
      <c r="J21" s="285"/>
      <c r="K21" s="285"/>
      <c r="L21" s="48">
        <f>VLOOKUP(A21,'Power Curves'!$BF$9:$BG$232,2)</f>
        <v>0.88</v>
      </c>
      <c r="M21" s="4">
        <f t="shared" si="4"/>
        <v>0.88</v>
      </c>
      <c r="N21" s="4">
        <f t="shared" si="4"/>
        <v>0.88</v>
      </c>
      <c r="S21" s="110">
        <f>VLOOKUP(A21,'Gas Curves'!$A$11:$G$371,3)+IF(Fuel!$P$1, VLOOKUP(A21,'Gas Curves'!$A$11:$G$371,IF(AND(MONTH(A21)&gt;=4, MONTH(A21)&lt;=10), 4,5)), 0)+IF(Fuel!$P$2, VLOOKUP(A21,'Gas Curves'!$A$11:$G$371,IF(AND(MONTH(A21)&gt;=4, MONTH(A21)&lt;=10), 6,7)), 0)</f>
        <v>3.206</v>
      </c>
      <c r="T21" s="285">
        <f>VLOOKUP(A21,'Gas Curves'!$A$11:$I$371,9)</f>
        <v>16.55</v>
      </c>
    </row>
    <row r="22" spans="1:20" s="4" customFormat="1" x14ac:dyDescent="0.2">
      <c r="A22" s="75">
        <f t="shared" si="1"/>
        <v>37622</v>
      </c>
      <c r="B22" s="190">
        <f t="shared" si="0"/>
        <v>3.2909999999999999</v>
      </c>
      <c r="C22" s="190">
        <f t="shared" si="0"/>
        <v>16.442</v>
      </c>
      <c r="D22" s="284">
        <f t="shared" si="2"/>
        <v>8.2210000000000001</v>
      </c>
      <c r="E22" s="284"/>
      <c r="F22" s="284"/>
      <c r="G22" s="285">
        <f>VLOOKUP(A22,'Gas Curves'!$A$11:$G$371,2)</f>
        <v>1.1299999999999999</v>
      </c>
      <c r="H22" s="285">
        <f>VLOOKUP(A22,'Gas Curves'!$A$11:$I$371,8)</f>
        <v>0.28499999999999998</v>
      </c>
      <c r="I22" s="285">
        <f t="shared" si="3"/>
        <v>0.14249999999999999</v>
      </c>
      <c r="J22" s="285"/>
      <c r="K22" s="285"/>
      <c r="L22" s="48">
        <f>VLOOKUP(A22,'Power Curves'!$BF$9:$BG$232,2)</f>
        <v>0.89</v>
      </c>
      <c r="M22" s="4">
        <f t="shared" si="4"/>
        <v>0.89</v>
      </c>
      <c r="N22" s="4">
        <f t="shared" si="4"/>
        <v>0.89</v>
      </c>
      <c r="S22" s="110">
        <f>VLOOKUP(A22,'Gas Curves'!$A$11:$G$371,3)+IF(Fuel!$P$1, VLOOKUP(A22,'Gas Curves'!$A$11:$G$371,IF(AND(MONTH(A22)&gt;=4, MONTH(A22)&lt;=10), 4,5)), 0)+IF(Fuel!$P$2, VLOOKUP(A22,'Gas Curves'!$A$11:$G$371,IF(AND(MONTH(A22)&gt;=4, MONTH(A22)&lt;=10), 6,7)), 0)</f>
        <v>3.2909999999999999</v>
      </c>
      <c r="T22" s="285">
        <f>VLOOKUP(A22,'Gas Curves'!$A$11:$I$371,9)</f>
        <v>16.442</v>
      </c>
    </row>
    <row r="23" spans="1:20" s="4" customFormat="1" x14ac:dyDescent="0.2">
      <c r="A23" s="75">
        <f t="shared" si="1"/>
        <v>37653</v>
      </c>
      <c r="B23" s="190">
        <f t="shared" si="0"/>
        <v>3.2090000000000001</v>
      </c>
      <c r="C23" s="190">
        <f t="shared" si="0"/>
        <v>16.367999999999999</v>
      </c>
      <c r="D23" s="284">
        <f t="shared" si="2"/>
        <v>8.1839999999999993</v>
      </c>
      <c r="E23" s="284"/>
      <c r="F23" s="284"/>
      <c r="G23" s="285">
        <f>VLOOKUP(A23,'Gas Curves'!$A$11:$G$371,2)</f>
        <v>1.1299999999999999</v>
      </c>
      <c r="H23" s="285">
        <f>VLOOKUP(A23,'Gas Curves'!$A$11:$I$371,8)</f>
        <v>0.28000000000000003</v>
      </c>
      <c r="I23" s="285">
        <f t="shared" si="3"/>
        <v>0.14000000000000001</v>
      </c>
      <c r="J23" s="285"/>
      <c r="K23" s="285"/>
      <c r="L23" s="48">
        <f>VLOOKUP(A23,'Power Curves'!$BF$9:$BG$232,2)</f>
        <v>0.89</v>
      </c>
      <c r="M23" s="4">
        <f t="shared" si="4"/>
        <v>0.89</v>
      </c>
      <c r="N23" s="4">
        <f t="shared" si="4"/>
        <v>0.89</v>
      </c>
      <c r="S23" s="110">
        <f>VLOOKUP(A23,'Gas Curves'!$A$11:$G$371,3)+IF(Fuel!$P$1, VLOOKUP(A23,'Gas Curves'!$A$11:$G$371,IF(AND(MONTH(A23)&gt;=4, MONTH(A23)&lt;=10), 4,5)), 0)+IF(Fuel!$P$2, VLOOKUP(A23,'Gas Curves'!$A$11:$G$371,IF(AND(MONTH(A23)&gt;=4, MONTH(A23)&lt;=10), 6,7)), 0)</f>
        <v>3.2090000000000001</v>
      </c>
      <c r="T23" s="285">
        <f>VLOOKUP(A23,'Gas Curves'!$A$11:$I$371,9)</f>
        <v>16.367999999999999</v>
      </c>
    </row>
    <row r="24" spans="1:20" s="4" customFormat="1" x14ac:dyDescent="0.2">
      <c r="A24" s="75">
        <f t="shared" si="1"/>
        <v>37681</v>
      </c>
      <c r="B24" s="190">
        <f t="shared" si="0"/>
        <v>3.0964999999999998</v>
      </c>
      <c r="C24" s="190">
        <f t="shared" si="0"/>
        <v>16.285</v>
      </c>
      <c r="D24" s="284">
        <f t="shared" si="2"/>
        <v>8.1425000000000001</v>
      </c>
      <c r="E24" s="284"/>
      <c r="F24" s="284"/>
      <c r="G24" s="285">
        <f>VLOOKUP(A24,'Gas Curves'!$A$11:$G$371,2)</f>
        <v>0.88</v>
      </c>
      <c r="H24" s="285">
        <f>VLOOKUP(A24,'Gas Curves'!$A$11:$I$371,8)</f>
        <v>0.27400000000000002</v>
      </c>
      <c r="I24" s="285">
        <f t="shared" si="3"/>
        <v>0.13700000000000001</v>
      </c>
      <c r="J24" s="285"/>
      <c r="K24" s="285"/>
      <c r="L24" s="48">
        <f>VLOOKUP(A24,'Power Curves'!$BF$9:$BG$232,2)</f>
        <v>0.89</v>
      </c>
      <c r="M24" s="4">
        <f t="shared" si="4"/>
        <v>0.89</v>
      </c>
      <c r="N24" s="4">
        <f t="shared" si="4"/>
        <v>0.89</v>
      </c>
      <c r="S24" s="110">
        <f>VLOOKUP(A24,'Gas Curves'!$A$11:$G$371,3)+IF(Fuel!$P$1, VLOOKUP(A24,'Gas Curves'!$A$11:$G$371,IF(AND(MONTH(A24)&gt;=4, MONTH(A24)&lt;=10), 4,5)), 0)+IF(Fuel!$P$2, VLOOKUP(A24,'Gas Curves'!$A$11:$G$371,IF(AND(MONTH(A24)&gt;=4, MONTH(A24)&lt;=10), 6,7)), 0)</f>
        <v>3.0964999999999998</v>
      </c>
      <c r="T24" s="285">
        <f>VLOOKUP(A24,'Gas Curves'!$A$11:$I$371,9)</f>
        <v>16.285</v>
      </c>
    </row>
    <row r="25" spans="1:20" s="4" customFormat="1" x14ac:dyDescent="0.2">
      <c r="A25" s="75">
        <f t="shared" si="1"/>
        <v>37712</v>
      </c>
      <c r="B25" s="190">
        <f t="shared" si="0"/>
        <v>2.9865000000000004</v>
      </c>
      <c r="C25" s="190">
        <f t="shared" si="0"/>
        <v>16.212</v>
      </c>
      <c r="D25" s="284">
        <f t="shared" si="2"/>
        <v>8.1059999999999999</v>
      </c>
      <c r="E25" s="284"/>
      <c r="F25" s="284"/>
      <c r="G25" s="285">
        <f>VLOOKUP(A25,'Gas Curves'!$A$11:$G$371,2)</f>
        <v>0.48</v>
      </c>
      <c r="H25" s="285">
        <f>VLOOKUP(A25,'Gas Curves'!$A$11:$I$371,8)</f>
        <v>0.26900000000000002</v>
      </c>
      <c r="I25" s="285">
        <f t="shared" si="3"/>
        <v>0.13450000000000001</v>
      </c>
      <c r="J25" s="285"/>
      <c r="K25" s="285"/>
      <c r="L25" s="48">
        <f>VLOOKUP(A25,'Power Curves'!$BF$9:$BG$232,2)</f>
        <v>0.89</v>
      </c>
      <c r="M25" s="4">
        <f t="shared" si="4"/>
        <v>0.89</v>
      </c>
      <c r="N25" s="4">
        <f t="shared" si="4"/>
        <v>0.89</v>
      </c>
      <c r="S25" s="110">
        <f>VLOOKUP(A25,'Gas Curves'!$A$11:$G$371,3)+IF(Fuel!$P$1, VLOOKUP(A25,'Gas Curves'!$A$11:$G$371,IF(AND(MONTH(A25)&gt;=4, MONTH(A25)&lt;=10), 4,5)), 0)+IF(Fuel!$P$2, VLOOKUP(A25,'Gas Curves'!$A$11:$G$371,IF(AND(MONTH(A25)&gt;=4, MONTH(A25)&lt;=10), 6,7)), 0)</f>
        <v>2.9865000000000004</v>
      </c>
      <c r="T25" s="285">
        <f>VLOOKUP(A25,'Gas Curves'!$A$11:$I$371,9)</f>
        <v>16.212</v>
      </c>
    </row>
    <row r="26" spans="1:20" s="4" customFormat="1" x14ac:dyDescent="0.2">
      <c r="A26" s="75">
        <f t="shared" si="1"/>
        <v>37742</v>
      </c>
      <c r="B26" s="190">
        <f t="shared" si="0"/>
        <v>2.9975000000000001</v>
      </c>
      <c r="C26" s="190">
        <f t="shared" si="0"/>
        <v>16.149000000000001</v>
      </c>
      <c r="D26" s="284">
        <f t="shared" si="2"/>
        <v>8.0745000000000005</v>
      </c>
      <c r="E26" s="284"/>
      <c r="F26" s="284"/>
      <c r="G26" s="285">
        <f>VLOOKUP(A26,'Gas Curves'!$A$11:$G$371,2)</f>
        <v>0.53</v>
      </c>
      <c r="H26" s="285">
        <f>VLOOKUP(A26,'Gas Curves'!$A$11:$I$371,8)</f>
        <v>0.26500000000000001</v>
      </c>
      <c r="I26" s="285">
        <f t="shared" si="3"/>
        <v>0.13250000000000001</v>
      </c>
      <c r="J26" s="285"/>
      <c r="K26" s="285"/>
      <c r="L26" s="48">
        <f>VLOOKUP(A26,'Power Curves'!$BF$9:$BG$232,2)</f>
        <v>0.89</v>
      </c>
      <c r="M26" s="4">
        <f t="shared" si="4"/>
        <v>0.89</v>
      </c>
      <c r="N26" s="4">
        <f t="shared" si="4"/>
        <v>0.89</v>
      </c>
      <c r="S26" s="110">
        <f>VLOOKUP(A26,'Gas Curves'!$A$11:$G$371,3)+IF(Fuel!$P$1, VLOOKUP(A26,'Gas Curves'!$A$11:$G$371,IF(AND(MONTH(A26)&gt;=4, MONTH(A26)&lt;=10), 4,5)), 0)+IF(Fuel!$P$2, VLOOKUP(A26,'Gas Curves'!$A$11:$G$371,IF(AND(MONTH(A26)&gt;=4, MONTH(A26)&lt;=10), 6,7)), 0)</f>
        <v>2.9975000000000001</v>
      </c>
      <c r="T26" s="285">
        <f>VLOOKUP(A26,'Gas Curves'!$A$11:$I$371,9)</f>
        <v>16.149000000000001</v>
      </c>
    </row>
    <row r="27" spans="1:20" s="4" customFormat="1" x14ac:dyDescent="0.2">
      <c r="A27" s="75">
        <f t="shared" si="1"/>
        <v>37773</v>
      </c>
      <c r="B27" s="190">
        <f t="shared" si="0"/>
        <v>3.0305</v>
      </c>
      <c r="C27" s="190">
        <f t="shared" si="0"/>
        <v>16.093</v>
      </c>
      <c r="D27" s="284">
        <f t="shared" si="2"/>
        <v>8.0465</v>
      </c>
      <c r="E27" s="284"/>
      <c r="F27" s="284"/>
      <c r="G27" s="285">
        <f>VLOOKUP(A27,'Gas Curves'!$A$11:$G$371,2)</f>
        <v>0.53</v>
      </c>
      <c r="H27" s="285">
        <f>VLOOKUP(A27,'Gas Curves'!$A$11:$I$371,8)</f>
        <v>0.26</v>
      </c>
      <c r="I27" s="285">
        <f t="shared" si="3"/>
        <v>0.13</v>
      </c>
      <c r="J27" s="285"/>
      <c r="K27" s="285"/>
      <c r="L27" s="48">
        <f>VLOOKUP(A27,'Power Curves'!$BF$9:$BG$232,2)</f>
        <v>0.89</v>
      </c>
      <c r="M27" s="4">
        <f t="shared" si="4"/>
        <v>0.89</v>
      </c>
      <c r="N27" s="4">
        <f t="shared" si="4"/>
        <v>0.89</v>
      </c>
      <c r="S27" s="110">
        <f>VLOOKUP(A27,'Gas Curves'!$A$11:$G$371,3)+IF(Fuel!$P$1, VLOOKUP(A27,'Gas Curves'!$A$11:$G$371,IF(AND(MONTH(A27)&gt;=4, MONTH(A27)&lt;=10), 4,5)), 0)+IF(Fuel!$P$2, VLOOKUP(A27,'Gas Curves'!$A$11:$G$371,IF(AND(MONTH(A27)&gt;=4, MONTH(A27)&lt;=10), 6,7)), 0)</f>
        <v>3.0305</v>
      </c>
      <c r="T27" s="285">
        <f>VLOOKUP(A27,'Gas Curves'!$A$11:$I$371,9)</f>
        <v>16.093</v>
      </c>
    </row>
    <row r="28" spans="1:20" s="4" customFormat="1" x14ac:dyDescent="0.2">
      <c r="A28" s="75">
        <f t="shared" si="1"/>
        <v>37803</v>
      </c>
      <c r="B28" s="190">
        <f t="shared" si="0"/>
        <v>3.0529999999999999</v>
      </c>
      <c r="C28" s="190">
        <f t="shared" si="0"/>
        <v>16.036999999999999</v>
      </c>
      <c r="D28" s="284">
        <f t="shared" si="2"/>
        <v>8.0184999999999995</v>
      </c>
      <c r="E28" s="284"/>
      <c r="F28" s="284"/>
      <c r="G28" s="285">
        <f>VLOOKUP(A28,'Gas Curves'!$A$11:$G$371,2)</f>
        <v>0.53</v>
      </c>
      <c r="H28" s="285">
        <f>VLOOKUP(A28,'Gas Curves'!$A$11:$I$371,8)</f>
        <v>0.255</v>
      </c>
      <c r="I28" s="285">
        <f t="shared" si="3"/>
        <v>0.1275</v>
      </c>
      <c r="J28" s="285"/>
      <c r="K28" s="285"/>
      <c r="L28" s="48">
        <f>VLOOKUP(A28,'Power Curves'!$BF$9:$BG$232,2)</f>
        <v>0.89</v>
      </c>
      <c r="M28" s="4">
        <f t="shared" si="4"/>
        <v>0.89</v>
      </c>
      <c r="N28" s="4">
        <f t="shared" si="4"/>
        <v>0.89</v>
      </c>
      <c r="S28" s="110">
        <f>VLOOKUP(A28,'Gas Curves'!$A$11:$G$371,3)+IF(Fuel!$P$1, VLOOKUP(A28,'Gas Curves'!$A$11:$G$371,IF(AND(MONTH(A28)&gt;=4, MONTH(A28)&lt;=10), 4,5)), 0)+IF(Fuel!$P$2, VLOOKUP(A28,'Gas Curves'!$A$11:$G$371,IF(AND(MONTH(A28)&gt;=4, MONTH(A28)&lt;=10), 6,7)), 0)</f>
        <v>3.0529999999999999</v>
      </c>
      <c r="T28" s="285">
        <f>VLOOKUP(A28,'Gas Curves'!$A$11:$I$371,9)</f>
        <v>16.036999999999999</v>
      </c>
    </row>
    <row r="29" spans="1:20" s="4" customFormat="1" x14ac:dyDescent="0.2">
      <c r="A29" s="75">
        <f t="shared" si="1"/>
        <v>37834</v>
      </c>
      <c r="B29" s="190">
        <f t="shared" si="0"/>
        <v>3.0754999999999999</v>
      </c>
      <c r="C29" s="190">
        <f t="shared" si="0"/>
        <v>15.999000000000001</v>
      </c>
      <c r="D29" s="284">
        <f t="shared" si="2"/>
        <v>7.9995000000000003</v>
      </c>
      <c r="E29" s="284"/>
      <c r="F29" s="284"/>
      <c r="G29" s="285">
        <f>VLOOKUP(A29,'Gas Curves'!$A$11:$G$371,2)</f>
        <v>0.57999999999999996</v>
      </c>
      <c r="H29" s="285">
        <f>VLOOKUP(A29,'Gas Curves'!$A$11:$I$371,8)</f>
        <v>0.251</v>
      </c>
      <c r="I29" s="285">
        <f t="shared" si="3"/>
        <v>0.1255</v>
      </c>
      <c r="J29" s="285"/>
      <c r="K29" s="285"/>
      <c r="L29" s="48">
        <f>VLOOKUP(A29,'Power Curves'!$BF$9:$BG$232,2)</f>
        <v>0.89</v>
      </c>
      <c r="M29" s="4">
        <f t="shared" si="4"/>
        <v>0.89</v>
      </c>
      <c r="N29" s="4">
        <f t="shared" si="4"/>
        <v>0.89</v>
      </c>
      <c r="S29" s="110">
        <f>VLOOKUP(A29,'Gas Curves'!$A$11:$G$371,3)+IF(Fuel!$P$1, VLOOKUP(A29,'Gas Curves'!$A$11:$G$371,IF(AND(MONTH(A29)&gt;=4, MONTH(A29)&lt;=10), 4,5)), 0)+IF(Fuel!$P$2, VLOOKUP(A29,'Gas Curves'!$A$11:$G$371,IF(AND(MONTH(A29)&gt;=4, MONTH(A29)&lt;=10), 6,7)), 0)</f>
        <v>3.0754999999999999</v>
      </c>
      <c r="T29" s="285">
        <f>VLOOKUP(A29,'Gas Curves'!$A$11:$I$371,9)</f>
        <v>15.999000000000001</v>
      </c>
    </row>
    <row r="30" spans="1:20" s="4" customFormat="1" x14ac:dyDescent="0.2">
      <c r="A30" s="75">
        <f t="shared" si="1"/>
        <v>37865</v>
      </c>
      <c r="B30" s="190">
        <f t="shared" si="0"/>
        <v>3.0730000000000004</v>
      </c>
      <c r="C30" s="190">
        <f t="shared" si="0"/>
        <v>15.959</v>
      </c>
      <c r="D30" s="284">
        <f t="shared" si="2"/>
        <v>7.9794999999999998</v>
      </c>
      <c r="E30" s="284"/>
      <c r="F30" s="284"/>
      <c r="G30" s="285">
        <f>VLOOKUP(A30,'Gas Curves'!$A$11:$G$371,2)</f>
        <v>0.57999999999999996</v>
      </c>
      <c r="H30" s="285">
        <f>VLOOKUP(A30,'Gas Curves'!$A$11:$I$371,8)</f>
        <v>0.248</v>
      </c>
      <c r="I30" s="285">
        <f t="shared" si="3"/>
        <v>0.124</v>
      </c>
      <c r="J30" s="285"/>
      <c r="K30" s="285"/>
      <c r="L30" s="48">
        <f>VLOOKUP(A30,'Power Curves'!$BF$9:$BG$232,2)</f>
        <v>0.89</v>
      </c>
      <c r="M30" s="4">
        <f t="shared" si="4"/>
        <v>0.89</v>
      </c>
      <c r="N30" s="4">
        <f t="shared" si="4"/>
        <v>0.89</v>
      </c>
      <c r="S30" s="110">
        <f>VLOOKUP(A30,'Gas Curves'!$A$11:$G$371,3)+IF(Fuel!$P$1, VLOOKUP(A30,'Gas Curves'!$A$11:$G$371,IF(AND(MONTH(A30)&gt;=4, MONTH(A30)&lt;=10), 4,5)), 0)+IF(Fuel!$P$2, VLOOKUP(A30,'Gas Curves'!$A$11:$G$371,IF(AND(MONTH(A30)&gt;=4, MONTH(A30)&lt;=10), 6,7)), 0)</f>
        <v>3.0730000000000004</v>
      </c>
      <c r="T30" s="285">
        <f>VLOOKUP(A30,'Gas Curves'!$A$11:$I$371,9)</f>
        <v>15.959</v>
      </c>
    </row>
    <row r="31" spans="1:20" s="4" customFormat="1" x14ac:dyDescent="0.2">
      <c r="A31" s="75">
        <f t="shared" si="1"/>
        <v>37895</v>
      </c>
      <c r="B31" s="190">
        <f t="shared" si="0"/>
        <v>3.073</v>
      </c>
      <c r="C31" s="190">
        <f t="shared" si="0"/>
        <v>15.913</v>
      </c>
      <c r="D31" s="284">
        <f t="shared" si="2"/>
        <v>7.9565000000000001</v>
      </c>
      <c r="E31" s="284"/>
      <c r="F31" s="284"/>
      <c r="G31" s="285">
        <f>VLOOKUP(A31,'Gas Curves'!$A$11:$G$371,2)</f>
        <v>0.63</v>
      </c>
      <c r="H31" s="285">
        <f>VLOOKUP(A31,'Gas Curves'!$A$11:$I$371,8)</f>
        <v>0.24299999999999999</v>
      </c>
      <c r="I31" s="285">
        <f t="shared" si="3"/>
        <v>0.1215</v>
      </c>
      <c r="J31" s="285"/>
      <c r="K31" s="285"/>
      <c r="L31" s="48">
        <f>VLOOKUP(A31,'Power Curves'!$BF$9:$BG$232,2)</f>
        <v>0.89</v>
      </c>
      <c r="M31" s="4">
        <f t="shared" si="4"/>
        <v>0.89</v>
      </c>
      <c r="N31" s="4">
        <f t="shared" si="4"/>
        <v>0.89</v>
      </c>
      <c r="S31" s="110">
        <f>VLOOKUP(A31,'Gas Curves'!$A$11:$G$371,3)+IF(Fuel!$P$1, VLOOKUP(A31,'Gas Curves'!$A$11:$G$371,IF(AND(MONTH(A31)&gt;=4, MONTH(A31)&lt;=10), 4,5)), 0)+IF(Fuel!$P$2, VLOOKUP(A31,'Gas Curves'!$A$11:$G$371,IF(AND(MONTH(A31)&gt;=4, MONTH(A31)&lt;=10), 6,7)), 0)</f>
        <v>3.073</v>
      </c>
      <c r="T31" s="285">
        <f>VLOOKUP(A31,'Gas Curves'!$A$11:$I$371,9)</f>
        <v>15.913</v>
      </c>
    </row>
    <row r="32" spans="1:20" s="4" customFormat="1" x14ac:dyDescent="0.2">
      <c r="A32" s="75">
        <f t="shared" si="1"/>
        <v>37926</v>
      </c>
      <c r="B32" s="190">
        <f t="shared" si="0"/>
        <v>3.198</v>
      </c>
      <c r="C32" s="190">
        <f t="shared" si="0"/>
        <v>15.875999999999999</v>
      </c>
      <c r="D32" s="284">
        <f t="shared" si="2"/>
        <v>7.9379999999999997</v>
      </c>
      <c r="E32" s="284"/>
      <c r="F32" s="284"/>
      <c r="G32" s="285">
        <f>VLOOKUP(A32,'Gas Curves'!$A$11:$G$371,2)</f>
        <v>0.88</v>
      </c>
      <c r="H32" s="285">
        <f>VLOOKUP(A32,'Gas Curves'!$A$11:$I$371,8)</f>
        <v>0.24</v>
      </c>
      <c r="I32" s="285">
        <f t="shared" si="3"/>
        <v>0.12</v>
      </c>
      <c r="J32" s="285"/>
      <c r="K32" s="285"/>
      <c r="L32" s="48">
        <f>VLOOKUP(A32,'Power Curves'!$BF$9:$BG$232,2)</f>
        <v>0.89</v>
      </c>
      <c r="M32" s="4">
        <f t="shared" si="4"/>
        <v>0.89</v>
      </c>
      <c r="N32" s="4">
        <f t="shared" si="4"/>
        <v>0.89</v>
      </c>
      <c r="S32" s="110">
        <f>VLOOKUP(A32,'Gas Curves'!$A$11:$G$371,3)+IF(Fuel!$P$1, VLOOKUP(A32,'Gas Curves'!$A$11:$G$371,IF(AND(MONTH(A32)&gt;=4, MONTH(A32)&lt;=10), 4,5)), 0)+IF(Fuel!$P$2, VLOOKUP(A32,'Gas Curves'!$A$11:$G$371,IF(AND(MONTH(A32)&gt;=4, MONTH(A32)&lt;=10), 6,7)), 0)</f>
        <v>3.198</v>
      </c>
      <c r="T32" s="285">
        <f>VLOOKUP(A32,'Gas Curves'!$A$11:$I$371,9)</f>
        <v>15.875999999999999</v>
      </c>
    </row>
    <row r="33" spans="1:20" s="4" customFormat="1" x14ac:dyDescent="0.2">
      <c r="A33" s="75">
        <f t="shared" si="1"/>
        <v>37956</v>
      </c>
      <c r="B33" s="190">
        <f t="shared" si="0"/>
        <v>3.3405</v>
      </c>
      <c r="C33" s="190">
        <f t="shared" si="0"/>
        <v>15.826000000000001</v>
      </c>
      <c r="D33" s="284">
        <f t="shared" si="2"/>
        <v>7.9130000000000003</v>
      </c>
      <c r="E33" s="284"/>
      <c r="F33" s="284"/>
      <c r="G33" s="285">
        <f>VLOOKUP(A33,'Gas Curves'!$A$11:$G$371,2)</f>
        <v>1.08</v>
      </c>
      <c r="H33" s="285">
        <f>VLOOKUP(A33,'Gas Curves'!$A$11:$I$371,8)</f>
        <v>0.23499999999999999</v>
      </c>
      <c r="I33" s="285">
        <f t="shared" si="3"/>
        <v>0.11749999999999999</v>
      </c>
      <c r="J33" s="285"/>
      <c r="K33" s="285"/>
      <c r="L33" s="48">
        <f>VLOOKUP(A33,'Power Curves'!$BF$9:$BG$232,2)</f>
        <v>0.89</v>
      </c>
      <c r="M33" s="4">
        <f t="shared" si="4"/>
        <v>0.89</v>
      </c>
      <c r="N33" s="4">
        <f t="shared" si="4"/>
        <v>0.89</v>
      </c>
      <c r="S33" s="110">
        <f>VLOOKUP(A33,'Gas Curves'!$A$11:$G$371,3)+IF(Fuel!$P$1, VLOOKUP(A33,'Gas Curves'!$A$11:$G$371,IF(AND(MONTH(A33)&gt;=4, MONTH(A33)&lt;=10), 4,5)), 0)+IF(Fuel!$P$2, VLOOKUP(A33,'Gas Curves'!$A$11:$G$371,IF(AND(MONTH(A33)&gt;=4, MONTH(A33)&lt;=10), 6,7)), 0)</f>
        <v>3.3405</v>
      </c>
      <c r="T33" s="285">
        <f>VLOOKUP(A33,'Gas Curves'!$A$11:$I$371,9)</f>
        <v>15.826000000000001</v>
      </c>
    </row>
    <row r="34" spans="1:20" s="4" customFormat="1" x14ac:dyDescent="0.2">
      <c r="A34" s="75">
        <f t="shared" si="1"/>
        <v>37987</v>
      </c>
      <c r="B34" s="190">
        <f t="shared" si="0"/>
        <v>3.3930000000000002</v>
      </c>
      <c r="C34" s="190">
        <f t="shared" si="0"/>
        <v>15.771000000000001</v>
      </c>
      <c r="D34" s="284">
        <f t="shared" si="2"/>
        <v>7.8855000000000004</v>
      </c>
      <c r="E34" s="284"/>
      <c r="F34" s="284"/>
      <c r="G34" s="285">
        <f>VLOOKUP(A34,'Gas Curves'!$A$11:$G$371,2)</f>
        <v>1.05</v>
      </c>
      <c r="H34" s="285">
        <f>VLOOKUP(A34,'Gas Curves'!$A$11:$I$371,8)</f>
        <v>0.23300000000000001</v>
      </c>
      <c r="I34" s="285">
        <f t="shared" si="3"/>
        <v>0.11650000000000001</v>
      </c>
      <c r="J34" s="285"/>
      <c r="K34" s="285"/>
      <c r="L34" s="48">
        <f>VLOOKUP(A34,'Power Curves'!$BF$9:$BG$232,2)</f>
        <v>0.89</v>
      </c>
      <c r="M34" s="4">
        <f t="shared" si="4"/>
        <v>0.89</v>
      </c>
      <c r="N34" s="4">
        <f t="shared" si="4"/>
        <v>0.89</v>
      </c>
      <c r="S34" s="110">
        <f>VLOOKUP(A34,'Gas Curves'!$A$11:$G$371,3)+IF(Fuel!$P$1, VLOOKUP(A34,'Gas Curves'!$A$11:$G$371,IF(AND(MONTH(A34)&gt;=4, MONTH(A34)&lt;=10), 4,5)), 0)+IF(Fuel!$P$2, VLOOKUP(A34,'Gas Curves'!$A$11:$G$371,IF(AND(MONTH(A34)&gt;=4, MONTH(A34)&lt;=10), 6,7)), 0)</f>
        <v>3.3930000000000002</v>
      </c>
      <c r="T34" s="285">
        <f>VLOOKUP(A34,'Gas Curves'!$A$11:$I$371,9)</f>
        <v>15.771000000000001</v>
      </c>
    </row>
    <row r="35" spans="1:20" s="4" customFormat="1" x14ac:dyDescent="0.2">
      <c r="A35" s="75">
        <f t="shared" si="1"/>
        <v>38018</v>
      </c>
      <c r="B35" s="190">
        <f t="shared" si="0"/>
        <v>3.2965</v>
      </c>
      <c r="C35" s="190">
        <f t="shared" si="0"/>
        <v>15.723000000000001</v>
      </c>
      <c r="D35" s="284">
        <f t="shared" si="2"/>
        <v>7.8615000000000004</v>
      </c>
      <c r="E35" s="284"/>
      <c r="F35" s="284"/>
      <c r="G35" s="285">
        <f>VLOOKUP(A35,'Gas Curves'!$A$11:$G$371,2)</f>
        <v>1.05</v>
      </c>
      <c r="H35" s="285">
        <f>VLOOKUP(A35,'Gas Curves'!$A$11:$I$371,8)</f>
        <v>0.23100000000000001</v>
      </c>
      <c r="I35" s="285">
        <f t="shared" si="3"/>
        <v>0.11550000000000001</v>
      </c>
      <c r="J35" s="285"/>
      <c r="K35" s="285"/>
      <c r="L35" s="48">
        <f>VLOOKUP(A35,'Power Curves'!$BF$9:$BG$232,2)</f>
        <v>0.89</v>
      </c>
      <c r="M35" s="4">
        <f t="shared" si="4"/>
        <v>0.89</v>
      </c>
      <c r="N35" s="4">
        <f t="shared" si="4"/>
        <v>0.89</v>
      </c>
      <c r="S35" s="110">
        <f>VLOOKUP(A35,'Gas Curves'!$A$11:$G$371,3)+IF(Fuel!$P$1, VLOOKUP(A35,'Gas Curves'!$A$11:$G$371,IF(AND(MONTH(A35)&gt;=4, MONTH(A35)&lt;=10), 4,5)), 0)+IF(Fuel!$P$2, VLOOKUP(A35,'Gas Curves'!$A$11:$G$371,IF(AND(MONTH(A35)&gt;=4, MONTH(A35)&lt;=10), 6,7)), 0)</f>
        <v>3.2965</v>
      </c>
      <c r="T35" s="285">
        <f>VLOOKUP(A35,'Gas Curves'!$A$11:$I$371,9)</f>
        <v>15.723000000000001</v>
      </c>
    </row>
    <row r="36" spans="1:20" s="4" customFormat="1" x14ac:dyDescent="0.2">
      <c r="A36" s="75">
        <f t="shared" si="1"/>
        <v>38047</v>
      </c>
      <c r="B36" s="190">
        <f t="shared" si="0"/>
        <v>3.1770000000000005</v>
      </c>
      <c r="C36" s="190">
        <f t="shared" si="0"/>
        <v>15.67</v>
      </c>
      <c r="D36" s="284">
        <f t="shared" si="2"/>
        <v>7.835</v>
      </c>
      <c r="E36" s="284"/>
      <c r="F36" s="284"/>
      <c r="G36" s="285">
        <f>VLOOKUP(A36,'Gas Curves'!$A$11:$G$371,2)</f>
        <v>0.8</v>
      </c>
      <c r="H36" s="285">
        <f>VLOOKUP(A36,'Gas Curves'!$A$11:$I$371,8)</f>
        <v>0.22900000000000001</v>
      </c>
      <c r="I36" s="285">
        <f t="shared" si="3"/>
        <v>0.1145</v>
      </c>
      <c r="J36" s="285"/>
      <c r="K36" s="285"/>
      <c r="L36" s="48">
        <f>VLOOKUP(A36,'Power Curves'!$BF$9:$BG$232,2)</f>
        <v>0.89</v>
      </c>
      <c r="M36" s="4">
        <f t="shared" si="4"/>
        <v>0.89</v>
      </c>
      <c r="N36" s="4">
        <f t="shared" si="4"/>
        <v>0.89</v>
      </c>
      <c r="S36" s="110">
        <f>VLOOKUP(A36,'Gas Curves'!$A$11:$G$371,3)+IF(Fuel!$P$1, VLOOKUP(A36,'Gas Curves'!$A$11:$G$371,IF(AND(MONTH(A36)&gt;=4, MONTH(A36)&lt;=10), 4,5)), 0)+IF(Fuel!$P$2, VLOOKUP(A36,'Gas Curves'!$A$11:$G$371,IF(AND(MONTH(A36)&gt;=4, MONTH(A36)&lt;=10), 6,7)), 0)</f>
        <v>3.1770000000000005</v>
      </c>
      <c r="T36" s="285">
        <f>VLOOKUP(A36,'Gas Curves'!$A$11:$I$371,9)</f>
        <v>15.67</v>
      </c>
    </row>
    <row r="37" spans="1:20" s="4" customFormat="1" x14ac:dyDescent="0.2">
      <c r="A37" s="75">
        <f t="shared" si="1"/>
        <v>38078</v>
      </c>
      <c r="B37" s="190">
        <f t="shared" si="0"/>
        <v>3.0495000000000001</v>
      </c>
      <c r="C37" s="190">
        <f t="shared" si="0"/>
        <v>15.621</v>
      </c>
      <c r="D37" s="284">
        <f t="shared" si="2"/>
        <v>7.8105000000000002</v>
      </c>
      <c r="E37" s="284"/>
      <c r="F37" s="284"/>
      <c r="G37" s="285">
        <f>VLOOKUP(A37,'Gas Curves'!$A$11:$G$371,2)</f>
        <v>0.45</v>
      </c>
      <c r="H37" s="285">
        <f>VLOOKUP(A37,'Gas Curves'!$A$11:$I$371,8)</f>
        <v>0.22700000000000001</v>
      </c>
      <c r="I37" s="285">
        <f t="shared" si="3"/>
        <v>0.1135</v>
      </c>
      <c r="J37" s="285"/>
      <c r="K37" s="285"/>
      <c r="L37" s="48">
        <f>VLOOKUP(A37,'Power Curves'!$BF$9:$BG$232,2)</f>
        <v>0.89</v>
      </c>
      <c r="M37" s="4">
        <f t="shared" si="4"/>
        <v>0.89</v>
      </c>
      <c r="N37" s="4">
        <f t="shared" si="4"/>
        <v>0.89</v>
      </c>
      <c r="S37" s="110">
        <f>VLOOKUP(A37,'Gas Curves'!$A$11:$G$371,3)+IF(Fuel!$P$1, VLOOKUP(A37,'Gas Curves'!$A$11:$G$371,IF(AND(MONTH(A37)&gt;=4, MONTH(A37)&lt;=10), 4,5)), 0)+IF(Fuel!$P$2, VLOOKUP(A37,'Gas Curves'!$A$11:$G$371,IF(AND(MONTH(A37)&gt;=4, MONTH(A37)&lt;=10), 6,7)), 0)</f>
        <v>3.0495000000000001</v>
      </c>
      <c r="T37" s="285">
        <f>VLOOKUP(A37,'Gas Curves'!$A$11:$I$371,9)</f>
        <v>15.621</v>
      </c>
    </row>
    <row r="38" spans="1:20" s="4" customFormat="1" x14ac:dyDescent="0.2">
      <c r="A38" s="75">
        <f t="shared" si="1"/>
        <v>38108</v>
      </c>
      <c r="B38" s="190">
        <f t="shared" si="0"/>
        <v>3.0495000000000001</v>
      </c>
      <c r="C38" s="190">
        <f t="shared" si="0"/>
        <v>15.573</v>
      </c>
      <c r="D38" s="284">
        <f t="shared" si="2"/>
        <v>7.7865000000000002</v>
      </c>
      <c r="E38" s="284"/>
      <c r="F38" s="284"/>
      <c r="G38" s="285">
        <f>VLOOKUP(A38,'Gas Curves'!$A$11:$G$371,2)</f>
        <v>0.5</v>
      </c>
      <c r="H38" s="285">
        <f>VLOOKUP(A38,'Gas Curves'!$A$11:$I$371,8)</f>
        <v>0.224</v>
      </c>
      <c r="I38" s="285">
        <f t="shared" si="3"/>
        <v>0.112</v>
      </c>
      <c r="J38" s="285"/>
      <c r="K38" s="285"/>
      <c r="L38" s="48">
        <f>VLOOKUP(A38,'Power Curves'!$BF$9:$BG$232,2)</f>
        <v>0.89</v>
      </c>
      <c r="M38" s="4">
        <f t="shared" si="4"/>
        <v>0.89</v>
      </c>
      <c r="N38" s="4">
        <f t="shared" si="4"/>
        <v>0.89</v>
      </c>
      <c r="S38" s="110">
        <f>VLOOKUP(A38,'Gas Curves'!$A$11:$G$371,3)+IF(Fuel!$P$1, VLOOKUP(A38,'Gas Curves'!$A$11:$G$371,IF(AND(MONTH(A38)&gt;=4, MONTH(A38)&lt;=10), 4,5)), 0)+IF(Fuel!$P$2, VLOOKUP(A38,'Gas Curves'!$A$11:$G$371,IF(AND(MONTH(A38)&gt;=4, MONTH(A38)&lt;=10), 6,7)), 0)</f>
        <v>3.0495000000000001</v>
      </c>
      <c r="T38" s="285">
        <f>VLOOKUP(A38,'Gas Curves'!$A$11:$I$371,9)</f>
        <v>15.573</v>
      </c>
    </row>
    <row r="39" spans="1:20" s="4" customFormat="1" x14ac:dyDescent="0.2">
      <c r="A39" s="75">
        <f t="shared" si="1"/>
        <v>38139</v>
      </c>
      <c r="B39" s="190">
        <f t="shared" si="0"/>
        <v>3.0865</v>
      </c>
      <c r="C39" s="190">
        <f t="shared" si="0"/>
        <v>15.522</v>
      </c>
      <c r="D39" s="284">
        <f t="shared" si="2"/>
        <v>7.7610000000000001</v>
      </c>
      <c r="E39" s="284"/>
      <c r="F39" s="284"/>
      <c r="G39" s="285">
        <f>VLOOKUP(A39,'Gas Curves'!$A$11:$G$371,2)</f>
        <v>0.5</v>
      </c>
      <c r="H39" s="285">
        <f>VLOOKUP(A39,'Gas Curves'!$A$11:$I$371,8)</f>
        <v>0.221</v>
      </c>
      <c r="I39" s="285">
        <f t="shared" si="3"/>
        <v>0.1105</v>
      </c>
      <c r="J39" s="285"/>
      <c r="K39" s="285"/>
      <c r="L39" s="48">
        <f>VLOOKUP(A39,'Power Curves'!$BF$9:$BG$232,2)</f>
        <v>0.89</v>
      </c>
      <c r="M39" s="4">
        <f t="shared" si="4"/>
        <v>0.89</v>
      </c>
      <c r="N39" s="4">
        <f t="shared" si="4"/>
        <v>0.89</v>
      </c>
      <c r="S39" s="110">
        <f>VLOOKUP(A39,'Gas Curves'!$A$11:$G$371,3)+IF(Fuel!$P$1, VLOOKUP(A39,'Gas Curves'!$A$11:$G$371,IF(AND(MONTH(A39)&gt;=4, MONTH(A39)&lt;=10), 4,5)), 0)+IF(Fuel!$P$2, VLOOKUP(A39,'Gas Curves'!$A$11:$G$371,IF(AND(MONTH(A39)&gt;=4, MONTH(A39)&lt;=10), 6,7)), 0)</f>
        <v>3.0865</v>
      </c>
      <c r="T39" s="285">
        <f>VLOOKUP(A39,'Gas Curves'!$A$11:$I$371,9)</f>
        <v>15.522</v>
      </c>
    </row>
    <row r="40" spans="1:20" s="4" customFormat="1" x14ac:dyDescent="0.2">
      <c r="A40" s="75">
        <f t="shared" si="1"/>
        <v>38169</v>
      </c>
      <c r="B40" s="190">
        <f t="shared" si="0"/>
        <v>3.1390000000000002</v>
      </c>
      <c r="C40" s="190">
        <f t="shared" si="0"/>
        <v>15.472</v>
      </c>
      <c r="D40" s="284">
        <f t="shared" si="2"/>
        <v>7.7359999999999998</v>
      </c>
      <c r="E40" s="284"/>
      <c r="F40" s="284"/>
      <c r="G40" s="285">
        <f>VLOOKUP(A40,'Gas Curves'!$A$11:$G$371,2)</f>
        <v>0.5</v>
      </c>
      <c r="H40" s="285">
        <f>VLOOKUP(A40,'Gas Curves'!$A$11:$I$371,8)</f>
        <v>0.22</v>
      </c>
      <c r="I40" s="285">
        <f t="shared" si="3"/>
        <v>0.11</v>
      </c>
      <c r="J40" s="285"/>
      <c r="K40" s="285"/>
      <c r="L40" s="48">
        <f>VLOOKUP(A40,'Power Curves'!$BF$9:$BG$232,2)</f>
        <v>0.89</v>
      </c>
      <c r="M40" s="4">
        <f t="shared" si="4"/>
        <v>0.89</v>
      </c>
      <c r="N40" s="4">
        <f t="shared" si="4"/>
        <v>0.89</v>
      </c>
      <c r="S40" s="110">
        <f>VLOOKUP(A40,'Gas Curves'!$A$11:$G$371,3)+IF(Fuel!$P$1, VLOOKUP(A40,'Gas Curves'!$A$11:$G$371,IF(AND(MONTH(A40)&gt;=4, MONTH(A40)&lt;=10), 4,5)), 0)+IF(Fuel!$P$2, VLOOKUP(A40,'Gas Curves'!$A$11:$G$371,IF(AND(MONTH(A40)&gt;=4, MONTH(A40)&lt;=10), 6,7)), 0)</f>
        <v>3.1390000000000002</v>
      </c>
      <c r="T40" s="285">
        <f>VLOOKUP(A40,'Gas Curves'!$A$11:$I$371,9)</f>
        <v>15.472</v>
      </c>
    </row>
    <row r="41" spans="1:20" s="4" customFormat="1" x14ac:dyDescent="0.2">
      <c r="A41" s="75">
        <f t="shared" si="1"/>
        <v>38200</v>
      </c>
      <c r="B41" s="190">
        <f t="shared" si="0"/>
        <v>3.1755</v>
      </c>
      <c r="C41" s="190">
        <f t="shared" si="0"/>
        <v>15.423999999999999</v>
      </c>
      <c r="D41" s="284">
        <f t="shared" si="2"/>
        <v>7.7119999999999997</v>
      </c>
      <c r="E41" s="284"/>
      <c r="F41" s="284"/>
      <c r="G41" s="285">
        <f>VLOOKUP(A41,'Gas Curves'!$A$11:$G$371,2)</f>
        <v>0.55000000000000004</v>
      </c>
      <c r="H41" s="285">
        <f>VLOOKUP(A41,'Gas Curves'!$A$11:$I$371,8)</f>
        <v>0.219</v>
      </c>
      <c r="I41" s="285">
        <f t="shared" si="3"/>
        <v>0.1095</v>
      </c>
      <c r="J41" s="285"/>
      <c r="K41" s="285"/>
      <c r="L41" s="48">
        <f>VLOOKUP(A41,'Power Curves'!$BF$9:$BG$232,2)</f>
        <v>0.89</v>
      </c>
      <c r="M41" s="4">
        <f t="shared" si="4"/>
        <v>0.89</v>
      </c>
      <c r="N41" s="4">
        <f t="shared" si="4"/>
        <v>0.89</v>
      </c>
      <c r="S41" s="110">
        <f>VLOOKUP(A41,'Gas Curves'!$A$11:$G$371,3)+IF(Fuel!$P$1, VLOOKUP(A41,'Gas Curves'!$A$11:$G$371,IF(AND(MONTH(A41)&gt;=4, MONTH(A41)&lt;=10), 4,5)), 0)+IF(Fuel!$P$2, VLOOKUP(A41,'Gas Curves'!$A$11:$G$371,IF(AND(MONTH(A41)&gt;=4, MONTH(A41)&lt;=10), 6,7)), 0)</f>
        <v>3.1755</v>
      </c>
      <c r="T41" s="285">
        <f>VLOOKUP(A41,'Gas Curves'!$A$11:$I$371,9)</f>
        <v>15.423999999999999</v>
      </c>
    </row>
    <row r="42" spans="1:20" s="4" customFormat="1" x14ac:dyDescent="0.2">
      <c r="A42" s="75">
        <f t="shared" si="1"/>
        <v>38231</v>
      </c>
      <c r="B42" s="190">
        <f t="shared" si="0"/>
        <v>3.181</v>
      </c>
      <c r="C42" s="190">
        <f t="shared" si="0"/>
        <v>15.372</v>
      </c>
      <c r="D42" s="284">
        <f t="shared" si="2"/>
        <v>7.6859999999999999</v>
      </c>
      <c r="E42" s="284"/>
      <c r="F42" s="284"/>
      <c r="G42" s="285">
        <f>VLOOKUP(A42,'Gas Curves'!$A$11:$G$371,2)</f>
        <v>0.55000000000000004</v>
      </c>
      <c r="H42" s="285">
        <f>VLOOKUP(A42,'Gas Curves'!$A$11:$I$371,8)</f>
        <v>0.216</v>
      </c>
      <c r="I42" s="285">
        <f t="shared" si="3"/>
        <v>0.108</v>
      </c>
      <c r="J42" s="285"/>
      <c r="K42" s="285"/>
      <c r="L42" s="48">
        <f>VLOOKUP(A42,'Power Curves'!$BF$9:$BG$232,2)</f>
        <v>0.89</v>
      </c>
      <c r="M42" s="4">
        <f t="shared" si="4"/>
        <v>0.89</v>
      </c>
      <c r="N42" s="4">
        <f t="shared" si="4"/>
        <v>0.89</v>
      </c>
      <c r="S42" s="110">
        <f>VLOOKUP(A42,'Gas Curves'!$A$11:$G$371,3)+IF(Fuel!$P$1, VLOOKUP(A42,'Gas Curves'!$A$11:$G$371,IF(AND(MONTH(A42)&gt;=4, MONTH(A42)&lt;=10), 4,5)), 0)+IF(Fuel!$P$2, VLOOKUP(A42,'Gas Curves'!$A$11:$G$371,IF(AND(MONTH(A42)&gt;=4, MONTH(A42)&lt;=10), 6,7)), 0)</f>
        <v>3.181</v>
      </c>
      <c r="T42" s="285">
        <f>VLOOKUP(A42,'Gas Curves'!$A$11:$I$371,9)</f>
        <v>15.372</v>
      </c>
    </row>
    <row r="43" spans="1:20" s="4" customFormat="1" x14ac:dyDescent="0.2">
      <c r="A43" s="75">
        <f t="shared" si="1"/>
        <v>38261</v>
      </c>
      <c r="B43" s="190">
        <f t="shared" si="0"/>
        <v>3.1629999999999998</v>
      </c>
      <c r="C43" s="190">
        <f t="shared" si="0"/>
        <v>15.323</v>
      </c>
      <c r="D43" s="284">
        <f t="shared" si="2"/>
        <v>7.6615000000000002</v>
      </c>
      <c r="E43" s="284"/>
      <c r="F43" s="284"/>
      <c r="G43" s="285">
        <f>VLOOKUP(A43,'Gas Curves'!$A$11:$G$371,2)</f>
        <v>0.6</v>
      </c>
      <c r="H43" s="285">
        <f>VLOOKUP(A43,'Gas Curves'!$A$11:$I$371,8)</f>
        <v>0.215</v>
      </c>
      <c r="I43" s="285">
        <f t="shared" si="3"/>
        <v>0.1075</v>
      </c>
      <c r="J43" s="285"/>
      <c r="K43" s="285"/>
      <c r="L43" s="48">
        <f>VLOOKUP(A43,'Power Curves'!$BF$9:$BG$232,2)</f>
        <v>0.89</v>
      </c>
      <c r="M43" s="4">
        <f t="shared" si="4"/>
        <v>0.89</v>
      </c>
      <c r="N43" s="4">
        <f t="shared" si="4"/>
        <v>0.89</v>
      </c>
      <c r="S43" s="110">
        <f>VLOOKUP(A43,'Gas Curves'!$A$11:$G$371,3)+IF(Fuel!$P$1, VLOOKUP(A43,'Gas Curves'!$A$11:$G$371,IF(AND(MONTH(A43)&gt;=4, MONTH(A43)&lt;=10), 4,5)), 0)+IF(Fuel!$P$2, VLOOKUP(A43,'Gas Curves'!$A$11:$G$371,IF(AND(MONTH(A43)&gt;=4, MONTH(A43)&lt;=10), 6,7)), 0)</f>
        <v>3.1629999999999998</v>
      </c>
      <c r="T43" s="285">
        <f>VLOOKUP(A43,'Gas Curves'!$A$11:$I$371,9)</f>
        <v>15.323</v>
      </c>
    </row>
    <row r="44" spans="1:20" s="4" customFormat="1" x14ac:dyDescent="0.2">
      <c r="A44" s="75">
        <f t="shared" si="1"/>
        <v>38292</v>
      </c>
      <c r="B44" s="190">
        <f t="shared" si="0"/>
        <v>3.2955000000000001</v>
      </c>
      <c r="C44" s="190">
        <f t="shared" si="0"/>
        <v>15.276999999999999</v>
      </c>
      <c r="D44" s="284">
        <f t="shared" si="2"/>
        <v>7.6384999999999996</v>
      </c>
      <c r="E44" s="284"/>
      <c r="F44" s="284"/>
      <c r="G44" s="285">
        <f>VLOOKUP(A44,'Gas Curves'!$A$11:$G$371,2)</f>
        <v>0.85</v>
      </c>
      <c r="H44" s="285">
        <f>VLOOKUP(A44,'Gas Curves'!$A$11:$I$371,8)</f>
        <v>0.214</v>
      </c>
      <c r="I44" s="285">
        <f t="shared" si="3"/>
        <v>0.107</v>
      </c>
      <c r="J44" s="285"/>
      <c r="K44" s="285"/>
      <c r="L44" s="48">
        <f>VLOOKUP(A44,'Power Curves'!$BF$9:$BG$232,2)</f>
        <v>0.89</v>
      </c>
      <c r="M44" s="4">
        <f t="shared" si="4"/>
        <v>0.89</v>
      </c>
      <c r="N44" s="4">
        <f t="shared" si="4"/>
        <v>0.89</v>
      </c>
      <c r="S44" s="110">
        <f>VLOOKUP(A44,'Gas Curves'!$A$11:$G$371,3)+IF(Fuel!$P$1, VLOOKUP(A44,'Gas Curves'!$A$11:$G$371,IF(AND(MONTH(A44)&gt;=4, MONTH(A44)&lt;=10), 4,5)), 0)+IF(Fuel!$P$2, VLOOKUP(A44,'Gas Curves'!$A$11:$G$371,IF(AND(MONTH(A44)&gt;=4, MONTH(A44)&lt;=10), 6,7)), 0)</f>
        <v>3.2955000000000001</v>
      </c>
      <c r="T44" s="285">
        <f>VLOOKUP(A44,'Gas Curves'!$A$11:$I$371,9)</f>
        <v>15.276999999999999</v>
      </c>
    </row>
    <row r="45" spans="1:20" s="4" customFormat="1" x14ac:dyDescent="0.2">
      <c r="A45" s="75">
        <f t="shared" si="1"/>
        <v>38322</v>
      </c>
      <c r="B45" s="190">
        <f t="shared" si="0"/>
        <v>3.448</v>
      </c>
      <c r="C45" s="190">
        <f t="shared" si="0"/>
        <v>15.231999999999999</v>
      </c>
      <c r="D45" s="284">
        <f t="shared" si="2"/>
        <v>7.6159999999999997</v>
      </c>
      <c r="E45" s="284"/>
      <c r="F45" s="284"/>
      <c r="G45" s="285">
        <f>VLOOKUP(A45,'Gas Curves'!$A$11:$G$371,2)</f>
        <v>1.05</v>
      </c>
      <c r="H45" s="285">
        <f>VLOOKUP(A45,'Gas Curves'!$A$11:$I$371,8)</f>
        <v>0.21</v>
      </c>
      <c r="I45" s="285">
        <f t="shared" si="3"/>
        <v>0.105</v>
      </c>
      <c r="J45" s="285"/>
      <c r="K45" s="285"/>
      <c r="L45" s="48">
        <f>VLOOKUP(A45,'Power Curves'!$BF$9:$BG$232,2)</f>
        <v>0.89</v>
      </c>
      <c r="M45" s="4">
        <f t="shared" si="4"/>
        <v>0.89</v>
      </c>
      <c r="N45" s="4">
        <f t="shared" si="4"/>
        <v>0.89</v>
      </c>
      <c r="S45" s="110">
        <f>VLOOKUP(A45,'Gas Curves'!$A$11:$G$371,3)+IF(Fuel!$P$1, VLOOKUP(A45,'Gas Curves'!$A$11:$G$371,IF(AND(MONTH(A45)&gt;=4, MONTH(A45)&lt;=10), 4,5)), 0)+IF(Fuel!$P$2, VLOOKUP(A45,'Gas Curves'!$A$11:$G$371,IF(AND(MONTH(A45)&gt;=4, MONTH(A45)&lt;=10), 6,7)), 0)</f>
        <v>3.448</v>
      </c>
      <c r="T45" s="285">
        <f>VLOOKUP(A45,'Gas Curves'!$A$11:$I$371,9)</f>
        <v>15.231999999999999</v>
      </c>
    </row>
    <row r="46" spans="1:20" s="4" customFormat="1" x14ac:dyDescent="0.2">
      <c r="A46" s="75">
        <f t="shared" si="1"/>
        <v>38353</v>
      </c>
      <c r="B46" s="190">
        <f t="shared" si="0"/>
        <v>3.4805000000000001</v>
      </c>
      <c r="C46" s="190">
        <f t="shared" si="0"/>
        <v>15.193</v>
      </c>
      <c r="D46" s="284">
        <f t="shared" si="2"/>
        <v>7.5964999999999998</v>
      </c>
      <c r="E46" s="284"/>
      <c r="F46" s="284"/>
      <c r="G46" s="285">
        <f>VLOOKUP(A46,'Gas Curves'!$A$11:$G$371,2)</f>
        <v>1.05</v>
      </c>
      <c r="H46" s="285">
        <f>VLOOKUP(A46,'Gas Curves'!$A$11:$I$371,8)</f>
        <v>0.20899999999999999</v>
      </c>
      <c r="I46" s="285">
        <f t="shared" si="3"/>
        <v>0.1045</v>
      </c>
      <c r="J46" s="285"/>
      <c r="K46" s="285"/>
      <c r="L46" s="48">
        <f>VLOOKUP(A46,'Power Curves'!$BF$9:$BG$232,2)</f>
        <v>0.89</v>
      </c>
      <c r="M46" s="4">
        <f t="shared" si="4"/>
        <v>0.89</v>
      </c>
      <c r="N46" s="4">
        <f t="shared" si="4"/>
        <v>0.89</v>
      </c>
      <c r="S46" s="110">
        <f>VLOOKUP(A46,'Gas Curves'!$A$11:$G$371,3)+IF(Fuel!$P$1, VLOOKUP(A46,'Gas Curves'!$A$11:$G$371,IF(AND(MONTH(A46)&gt;=4, MONTH(A46)&lt;=10), 4,5)), 0)+IF(Fuel!$P$2, VLOOKUP(A46,'Gas Curves'!$A$11:$G$371,IF(AND(MONTH(A46)&gt;=4, MONTH(A46)&lt;=10), 6,7)), 0)</f>
        <v>3.4805000000000001</v>
      </c>
      <c r="T46" s="285">
        <f>VLOOKUP(A46,'Gas Curves'!$A$11:$I$371,9)</f>
        <v>15.193</v>
      </c>
    </row>
    <row r="47" spans="1:20" s="4" customFormat="1" x14ac:dyDescent="0.2">
      <c r="A47" s="75">
        <f t="shared" si="1"/>
        <v>38384</v>
      </c>
      <c r="B47" s="190">
        <f t="shared" si="0"/>
        <v>3.3839999999999999</v>
      </c>
      <c r="C47" s="190">
        <f t="shared" si="0"/>
        <v>15.153</v>
      </c>
      <c r="D47" s="284">
        <f t="shared" si="2"/>
        <v>7.5765000000000002</v>
      </c>
      <c r="E47" s="284"/>
      <c r="F47" s="284"/>
      <c r="G47" s="285">
        <f>VLOOKUP(A47,'Gas Curves'!$A$11:$G$371,2)</f>
        <v>1.05</v>
      </c>
      <c r="H47" s="285">
        <f>VLOOKUP(A47,'Gas Curves'!$A$11:$I$371,8)</f>
        <v>0.20899999999999999</v>
      </c>
      <c r="I47" s="285">
        <f t="shared" si="3"/>
        <v>0.1045</v>
      </c>
      <c r="J47" s="285"/>
      <c r="K47" s="285"/>
      <c r="L47" s="48">
        <f>VLOOKUP(A47,'Power Curves'!$BF$9:$BG$232,2)</f>
        <v>0.89</v>
      </c>
      <c r="M47" s="4">
        <f t="shared" si="4"/>
        <v>0.89</v>
      </c>
      <c r="N47" s="4">
        <f t="shared" si="4"/>
        <v>0.89</v>
      </c>
      <c r="S47" s="110">
        <f>VLOOKUP(A47,'Gas Curves'!$A$11:$G$371,3)+IF(Fuel!$P$1, VLOOKUP(A47,'Gas Curves'!$A$11:$G$371,IF(AND(MONTH(A47)&gt;=4, MONTH(A47)&lt;=10), 4,5)), 0)+IF(Fuel!$P$2, VLOOKUP(A47,'Gas Curves'!$A$11:$G$371,IF(AND(MONTH(A47)&gt;=4, MONTH(A47)&lt;=10), 6,7)), 0)</f>
        <v>3.3839999999999999</v>
      </c>
      <c r="T47" s="285">
        <f>VLOOKUP(A47,'Gas Curves'!$A$11:$I$371,9)</f>
        <v>15.153</v>
      </c>
    </row>
    <row r="48" spans="1:20" s="4" customFormat="1" x14ac:dyDescent="0.2">
      <c r="A48" s="75">
        <f t="shared" si="1"/>
        <v>38412</v>
      </c>
      <c r="B48" s="190">
        <f t="shared" si="0"/>
        <v>3.2645000000000004</v>
      </c>
      <c r="C48" s="190">
        <f t="shared" si="0"/>
        <v>15.106999999999999</v>
      </c>
      <c r="D48" s="284">
        <f t="shared" si="2"/>
        <v>7.5534999999999997</v>
      </c>
      <c r="E48" s="284"/>
      <c r="F48" s="284"/>
      <c r="G48" s="285">
        <f>VLOOKUP(A48,'Gas Curves'!$A$11:$G$371,2)</f>
        <v>0.8</v>
      </c>
      <c r="H48" s="285">
        <f>VLOOKUP(A48,'Gas Curves'!$A$11:$I$371,8)</f>
        <v>0.20699999999999999</v>
      </c>
      <c r="I48" s="285">
        <f t="shared" si="3"/>
        <v>0.10349999999999999</v>
      </c>
      <c r="J48" s="285"/>
      <c r="K48" s="285"/>
      <c r="L48" s="48">
        <f>VLOOKUP(A48,'Power Curves'!$BF$9:$BG$232,2)</f>
        <v>0.89</v>
      </c>
      <c r="M48" s="4">
        <f t="shared" si="4"/>
        <v>0.89</v>
      </c>
      <c r="N48" s="4">
        <f t="shared" si="4"/>
        <v>0.89</v>
      </c>
      <c r="S48" s="110">
        <f>VLOOKUP(A48,'Gas Curves'!$A$11:$G$371,3)+IF(Fuel!$P$1, VLOOKUP(A48,'Gas Curves'!$A$11:$G$371,IF(AND(MONTH(A48)&gt;=4, MONTH(A48)&lt;=10), 4,5)), 0)+IF(Fuel!$P$2, VLOOKUP(A48,'Gas Curves'!$A$11:$G$371,IF(AND(MONTH(A48)&gt;=4, MONTH(A48)&lt;=10), 6,7)), 0)</f>
        <v>3.2645000000000004</v>
      </c>
      <c r="T48" s="285">
        <f>VLOOKUP(A48,'Gas Curves'!$A$11:$I$371,9)</f>
        <v>15.106999999999999</v>
      </c>
    </row>
    <row r="49" spans="1:20" s="4" customFormat="1" x14ac:dyDescent="0.2">
      <c r="A49" s="75">
        <f t="shared" si="1"/>
        <v>38443</v>
      </c>
      <c r="B49" s="190">
        <f t="shared" si="0"/>
        <v>3.1294999999999997</v>
      </c>
      <c r="C49" s="190">
        <f t="shared" si="0"/>
        <v>15.068</v>
      </c>
      <c r="D49" s="284">
        <f t="shared" si="2"/>
        <v>7.5339999999999998</v>
      </c>
      <c r="E49" s="284"/>
      <c r="F49" s="284"/>
      <c r="G49" s="285">
        <f>VLOOKUP(A49,'Gas Curves'!$A$11:$G$371,2)</f>
        <v>0.45</v>
      </c>
      <c r="H49" s="285">
        <f>VLOOKUP(A49,'Gas Curves'!$A$11:$I$371,8)</f>
        <v>0.20699999999999999</v>
      </c>
      <c r="I49" s="285">
        <f t="shared" si="3"/>
        <v>0.10349999999999999</v>
      </c>
      <c r="J49" s="285"/>
      <c r="K49" s="285"/>
      <c r="L49" s="48">
        <f>VLOOKUP(A49,'Power Curves'!$BF$9:$BG$232,2)</f>
        <v>0.89</v>
      </c>
      <c r="M49" s="4">
        <f t="shared" si="4"/>
        <v>0.89</v>
      </c>
      <c r="N49" s="4">
        <f t="shared" si="4"/>
        <v>0.89</v>
      </c>
      <c r="S49" s="110">
        <f>VLOOKUP(A49,'Gas Curves'!$A$11:$G$371,3)+IF(Fuel!$P$1, VLOOKUP(A49,'Gas Curves'!$A$11:$G$371,IF(AND(MONTH(A49)&gt;=4, MONTH(A49)&lt;=10), 4,5)), 0)+IF(Fuel!$P$2, VLOOKUP(A49,'Gas Curves'!$A$11:$G$371,IF(AND(MONTH(A49)&gt;=4, MONTH(A49)&lt;=10), 6,7)), 0)</f>
        <v>3.1294999999999997</v>
      </c>
      <c r="T49" s="285">
        <f>VLOOKUP(A49,'Gas Curves'!$A$11:$I$371,9)</f>
        <v>15.068</v>
      </c>
    </row>
    <row r="50" spans="1:20" s="4" customFormat="1" x14ac:dyDescent="0.2">
      <c r="A50" s="75">
        <f t="shared" si="1"/>
        <v>38473</v>
      </c>
      <c r="B50" s="190">
        <f t="shared" si="0"/>
        <v>3.1294999999999997</v>
      </c>
      <c r="C50" s="190">
        <f t="shared" si="0"/>
        <v>15.026999999999999</v>
      </c>
      <c r="D50" s="284">
        <f t="shared" si="2"/>
        <v>7.5134999999999996</v>
      </c>
      <c r="E50" s="284"/>
      <c r="F50" s="284"/>
      <c r="G50" s="285">
        <f>VLOOKUP(A50,'Gas Curves'!$A$11:$G$371,2)</f>
        <v>0.5</v>
      </c>
      <c r="H50" s="285">
        <f>VLOOKUP(A50,'Gas Curves'!$A$11:$I$371,8)</f>
        <v>0.20599999999999999</v>
      </c>
      <c r="I50" s="285">
        <f t="shared" si="3"/>
        <v>0.10299999999999999</v>
      </c>
      <c r="J50" s="285"/>
      <c r="K50" s="285"/>
      <c r="L50" s="48">
        <f>VLOOKUP(A50,'Power Curves'!$BF$9:$BG$232,2)</f>
        <v>0.89</v>
      </c>
      <c r="M50" s="4">
        <f t="shared" si="4"/>
        <v>0.89</v>
      </c>
      <c r="N50" s="4">
        <f t="shared" si="4"/>
        <v>0.89</v>
      </c>
      <c r="S50" s="110">
        <f>VLOOKUP(A50,'Gas Curves'!$A$11:$G$371,3)+IF(Fuel!$P$1, VLOOKUP(A50,'Gas Curves'!$A$11:$G$371,IF(AND(MONTH(A50)&gt;=4, MONTH(A50)&lt;=10), 4,5)), 0)+IF(Fuel!$P$2, VLOOKUP(A50,'Gas Curves'!$A$11:$G$371,IF(AND(MONTH(A50)&gt;=4, MONTH(A50)&lt;=10), 6,7)), 0)</f>
        <v>3.1294999999999997</v>
      </c>
      <c r="T50" s="285">
        <f>VLOOKUP(A50,'Gas Curves'!$A$11:$I$371,9)</f>
        <v>15.026999999999999</v>
      </c>
    </row>
    <row r="51" spans="1:20" s="4" customFormat="1" x14ac:dyDescent="0.2">
      <c r="A51" s="75">
        <f t="shared" si="1"/>
        <v>38504</v>
      </c>
      <c r="B51" s="190">
        <f t="shared" si="0"/>
        <v>3.1665000000000001</v>
      </c>
      <c r="C51" s="190">
        <f t="shared" si="0"/>
        <v>14.983000000000001</v>
      </c>
      <c r="D51" s="284">
        <f t="shared" si="2"/>
        <v>7.4915000000000003</v>
      </c>
      <c r="E51" s="284"/>
      <c r="F51" s="284"/>
      <c r="G51" s="285">
        <f>VLOOKUP(A51,'Gas Curves'!$A$11:$G$371,2)</f>
        <v>0.5</v>
      </c>
      <c r="H51" s="285">
        <f>VLOOKUP(A51,'Gas Curves'!$A$11:$I$371,8)</f>
        <v>0.20399999999999999</v>
      </c>
      <c r="I51" s="285">
        <f t="shared" si="3"/>
        <v>0.10199999999999999</v>
      </c>
      <c r="J51" s="285"/>
      <c r="K51" s="285"/>
      <c r="L51" s="48">
        <f>VLOOKUP(A51,'Power Curves'!$BF$9:$BG$232,2)</f>
        <v>0.89</v>
      </c>
      <c r="M51" s="4">
        <f t="shared" si="4"/>
        <v>0.89</v>
      </c>
      <c r="N51" s="4">
        <f t="shared" si="4"/>
        <v>0.89</v>
      </c>
      <c r="S51" s="110">
        <f>VLOOKUP(A51,'Gas Curves'!$A$11:$G$371,3)+IF(Fuel!$P$1, VLOOKUP(A51,'Gas Curves'!$A$11:$G$371,IF(AND(MONTH(A51)&gt;=4, MONTH(A51)&lt;=10), 4,5)), 0)+IF(Fuel!$P$2, VLOOKUP(A51,'Gas Curves'!$A$11:$G$371,IF(AND(MONTH(A51)&gt;=4, MONTH(A51)&lt;=10), 6,7)), 0)</f>
        <v>3.1665000000000001</v>
      </c>
      <c r="T51" s="285">
        <f>VLOOKUP(A51,'Gas Curves'!$A$11:$I$371,9)</f>
        <v>14.983000000000001</v>
      </c>
    </row>
    <row r="52" spans="1:20" s="4" customFormat="1" x14ac:dyDescent="0.2">
      <c r="A52" s="75">
        <f t="shared" si="1"/>
        <v>38534</v>
      </c>
      <c r="B52" s="190">
        <f t="shared" si="0"/>
        <v>3.2190000000000003</v>
      </c>
      <c r="C52" s="190">
        <f t="shared" si="0"/>
        <v>14.942</v>
      </c>
      <c r="D52" s="284">
        <f t="shared" si="2"/>
        <v>7.4710000000000001</v>
      </c>
      <c r="E52" s="284"/>
      <c r="F52" s="284"/>
      <c r="G52" s="285">
        <f>VLOOKUP(A52,'Gas Curves'!$A$11:$G$371,2)</f>
        <v>0.5</v>
      </c>
      <c r="H52" s="285">
        <f>VLOOKUP(A52,'Gas Curves'!$A$11:$I$371,8)</f>
        <v>0.20300000000000001</v>
      </c>
      <c r="I52" s="285">
        <f t="shared" si="3"/>
        <v>0.10150000000000001</v>
      </c>
      <c r="J52" s="285"/>
      <c r="K52" s="285"/>
      <c r="L52" s="48">
        <f>VLOOKUP(A52,'Power Curves'!$BF$9:$BG$232,2)</f>
        <v>0.89</v>
      </c>
      <c r="M52" s="4">
        <f t="shared" si="4"/>
        <v>0.89</v>
      </c>
      <c r="N52" s="4">
        <f t="shared" si="4"/>
        <v>0.89</v>
      </c>
      <c r="S52" s="110">
        <f>VLOOKUP(A52,'Gas Curves'!$A$11:$G$371,3)+IF(Fuel!$P$1, VLOOKUP(A52,'Gas Curves'!$A$11:$G$371,IF(AND(MONTH(A52)&gt;=4, MONTH(A52)&lt;=10), 4,5)), 0)+IF(Fuel!$P$2, VLOOKUP(A52,'Gas Curves'!$A$11:$G$371,IF(AND(MONTH(A52)&gt;=4, MONTH(A52)&lt;=10), 6,7)), 0)</f>
        <v>3.2190000000000003</v>
      </c>
      <c r="T52" s="285">
        <f>VLOOKUP(A52,'Gas Curves'!$A$11:$I$371,9)</f>
        <v>14.942</v>
      </c>
    </row>
    <row r="53" spans="1:20" s="4" customFormat="1" x14ac:dyDescent="0.2">
      <c r="A53" s="75">
        <f t="shared" si="1"/>
        <v>38565</v>
      </c>
      <c r="B53" s="190">
        <f t="shared" si="0"/>
        <v>3.2555000000000001</v>
      </c>
      <c r="C53" s="190">
        <f t="shared" si="0"/>
        <v>14.901</v>
      </c>
      <c r="D53" s="284">
        <f t="shared" si="2"/>
        <v>7.4504999999999999</v>
      </c>
      <c r="E53" s="284"/>
      <c r="F53" s="284"/>
      <c r="G53" s="285">
        <f>VLOOKUP(A53,'Gas Curves'!$A$11:$G$371,2)</f>
        <v>0.55000000000000004</v>
      </c>
      <c r="H53" s="285">
        <f>VLOOKUP(A53,'Gas Curves'!$A$11:$I$371,8)</f>
        <v>0.20300000000000001</v>
      </c>
      <c r="I53" s="285">
        <f t="shared" si="3"/>
        <v>0.10150000000000001</v>
      </c>
      <c r="J53" s="285"/>
      <c r="K53" s="285"/>
      <c r="L53" s="48">
        <f>VLOOKUP(A53,'Power Curves'!$BF$9:$BG$232,2)</f>
        <v>0.89</v>
      </c>
      <c r="M53" s="4">
        <f t="shared" si="4"/>
        <v>0.89</v>
      </c>
      <c r="N53" s="4">
        <f t="shared" si="4"/>
        <v>0.89</v>
      </c>
      <c r="S53" s="110">
        <f>VLOOKUP(A53,'Gas Curves'!$A$11:$G$371,3)+IF(Fuel!$P$1, VLOOKUP(A53,'Gas Curves'!$A$11:$G$371,IF(AND(MONTH(A53)&gt;=4, MONTH(A53)&lt;=10), 4,5)), 0)+IF(Fuel!$P$2, VLOOKUP(A53,'Gas Curves'!$A$11:$G$371,IF(AND(MONTH(A53)&gt;=4, MONTH(A53)&lt;=10), 6,7)), 0)</f>
        <v>3.2555000000000001</v>
      </c>
      <c r="T53" s="285">
        <f>VLOOKUP(A53,'Gas Curves'!$A$11:$I$371,9)</f>
        <v>14.901</v>
      </c>
    </row>
    <row r="54" spans="1:20" s="4" customFormat="1" x14ac:dyDescent="0.2">
      <c r="A54" s="75">
        <f t="shared" si="1"/>
        <v>38596</v>
      </c>
      <c r="B54" s="190">
        <f t="shared" si="0"/>
        <v>3.2610000000000001</v>
      </c>
      <c r="C54" s="190">
        <f t="shared" si="0"/>
        <v>14.858000000000001</v>
      </c>
      <c r="D54" s="284">
        <f t="shared" si="2"/>
        <v>7.4290000000000003</v>
      </c>
      <c r="E54" s="284"/>
      <c r="F54" s="284"/>
      <c r="G54" s="285">
        <f>VLOOKUP(A54,'Gas Curves'!$A$11:$G$371,2)</f>
        <v>0.55000000000000004</v>
      </c>
      <c r="H54" s="285">
        <f>VLOOKUP(A54,'Gas Curves'!$A$11:$I$371,8)</f>
        <v>0.20100000000000001</v>
      </c>
      <c r="I54" s="285">
        <f t="shared" si="3"/>
        <v>0.10050000000000001</v>
      </c>
      <c r="J54" s="285"/>
      <c r="K54" s="285"/>
      <c r="L54" s="48">
        <f>VLOOKUP(A54,'Power Curves'!$BF$9:$BG$232,2)</f>
        <v>0.89</v>
      </c>
      <c r="M54" s="4">
        <f t="shared" si="4"/>
        <v>0.89</v>
      </c>
      <c r="N54" s="4">
        <f t="shared" si="4"/>
        <v>0.89</v>
      </c>
      <c r="S54" s="110">
        <f>VLOOKUP(A54,'Gas Curves'!$A$11:$G$371,3)+IF(Fuel!$P$1, VLOOKUP(A54,'Gas Curves'!$A$11:$G$371,IF(AND(MONTH(A54)&gt;=4, MONTH(A54)&lt;=10), 4,5)), 0)+IF(Fuel!$P$2, VLOOKUP(A54,'Gas Curves'!$A$11:$G$371,IF(AND(MONTH(A54)&gt;=4, MONTH(A54)&lt;=10), 6,7)), 0)</f>
        <v>3.2610000000000001</v>
      </c>
      <c r="T54" s="285">
        <f>VLOOKUP(A54,'Gas Curves'!$A$11:$I$371,9)</f>
        <v>14.858000000000001</v>
      </c>
    </row>
    <row r="55" spans="1:20" s="4" customFormat="1" x14ac:dyDescent="0.2">
      <c r="A55" s="75">
        <f t="shared" si="1"/>
        <v>38626</v>
      </c>
      <c r="B55" s="190">
        <f t="shared" si="0"/>
        <v>3.2429999999999999</v>
      </c>
      <c r="C55" s="190">
        <f t="shared" si="0"/>
        <v>14.818</v>
      </c>
      <c r="D55" s="284">
        <f t="shared" si="2"/>
        <v>7.4089999999999998</v>
      </c>
      <c r="E55" s="284"/>
      <c r="F55" s="284"/>
      <c r="G55" s="285">
        <f>VLOOKUP(A55,'Gas Curves'!$A$11:$G$371,2)</f>
        <v>0.6</v>
      </c>
      <c r="H55" s="285">
        <f>VLOOKUP(A55,'Gas Curves'!$A$11:$I$371,8)</f>
        <v>0.2</v>
      </c>
      <c r="I55" s="285">
        <f t="shared" si="3"/>
        <v>0.1</v>
      </c>
      <c r="J55" s="285"/>
      <c r="K55" s="285"/>
      <c r="L55" s="48">
        <f>VLOOKUP(A55,'Power Curves'!$BF$9:$BG$232,2)</f>
        <v>0.89</v>
      </c>
      <c r="M55" s="4">
        <f t="shared" si="4"/>
        <v>0.89</v>
      </c>
      <c r="N55" s="4">
        <f t="shared" si="4"/>
        <v>0.89</v>
      </c>
      <c r="S55" s="110">
        <f>VLOOKUP(A55,'Gas Curves'!$A$11:$G$371,3)+IF(Fuel!$P$1, VLOOKUP(A55,'Gas Curves'!$A$11:$G$371,IF(AND(MONTH(A55)&gt;=4, MONTH(A55)&lt;=10), 4,5)), 0)+IF(Fuel!$P$2, VLOOKUP(A55,'Gas Curves'!$A$11:$G$371,IF(AND(MONTH(A55)&gt;=4, MONTH(A55)&lt;=10), 6,7)), 0)</f>
        <v>3.2429999999999999</v>
      </c>
      <c r="T55" s="285">
        <f>VLOOKUP(A55,'Gas Curves'!$A$11:$I$371,9)</f>
        <v>14.818</v>
      </c>
    </row>
    <row r="56" spans="1:20" s="4" customFormat="1" x14ac:dyDescent="0.2">
      <c r="A56" s="75">
        <f t="shared" si="1"/>
        <v>38657</v>
      </c>
      <c r="B56" s="190">
        <f t="shared" si="0"/>
        <v>3.3805000000000001</v>
      </c>
      <c r="C56" s="190">
        <f t="shared" si="0"/>
        <v>14.78</v>
      </c>
      <c r="D56" s="284">
        <f t="shared" si="2"/>
        <v>7.39</v>
      </c>
      <c r="E56" s="284"/>
      <c r="F56" s="284"/>
      <c r="G56" s="285">
        <f>VLOOKUP(A56,'Gas Curves'!$A$11:$G$371,2)</f>
        <v>0.85</v>
      </c>
      <c r="H56" s="285">
        <f>VLOOKUP(A56,'Gas Curves'!$A$11:$I$371,8)</f>
        <v>0.19700000000000001</v>
      </c>
      <c r="I56" s="285">
        <f t="shared" si="3"/>
        <v>9.8500000000000004E-2</v>
      </c>
      <c r="J56" s="285"/>
      <c r="K56" s="285"/>
      <c r="L56" s="48">
        <f>VLOOKUP(A56,'Power Curves'!$BF$9:$BG$232,2)</f>
        <v>0.89</v>
      </c>
      <c r="M56" s="4">
        <f t="shared" si="4"/>
        <v>0.89</v>
      </c>
      <c r="N56" s="4">
        <f t="shared" si="4"/>
        <v>0.89</v>
      </c>
      <c r="S56" s="110">
        <f>VLOOKUP(A56,'Gas Curves'!$A$11:$G$371,3)+IF(Fuel!$P$1, VLOOKUP(A56,'Gas Curves'!$A$11:$G$371,IF(AND(MONTH(A56)&gt;=4, MONTH(A56)&lt;=10), 4,5)), 0)+IF(Fuel!$P$2, VLOOKUP(A56,'Gas Curves'!$A$11:$G$371,IF(AND(MONTH(A56)&gt;=4, MONTH(A56)&lt;=10), 6,7)), 0)</f>
        <v>3.3805000000000001</v>
      </c>
      <c r="T56" s="285">
        <f>VLOOKUP(A56,'Gas Curves'!$A$11:$I$371,9)</f>
        <v>14.78</v>
      </c>
    </row>
    <row r="57" spans="1:20" s="4" customFormat="1" x14ac:dyDescent="0.2">
      <c r="A57" s="75">
        <f t="shared" si="1"/>
        <v>38687</v>
      </c>
      <c r="B57" s="190">
        <f t="shared" si="0"/>
        <v>3.5329999999999999</v>
      </c>
      <c r="C57" s="190">
        <f t="shared" si="0"/>
        <v>14.753</v>
      </c>
      <c r="D57" s="284">
        <f t="shared" si="2"/>
        <v>7.3765000000000001</v>
      </c>
      <c r="E57" s="284"/>
      <c r="F57" s="284"/>
      <c r="G57" s="285">
        <f>VLOOKUP(A57,'Gas Curves'!$A$11:$G$371,2)</f>
        <v>1.05</v>
      </c>
      <c r="H57" s="285">
        <f>IF(VLOOKUP(A57,'Gas Curves'!$A$11:$I$371,8)=0,H56,VLOOKUP(A57,'Gas Curves'!$A$11:$I$371,8))</f>
        <v>0.19600000000000001</v>
      </c>
      <c r="I57" s="285">
        <f t="shared" si="3"/>
        <v>9.8000000000000004E-2</v>
      </c>
      <c r="J57" s="285"/>
      <c r="K57" s="285"/>
      <c r="L57" s="48">
        <f>VLOOKUP(A57,'Power Curves'!$BF$9:$BG$232,2)</f>
        <v>0.89</v>
      </c>
      <c r="M57" s="4">
        <f t="shared" si="4"/>
        <v>0.89</v>
      </c>
      <c r="N57" s="4">
        <f t="shared" si="4"/>
        <v>0.89</v>
      </c>
      <c r="S57" s="110">
        <f>VLOOKUP(A57,'Gas Curves'!$A$11:$G$371,3)+IF(Fuel!$P$1, VLOOKUP(A57,'Gas Curves'!$A$11:$G$371,IF(AND(MONTH(A57)&gt;=4, MONTH(A57)&lt;=10), 4,5)), 0)+IF(Fuel!$P$2, VLOOKUP(A57,'Gas Curves'!$A$11:$G$371,IF(AND(MONTH(A57)&gt;=4, MONTH(A57)&lt;=10), 6,7)), 0)</f>
        <v>3.5329999999999999</v>
      </c>
      <c r="T57" s="285">
        <f>IF(VLOOKUP(A57,'Gas Curves'!$A$11:$I$371,9)=0,T56,VLOOKUP(A57,'Gas Curves'!$A$11:$I$371,9))</f>
        <v>14.753</v>
      </c>
    </row>
    <row r="58" spans="1:20" s="4" customFormat="1" x14ac:dyDescent="0.2">
      <c r="A58" s="75">
        <f t="shared" si="1"/>
        <v>38718</v>
      </c>
      <c r="B58" s="190">
        <f t="shared" si="0"/>
        <v>3.5680000000000001</v>
      </c>
      <c r="C58" s="190">
        <f t="shared" si="0"/>
        <v>14.726000000000001</v>
      </c>
      <c r="D58" s="284">
        <f t="shared" si="2"/>
        <v>7.3630000000000004</v>
      </c>
      <c r="E58" s="284"/>
      <c r="F58" s="284"/>
      <c r="G58" s="285">
        <f>VLOOKUP(A58,'Gas Curves'!$A$11:$G$371,2)</f>
        <v>1.05</v>
      </c>
      <c r="H58" s="285">
        <f>IF(VLOOKUP(A58,'Gas Curves'!$A$11:$I$371,8)=0,H57,VLOOKUP(A58,'Gas Curves'!$A$11:$I$371,8))</f>
        <v>0.19500000000000001</v>
      </c>
      <c r="I58" s="285">
        <f t="shared" si="3"/>
        <v>9.7500000000000003E-2</v>
      </c>
      <c r="J58" s="285"/>
      <c r="K58" s="285"/>
      <c r="L58" s="48">
        <f>VLOOKUP(A58,'Power Curves'!$BF$9:$BG$232,2)</f>
        <v>0.89</v>
      </c>
      <c r="M58" s="4">
        <f t="shared" si="4"/>
        <v>0.89</v>
      </c>
      <c r="N58" s="4">
        <f t="shared" si="4"/>
        <v>0.89</v>
      </c>
      <c r="S58" s="110">
        <f>VLOOKUP(A58,'Gas Curves'!$A$11:$G$371,3)+IF(Fuel!$P$1, VLOOKUP(A58,'Gas Curves'!$A$11:$G$371,IF(AND(MONTH(A58)&gt;=4, MONTH(A58)&lt;=10), 4,5)), 0)+IF(Fuel!$P$2, VLOOKUP(A58,'Gas Curves'!$A$11:$G$371,IF(AND(MONTH(A58)&gt;=4, MONTH(A58)&lt;=10), 6,7)), 0)</f>
        <v>3.5680000000000001</v>
      </c>
      <c r="T58" s="285">
        <f>IF(VLOOKUP(A58,'Gas Curves'!$A$11:$I$371,9)=0,T57,VLOOKUP(A58,'Gas Curves'!$A$11:$I$371,9))</f>
        <v>14.726000000000001</v>
      </c>
    </row>
    <row r="59" spans="1:20" s="4" customFormat="1" x14ac:dyDescent="0.2">
      <c r="A59" s="75">
        <f t="shared" si="1"/>
        <v>38749</v>
      </c>
      <c r="B59" s="190">
        <f t="shared" si="0"/>
        <v>3.4715000000000003</v>
      </c>
      <c r="C59" s="190">
        <f t="shared" si="0"/>
        <v>14.699</v>
      </c>
      <c r="D59" s="284">
        <f t="shared" si="2"/>
        <v>7.3494999999999999</v>
      </c>
      <c r="E59" s="284"/>
      <c r="F59" s="284"/>
      <c r="G59" s="285">
        <f>VLOOKUP(A59,'Gas Curves'!$A$11:$G$371,2)</f>
        <v>1.05</v>
      </c>
      <c r="H59" s="285">
        <f>IF(VLOOKUP(A59,'Gas Curves'!$A$11:$I$371,8)=0,H58,VLOOKUP(A59,'Gas Curves'!$A$11:$I$371,8))</f>
        <v>0.19500000000000001</v>
      </c>
      <c r="I59" s="285">
        <f t="shared" si="3"/>
        <v>9.7500000000000003E-2</v>
      </c>
      <c r="J59" s="285"/>
      <c r="K59" s="285"/>
      <c r="L59" s="48">
        <f>VLOOKUP(A59,'Power Curves'!$BF$9:$BG$232,2)</f>
        <v>0.89</v>
      </c>
      <c r="M59" s="4">
        <f t="shared" si="4"/>
        <v>0.89</v>
      </c>
      <c r="N59" s="4">
        <f t="shared" si="4"/>
        <v>0.89</v>
      </c>
      <c r="S59" s="110">
        <f>VLOOKUP(A59,'Gas Curves'!$A$11:$G$371,3)+IF(Fuel!$P$1, VLOOKUP(A59,'Gas Curves'!$A$11:$G$371,IF(AND(MONTH(A59)&gt;=4, MONTH(A59)&lt;=10), 4,5)), 0)+IF(Fuel!$P$2, VLOOKUP(A59,'Gas Curves'!$A$11:$G$371,IF(AND(MONTH(A59)&gt;=4, MONTH(A59)&lt;=10), 6,7)), 0)</f>
        <v>3.4715000000000003</v>
      </c>
      <c r="T59" s="285">
        <f>IF(VLOOKUP(A59,'Gas Curves'!$A$11:$I$371,9)=0,T58,VLOOKUP(A59,'Gas Curves'!$A$11:$I$371,9))</f>
        <v>14.699</v>
      </c>
    </row>
    <row r="60" spans="1:20" s="4" customFormat="1" x14ac:dyDescent="0.2">
      <c r="A60" s="75">
        <f t="shared" si="1"/>
        <v>38777</v>
      </c>
      <c r="B60" s="190">
        <f t="shared" si="0"/>
        <v>3.3520000000000003</v>
      </c>
      <c r="C60" s="190">
        <f t="shared" si="0"/>
        <v>14.669</v>
      </c>
      <c r="D60" s="284">
        <f t="shared" si="2"/>
        <v>7.3345000000000002</v>
      </c>
      <c r="E60" s="284"/>
      <c r="F60" s="284"/>
      <c r="G60" s="285">
        <f>VLOOKUP(A60,'Gas Curves'!$A$11:$G$371,2)</f>
        <v>0.8</v>
      </c>
      <c r="H60" s="285">
        <f>IF(VLOOKUP(A60,'Gas Curves'!$A$11:$I$371,8)=0,H59,VLOOKUP(A60,'Gas Curves'!$A$11:$I$371,8))</f>
        <v>0.19400000000000001</v>
      </c>
      <c r="I60" s="285">
        <f t="shared" si="3"/>
        <v>9.7000000000000003E-2</v>
      </c>
      <c r="J60" s="285"/>
      <c r="K60" s="285"/>
      <c r="L60" s="48">
        <f>VLOOKUP(A60,'Power Curves'!$BF$9:$BG$232,2)</f>
        <v>0.89</v>
      </c>
      <c r="M60" s="4">
        <f t="shared" si="4"/>
        <v>0.89</v>
      </c>
      <c r="N60" s="4">
        <f t="shared" si="4"/>
        <v>0.89</v>
      </c>
      <c r="S60" s="110">
        <f>VLOOKUP(A60,'Gas Curves'!$A$11:$G$371,3)+IF(Fuel!$P$1, VLOOKUP(A60,'Gas Curves'!$A$11:$G$371,IF(AND(MONTH(A60)&gt;=4, MONTH(A60)&lt;=10), 4,5)), 0)+IF(Fuel!$P$2, VLOOKUP(A60,'Gas Curves'!$A$11:$G$371,IF(AND(MONTH(A60)&gt;=4, MONTH(A60)&lt;=10), 6,7)), 0)</f>
        <v>3.3520000000000003</v>
      </c>
      <c r="T60" s="285">
        <f>IF(VLOOKUP(A60,'Gas Curves'!$A$11:$I$371,9)=0,T59,VLOOKUP(A60,'Gas Curves'!$A$11:$I$371,9))</f>
        <v>14.669</v>
      </c>
    </row>
    <row r="61" spans="1:20" s="4" customFormat="1" x14ac:dyDescent="0.2">
      <c r="A61" s="75">
        <f t="shared" si="1"/>
        <v>38808</v>
      </c>
      <c r="B61" s="190">
        <f t="shared" si="0"/>
        <v>3.2195000000000005</v>
      </c>
      <c r="C61" s="190">
        <f t="shared" si="0"/>
        <v>14.644</v>
      </c>
      <c r="D61" s="284">
        <f t="shared" si="2"/>
        <v>7.3220000000000001</v>
      </c>
      <c r="E61" s="284"/>
      <c r="F61" s="284"/>
      <c r="G61" s="285">
        <f>VLOOKUP(A61,'Gas Curves'!$A$11:$G$371,2)</f>
        <v>0.45</v>
      </c>
      <c r="H61" s="285">
        <f>IF(VLOOKUP(A61,'Gas Curves'!$A$11:$I$371,8)=0,H60,VLOOKUP(A61,'Gas Curves'!$A$11:$I$371,8))</f>
        <v>0.19400000000000001</v>
      </c>
      <c r="I61" s="285">
        <f t="shared" si="3"/>
        <v>9.7000000000000003E-2</v>
      </c>
      <c r="J61" s="285"/>
      <c r="K61" s="285"/>
      <c r="L61" s="48">
        <f>VLOOKUP(A61,'Power Curves'!$BF$9:$BG$232,2)</f>
        <v>0.89</v>
      </c>
      <c r="M61" s="4">
        <f t="shared" si="4"/>
        <v>0.89</v>
      </c>
      <c r="N61" s="4">
        <f t="shared" si="4"/>
        <v>0.89</v>
      </c>
      <c r="S61" s="110">
        <f>VLOOKUP(A61,'Gas Curves'!$A$11:$G$371,3)+IF(Fuel!$P$1, VLOOKUP(A61,'Gas Curves'!$A$11:$G$371,IF(AND(MONTH(A61)&gt;=4, MONTH(A61)&lt;=10), 4,5)), 0)+IF(Fuel!$P$2, VLOOKUP(A61,'Gas Curves'!$A$11:$G$371,IF(AND(MONTH(A61)&gt;=4, MONTH(A61)&lt;=10), 6,7)), 0)</f>
        <v>3.2195000000000005</v>
      </c>
      <c r="T61" s="285">
        <f>IF(VLOOKUP(A61,'Gas Curves'!$A$11:$I$371,9)=0,T60,VLOOKUP(A61,'Gas Curves'!$A$11:$I$371,9))</f>
        <v>14.644</v>
      </c>
    </row>
    <row r="62" spans="1:20" s="4" customFormat="1" x14ac:dyDescent="0.2">
      <c r="A62" s="75">
        <f t="shared" si="1"/>
        <v>38838</v>
      </c>
      <c r="B62" s="190">
        <f t="shared" si="0"/>
        <v>3.2195000000000005</v>
      </c>
      <c r="C62" s="190">
        <f t="shared" si="0"/>
        <v>14.615</v>
      </c>
      <c r="D62" s="284">
        <f t="shared" si="2"/>
        <v>7.3075000000000001</v>
      </c>
      <c r="E62" s="284"/>
      <c r="F62" s="284"/>
      <c r="G62" s="285">
        <f>VLOOKUP(A62,'Gas Curves'!$A$11:$G$371,2)</f>
        <v>0.5</v>
      </c>
      <c r="H62" s="285">
        <f>IF(VLOOKUP(A62,'Gas Curves'!$A$11:$I$371,8)=0,H61,VLOOKUP(A62,'Gas Curves'!$A$11:$I$371,8))</f>
        <v>0.193</v>
      </c>
      <c r="I62" s="285">
        <f t="shared" si="3"/>
        <v>9.6500000000000002E-2</v>
      </c>
      <c r="J62" s="285"/>
      <c r="K62" s="285"/>
      <c r="L62" s="48">
        <f>VLOOKUP(A62,'Power Curves'!$BF$9:$BG$232,2)</f>
        <v>0.89</v>
      </c>
      <c r="M62" s="4">
        <f t="shared" si="4"/>
        <v>0.89</v>
      </c>
      <c r="N62" s="4">
        <f t="shared" si="4"/>
        <v>0.89</v>
      </c>
      <c r="S62" s="110">
        <f>VLOOKUP(A62,'Gas Curves'!$A$11:$G$371,3)+IF(Fuel!$P$1, VLOOKUP(A62,'Gas Curves'!$A$11:$G$371,IF(AND(MONTH(A62)&gt;=4, MONTH(A62)&lt;=10), 4,5)), 0)+IF(Fuel!$P$2, VLOOKUP(A62,'Gas Curves'!$A$11:$G$371,IF(AND(MONTH(A62)&gt;=4, MONTH(A62)&lt;=10), 6,7)), 0)</f>
        <v>3.2195000000000005</v>
      </c>
      <c r="T62" s="285">
        <f>IF(VLOOKUP(A62,'Gas Curves'!$A$11:$I$371,9)=0,T61,VLOOKUP(A62,'Gas Curves'!$A$11:$I$371,9))</f>
        <v>14.615</v>
      </c>
    </row>
    <row r="63" spans="1:20" s="4" customFormat="1" x14ac:dyDescent="0.2">
      <c r="A63" s="75">
        <f t="shared" si="1"/>
        <v>38869</v>
      </c>
      <c r="B63" s="190">
        <f t="shared" si="0"/>
        <v>3.2565000000000004</v>
      </c>
      <c r="C63" s="190">
        <f t="shared" si="0"/>
        <v>14.587999999999999</v>
      </c>
      <c r="D63" s="284">
        <f t="shared" si="2"/>
        <v>7.2939999999999996</v>
      </c>
      <c r="E63" s="284"/>
      <c r="F63" s="284"/>
      <c r="G63" s="285">
        <f>VLOOKUP(A63,'Gas Curves'!$A$11:$G$371,2)</f>
        <v>0.5</v>
      </c>
      <c r="H63" s="285">
        <f>IF(VLOOKUP(A63,'Gas Curves'!$A$11:$I$371,8)=0,H62,VLOOKUP(A63,'Gas Curves'!$A$11:$I$371,8))</f>
        <v>0.191</v>
      </c>
      <c r="I63" s="285">
        <f t="shared" si="3"/>
        <v>9.5500000000000002E-2</v>
      </c>
      <c r="J63" s="285"/>
      <c r="K63" s="285"/>
      <c r="L63" s="48">
        <f>VLOOKUP(A63,'Power Curves'!$BF$9:$BG$232,2)</f>
        <v>0.89</v>
      </c>
      <c r="M63" s="4">
        <f t="shared" si="4"/>
        <v>0.89</v>
      </c>
      <c r="N63" s="4">
        <f t="shared" si="4"/>
        <v>0.89</v>
      </c>
      <c r="S63" s="110">
        <f>VLOOKUP(A63,'Gas Curves'!$A$11:$G$371,3)+IF(Fuel!$P$1, VLOOKUP(A63,'Gas Curves'!$A$11:$G$371,IF(AND(MONTH(A63)&gt;=4, MONTH(A63)&lt;=10), 4,5)), 0)+IF(Fuel!$P$2, VLOOKUP(A63,'Gas Curves'!$A$11:$G$371,IF(AND(MONTH(A63)&gt;=4, MONTH(A63)&lt;=10), 6,7)), 0)</f>
        <v>3.2565000000000004</v>
      </c>
      <c r="T63" s="285">
        <f>IF(VLOOKUP(A63,'Gas Curves'!$A$11:$I$371,9)=0,T62,VLOOKUP(A63,'Gas Curves'!$A$11:$I$371,9))</f>
        <v>14.587999999999999</v>
      </c>
    </row>
    <row r="64" spans="1:20" s="4" customFormat="1" x14ac:dyDescent="0.2">
      <c r="A64" s="75">
        <f t="shared" si="1"/>
        <v>38899</v>
      </c>
      <c r="B64" s="190">
        <f t="shared" si="0"/>
        <v>3.3090000000000002</v>
      </c>
      <c r="C64" s="190">
        <f t="shared" si="0"/>
        <v>14.56</v>
      </c>
      <c r="D64" s="284">
        <f t="shared" si="2"/>
        <v>7.28</v>
      </c>
      <c r="E64" s="284"/>
      <c r="F64" s="284"/>
      <c r="G64" s="285">
        <f>VLOOKUP(A64,'Gas Curves'!$A$11:$G$371,2)</f>
        <v>0.5</v>
      </c>
      <c r="H64" s="285">
        <f>IF(VLOOKUP(A64,'Gas Curves'!$A$11:$I$371,8)=0,H63,VLOOKUP(A64,'Gas Curves'!$A$11:$I$371,8))</f>
        <v>0.19</v>
      </c>
      <c r="I64" s="285">
        <f t="shared" si="3"/>
        <v>9.5000000000000001E-2</v>
      </c>
      <c r="J64" s="285"/>
      <c r="K64" s="285"/>
      <c r="L64" s="48">
        <f>VLOOKUP(A64,'Power Curves'!$BF$9:$BG$232,2)</f>
        <v>0.89</v>
      </c>
      <c r="M64" s="4">
        <f t="shared" si="4"/>
        <v>0.89</v>
      </c>
      <c r="N64" s="4">
        <f t="shared" si="4"/>
        <v>0.89</v>
      </c>
      <c r="S64" s="110">
        <f>VLOOKUP(A64,'Gas Curves'!$A$11:$G$371,3)+IF(Fuel!$P$1, VLOOKUP(A64,'Gas Curves'!$A$11:$G$371,IF(AND(MONTH(A64)&gt;=4, MONTH(A64)&lt;=10), 4,5)), 0)+IF(Fuel!$P$2, VLOOKUP(A64,'Gas Curves'!$A$11:$G$371,IF(AND(MONTH(A64)&gt;=4, MONTH(A64)&lt;=10), 6,7)), 0)</f>
        <v>3.3090000000000002</v>
      </c>
      <c r="T64" s="285">
        <f>IF(VLOOKUP(A64,'Gas Curves'!$A$11:$I$371,9)=0,T63,VLOOKUP(A64,'Gas Curves'!$A$11:$I$371,9))</f>
        <v>14.56</v>
      </c>
    </row>
    <row r="65" spans="1:20" s="4" customFormat="1" x14ac:dyDescent="0.2">
      <c r="A65" s="75">
        <f t="shared" si="1"/>
        <v>38930</v>
      </c>
      <c r="B65" s="190">
        <f t="shared" si="0"/>
        <v>3.3454999999999999</v>
      </c>
      <c r="C65" s="190">
        <f t="shared" si="0"/>
        <v>14.532</v>
      </c>
      <c r="D65" s="284">
        <f t="shared" si="2"/>
        <v>7.266</v>
      </c>
      <c r="E65" s="284"/>
      <c r="F65" s="284"/>
      <c r="G65" s="285">
        <f>VLOOKUP(A65,'Gas Curves'!$A$11:$G$371,2)</f>
        <v>0.55000000000000004</v>
      </c>
      <c r="H65" s="285">
        <f>IF(VLOOKUP(A65,'Gas Curves'!$A$11:$I$371,8)=0,H64,VLOOKUP(A65,'Gas Curves'!$A$11:$I$371,8))</f>
        <v>0.189</v>
      </c>
      <c r="I65" s="285">
        <f t="shared" si="3"/>
        <v>9.4500000000000001E-2</v>
      </c>
      <c r="J65" s="285"/>
      <c r="K65" s="285"/>
      <c r="L65" s="48">
        <f>VLOOKUP(A65,'Power Curves'!$BF$9:$BG$232,2)</f>
        <v>0.89</v>
      </c>
      <c r="M65" s="4">
        <f t="shared" si="4"/>
        <v>0.89</v>
      </c>
      <c r="N65" s="4">
        <f t="shared" si="4"/>
        <v>0.89</v>
      </c>
      <c r="S65" s="110">
        <f>VLOOKUP(A65,'Gas Curves'!$A$11:$G$371,3)+IF(Fuel!$P$1, VLOOKUP(A65,'Gas Curves'!$A$11:$G$371,IF(AND(MONTH(A65)&gt;=4, MONTH(A65)&lt;=10), 4,5)), 0)+IF(Fuel!$P$2, VLOOKUP(A65,'Gas Curves'!$A$11:$G$371,IF(AND(MONTH(A65)&gt;=4, MONTH(A65)&lt;=10), 6,7)), 0)</f>
        <v>3.3454999999999999</v>
      </c>
      <c r="T65" s="285">
        <f>IF(VLOOKUP(A65,'Gas Curves'!$A$11:$I$371,9)=0,T64,VLOOKUP(A65,'Gas Curves'!$A$11:$I$371,9))</f>
        <v>14.532</v>
      </c>
    </row>
    <row r="66" spans="1:20" s="4" customFormat="1" x14ac:dyDescent="0.2">
      <c r="A66" s="75">
        <f t="shared" si="1"/>
        <v>38961</v>
      </c>
      <c r="B66" s="190">
        <f t="shared" si="0"/>
        <v>3.3510000000000004</v>
      </c>
      <c r="C66" s="190">
        <f t="shared" si="0"/>
        <v>14.506</v>
      </c>
      <c r="D66" s="284">
        <f t="shared" si="2"/>
        <v>7.2530000000000001</v>
      </c>
      <c r="E66" s="284"/>
      <c r="F66" s="284"/>
      <c r="G66" s="285">
        <f>VLOOKUP(A66,'Gas Curves'!$A$11:$G$371,2)</f>
        <v>0.55000000000000004</v>
      </c>
      <c r="H66" s="285">
        <f>IF(VLOOKUP(A66,'Gas Curves'!$A$11:$I$371,8)=0,H65,VLOOKUP(A66,'Gas Curves'!$A$11:$I$371,8))</f>
        <v>0.189</v>
      </c>
      <c r="I66" s="285">
        <f t="shared" si="3"/>
        <v>9.4500000000000001E-2</v>
      </c>
      <c r="J66" s="285"/>
      <c r="K66" s="285"/>
      <c r="L66" s="48">
        <f>VLOOKUP(A66,'Power Curves'!$BF$9:$BG$232,2)</f>
        <v>0.89</v>
      </c>
      <c r="M66" s="4">
        <f t="shared" si="4"/>
        <v>0.89</v>
      </c>
      <c r="N66" s="4">
        <f t="shared" si="4"/>
        <v>0.89</v>
      </c>
      <c r="S66" s="110">
        <f>VLOOKUP(A66,'Gas Curves'!$A$11:$G$371,3)+IF(Fuel!$P$1, VLOOKUP(A66,'Gas Curves'!$A$11:$G$371,IF(AND(MONTH(A66)&gt;=4, MONTH(A66)&lt;=10), 4,5)), 0)+IF(Fuel!$P$2, VLOOKUP(A66,'Gas Curves'!$A$11:$G$371,IF(AND(MONTH(A66)&gt;=4, MONTH(A66)&lt;=10), 6,7)), 0)</f>
        <v>3.3510000000000004</v>
      </c>
      <c r="T66" s="285">
        <f>IF(VLOOKUP(A66,'Gas Curves'!$A$11:$I$371,9)=0,T65,VLOOKUP(A66,'Gas Curves'!$A$11:$I$371,9))</f>
        <v>14.506</v>
      </c>
    </row>
    <row r="67" spans="1:20" s="4" customFormat="1" x14ac:dyDescent="0.2">
      <c r="A67" s="75">
        <f t="shared" si="1"/>
        <v>38991</v>
      </c>
      <c r="B67" s="190">
        <f t="shared" si="0"/>
        <v>3.3330000000000002</v>
      </c>
      <c r="C67" s="190">
        <f t="shared" si="0"/>
        <v>14.478999999999999</v>
      </c>
      <c r="D67" s="284">
        <f t="shared" si="2"/>
        <v>7.2394999999999996</v>
      </c>
      <c r="E67" s="284"/>
      <c r="F67" s="284"/>
      <c r="G67" s="285">
        <f>VLOOKUP(A67,'Gas Curves'!$A$11:$G$371,2)</f>
        <v>0.6</v>
      </c>
      <c r="H67" s="285">
        <f>IF(VLOOKUP(A67,'Gas Curves'!$A$11:$I$371,8)=0,H66,VLOOKUP(A67,'Gas Curves'!$A$11:$I$371,8))</f>
        <v>0.188</v>
      </c>
      <c r="I67" s="285">
        <f t="shared" si="3"/>
        <v>9.4E-2</v>
      </c>
      <c r="J67" s="285"/>
      <c r="K67" s="285"/>
      <c r="L67" s="48">
        <f>VLOOKUP(A67,'Power Curves'!$BF$9:$BG$232,2)</f>
        <v>0.89</v>
      </c>
      <c r="M67" s="4">
        <f t="shared" si="4"/>
        <v>0.89</v>
      </c>
      <c r="N67" s="4">
        <f t="shared" si="4"/>
        <v>0.89</v>
      </c>
      <c r="S67" s="110">
        <f>VLOOKUP(A67,'Gas Curves'!$A$11:$G$371,3)+IF(Fuel!$P$1, VLOOKUP(A67,'Gas Curves'!$A$11:$G$371,IF(AND(MONTH(A67)&gt;=4, MONTH(A67)&lt;=10), 4,5)), 0)+IF(Fuel!$P$2, VLOOKUP(A67,'Gas Curves'!$A$11:$G$371,IF(AND(MONTH(A67)&gt;=4, MONTH(A67)&lt;=10), 6,7)), 0)</f>
        <v>3.3330000000000002</v>
      </c>
      <c r="T67" s="285">
        <f>IF(VLOOKUP(A67,'Gas Curves'!$A$11:$I$371,9)=0,T66,VLOOKUP(A67,'Gas Curves'!$A$11:$I$371,9))</f>
        <v>14.478999999999999</v>
      </c>
    </row>
    <row r="68" spans="1:20" s="4" customFormat="1" x14ac:dyDescent="0.2">
      <c r="A68" s="75">
        <f t="shared" si="1"/>
        <v>39022</v>
      </c>
      <c r="B68" s="190">
        <f t="shared" si="0"/>
        <v>3.468</v>
      </c>
      <c r="C68" s="190">
        <f t="shared" si="0"/>
        <v>14.456</v>
      </c>
      <c r="D68" s="284">
        <f t="shared" si="2"/>
        <v>7.2279999999999998</v>
      </c>
      <c r="E68" s="284"/>
      <c r="F68" s="284"/>
      <c r="G68" s="285">
        <f>VLOOKUP(A68,'Gas Curves'!$A$11:$G$371,2)</f>
        <v>0.85</v>
      </c>
      <c r="H68" s="285">
        <f>IF(VLOOKUP(A68,'Gas Curves'!$A$11:$I$371,8)=0,H67,VLOOKUP(A68,'Gas Curves'!$A$11:$I$371,8))</f>
        <v>0.187</v>
      </c>
      <c r="I68" s="285">
        <f t="shared" si="3"/>
        <v>9.35E-2</v>
      </c>
      <c r="J68" s="285"/>
      <c r="K68" s="285"/>
      <c r="L68" s="48">
        <f>VLOOKUP(A68,'Power Curves'!$BF$9:$BG$232,2)</f>
        <v>0.89</v>
      </c>
      <c r="M68" s="4">
        <f t="shared" si="4"/>
        <v>0.89</v>
      </c>
      <c r="N68" s="4">
        <f t="shared" si="4"/>
        <v>0.89</v>
      </c>
      <c r="S68" s="110">
        <f>VLOOKUP(A68,'Gas Curves'!$A$11:$G$371,3)+IF(Fuel!$P$1, VLOOKUP(A68,'Gas Curves'!$A$11:$G$371,IF(AND(MONTH(A68)&gt;=4, MONTH(A68)&lt;=10), 4,5)), 0)+IF(Fuel!$P$2, VLOOKUP(A68,'Gas Curves'!$A$11:$G$371,IF(AND(MONTH(A68)&gt;=4, MONTH(A68)&lt;=10), 6,7)), 0)</f>
        <v>3.468</v>
      </c>
      <c r="T68" s="285">
        <f>IF(VLOOKUP(A68,'Gas Curves'!$A$11:$I$371,9)=0,T67,VLOOKUP(A68,'Gas Curves'!$A$11:$I$371,9))</f>
        <v>14.456</v>
      </c>
    </row>
    <row r="69" spans="1:20" s="4" customFormat="1" x14ac:dyDescent="0.2">
      <c r="A69" s="75">
        <f t="shared" si="1"/>
        <v>39052</v>
      </c>
      <c r="B69" s="190">
        <f t="shared" si="0"/>
        <v>3.6204999999999998</v>
      </c>
      <c r="C69" s="190">
        <f t="shared" si="0"/>
        <v>14.446999999999999</v>
      </c>
      <c r="D69" s="284">
        <f t="shared" si="2"/>
        <v>7.2234999999999996</v>
      </c>
      <c r="E69" s="284"/>
      <c r="F69" s="284"/>
      <c r="G69" s="285">
        <f>VLOOKUP(A69,'Gas Curves'!$A$11:$G$371,2)</f>
        <v>1.05</v>
      </c>
      <c r="H69" s="285">
        <f>IF(VLOOKUP(A69,'Gas Curves'!$A$11:$I$371,8)=0,H68,VLOOKUP(A69,'Gas Curves'!$A$11:$I$371,8))</f>
        <v>0.185</v>
      </c>
      <c r="I69" s="285">
        <f t="shared" si="3"/>
        <v>9.2499999999999999E-2</v>
      </c>
      <c r="J69" s="285"/>
      <c r="K69" s="285"/>
      <c r="L69" s="48">
        <f>VLOOKUP(A69,'Power Curves'!$BF$9:$BG$232,2)</f>
        <v>0.89</v>
      </c>
      <c r="M69" s="4">
        <f t="shared" si="4"/>
        <v>0.89</v>
      </c>
      <c r="N69" s="4">
        <f t="shared" si="4"/>
        <v>0.89</v>
      </c>
      <c r="S69" s="110">
        <f>VLOOKUP(A69,'Gas Curves'!$A$11:$G$371,3)+IF(Fuel!$P$1, VLOOKUP(A69,'Gas Curves'!$A$11:$G$371,IF(AND(MONTH(A69)&gt;=4, MONTH(A69)&lt;=10), 4,5)), 0)+IF(Fuel!$P$2, VLOOKUP(A69,'Gas Curves'!$A$11:$G$371,IF(AND(MONTH(A69)&gt;=4, MONTH(A69)&lt;=10), 6,7)), 0)</f>
        <v>3.6204999999999998</v>
      </c>
      <c r="T69" s="285">
        <f>IF(VLOOKUP(A69,'Gas Curves'!$A$11:$I$371,9)=0,T68,VLOOKUP(A69,'Gas Curves'!$A$11:$I$371,9))</f>
        <v>14.446999999999999</v>
      </c>
    </row>
    <row r="70" spans="1:20" s="4" customFormat="1" x14ac:dyDescent="0.2">
      <c r="A70" s="75">
        <f t="shared" si="1"/>
        <v>39083</v>
      </c>
      <c r="B70" s="190">
        <f t="shared" si="0"/>
        <v>3.6579999999999999</v>
      </c>
      <c r="C70" s="190">
        <f t="shared" si="0"/>
        <v>14.436</v>
      </c>
      <c r="D70" s="284">
        <f t="shared" si="2"/>
        <v>7.218</v>
      </c>
      <c r="E70" s="284"/>
      <c r="F70" s="284"/>
      <c r="G70" s="285">
        <f>VLOOKUP(A70,'Gas Curves'!$A$11:$G$371,2)</f>
        <v>1.05</v>
      </c>
      <c r="H70" s="285">
        <f>IF(VLOOKUP(A70,'Gas Curves'!$A$11:$I$371,8)=0,H69,VLOOKUP(A70,'Gas Curves'!$A$11:$I$371,8))</f>
        <v>0.185</v>
      </c>
      <c r="I70" s="285">
        <f t="shared" si="3"/>
        <v>9.2499999999999999E-2</v>
      </c>
      <c r="J70" s="285"/>
      <c r="K70" s="285"/>
      <c r="L70" s="48">
        <f>VLOOKUP(A70,'Power Curves'!$BF$9:$BG$232,2)</f>
        <v>0.89</v>
      </c>
      <c r="M70" s="4">
        <f t="shared" si="4"/>
        <v>0.89</v>
      </c>
      <c r="N70" s="4">
        <f t="shared" si="4"/>
        <v>0.89</v>
      </c>
      <c r="S70" s="110">
        <f>VLOOKUP(A70,'Gas Curves'!$A$11:$G$371,3)+IF(Fuel!$P$1, VLOOKUP(A70,'Gas Curves'!$A$11:$G$371,IF(AND(MONTH(A70)&gt;=4, MONTH(A70)&lt;=10), 4,5)), 0)+IF(Fuel!$P$2, VLOOKUP(A70,'Gas Curves'!$A$11:$G$371,IF(AND(MONTH(A70)&gt;=4, MONTH(A70)&lt;=10), 6,7)), 0)</f>
        <v>3.6579999999999999</v>
      </c>
      <c r="T70" s="285">
        <f>IF(VLOOKUP(A70,'Gas Curves'!$A$11:$I$371,9)=0,T69,VLOOKUP(A70,'Gas Curves'!$A$11:$I$371,9))</f>
        <v>14.436</v>
      </c>
    </row>
    <row r="71" spans="1:20" s="4" customFormat="1" x14ac:dyDescent="0.2">
      <c r="A71" s="75">
        <f t="shared" si="1"/>
        <v>39114</v>
      </c>
      <c r="B71" s="190">
        <f t="shared" ref="B71:C134" si="5">S71*(1+I$3)</f>
        <v>3.5615000000000001</v>
      </c>
      <c r="C71" s="190">
        <f t="shared" si="5"/>
        <v>14.427</v>
      </c>
      <c r="D71" s="284">
        <f t="shared" si="2"/>
        <v>7.2134999999999998</v>
      </c>
      <c r="E71" s="284"/>
      <c r="F71" s="284"/>
      <c r="G71" s="285">
        <f>VLOOKUP(A71,'Gas Curves'!$A$11:$G$371,2)</f>
        <v>1.05</v>
      </c>
      <c r="H71" s="285">
        <f>IF(VLOOKUP(A71,'Gas Curves'!$A$11:$I$371,8)=0,H70,VLOOKUP(A71,'Gas Curves'!$A$11:$I$371,8))</f>
        <v>0.185</v>
      </c>
      <c r="I71" s="285">
        <f t="shared" si="3"/>
        <v>9.2499999999999999E-2</v>
      </c>
      <c r="J71" s="285"/>
      <c r="K71" s="285"/>
      <c r="L71" s="48">
        <f>VLOOKUP(A71,'Power Curves'!$BF$9:$BG$232,2)</f>
        <v>0.89</v>
      </c>
      <c r="M71" s="4">
        <f t="shared" si="4"/>
        <v>0.89</v>
      </c>
      <c r="N71" s="4">
        <f t="shared" si="4"/>
        <v>0.89</v>
      </c>
      <c r="S71" s="110">
        <f>VLOOKUP(A71,'Gas Curves'!$A$11:$G$371,3)+IF(Fuel!$P$1, VLOOKUP(A71,'Gas Curves'!$A$11:$G$371,IF(AND(MONTH(A71)&gt;=4, MONTH(A71)&lt;=10), 4,5)), 0)+IF(Fuel!$P$2, VLOOKUP(A71,'Gas Curves'!$A$11:$G$371,IF(AND(MONTH(A71)&gt;=4, MONTH(A71)&lt;=10), 6,7)), 0)</f>
        <v>3.5615000000000001</v>
      </c>
      <c r="T71" s="285">
        <f>IF(VLOOKUP(A71,'Gas Curves'!$A$11:$I$371,9)=0,T70,VLOOKUP(A71,'Gas Curves'!$A$11:$I$371,9))</f>
        <v>14.427</v>
      </c>
    </row>
    <row r="72" spans="1:20" s="4" customFormat="1" x14ac:dyDescent="0.2">
      <c r="A72" s="75">
        <f t="shared" ref="A72:A135" si="6">EOMONTH(A71,0)+1</f>
        <v>39142</v>
      </c>
      <c r="B72" s="190">
        <f t="shared" si="5"/>
        <v>3.4420000000000002</v>
      </c>
      <c r="C72" s="190">
        <f t="shared" si="5"/>
        <v>14.427</v>
      </c>
      <c r="D72" s="284">
        <f t="shared" ref="D72:D135" si="7">C72/2</f>
        <v>7.2134999999999998</v>
      </c>
      <c r="E72" s="284"/>
      <c r="F72" s="284"/>
      <c r="G72" s="285">
        <f>VLOOKUP(A72,'Gas Curves'!$A$11:$G$371,2)</f>
        <v>0.8</v>
      </c>
      <c r="H72" s="285">
        <f>IF(VLOOKUP(A72,'Gas Curves'!$A$11:$I$371,8)=0,H71,VLOOKUP(A72,'Gas Curves'!$A$11:$I$371,8))</f>
        <v>0.185</v>
      </c>
      <c r="I72" s="285">
        <f t="shared" ref="I72:I135" si="8">H72/2</f>
        <v>9.2499999999999999E-2</v>
      </c>
      <c r="J72" s="285"/>
      <c r="K72" s="285"/>
      <c r="L72" s="48">
        <f>VLOOKUP(A72,'Power Curves'!$BF$9:$BG$232,2)</f>
        <v>0.89</v>
      </c>
      <c r="M72" s="4">
        <f t="shared" si="4"/>
        <v>0.89</v>
      </c>
      <c r="N72" s="4">
        <f t="shared" si="4"/>
        <v>0.89</v>
      </c>
      <c r="S72" s="110">
        <f>VLOOKUP(A72,'Gas Curves'!$A$11:$G$371,3)+IF(Fuel!$P$1, VLOOKUP(A72,'Gas Curves'!$A$11:$G$371,IF(AND(MONTH(A72)&gt;=4, MONTH(A72)&lt;=10), 4,5)), 0)+IF(Fuel!$P$2, VLOOKUP(A72,'Gas Curves'!$A$11:$G$371,IF(AND(MONTH(A72)&gt;=4, MONTH(A72)&lt;=10), 6,7)), 0)</f>
        <v>3.4420000000000002</v>
      </c>
      <c r="T72" s="285">
        <f>IF(VLOOKUP(A72,'Gas Curves'!$A$11:$I$371,9)=0,T71,VLOOKUP(A72,'Gas Curves'!$A$11:$I$371,9))</f>
        <v>14.427</v>
      </c>
    </row>
    <row r="73" spans="1:20" s="4" customFormat="1" x14ac:dyDescent="0.2">
      <c r="A73" s="75">
        <f t="shared" si="6"/>
        <v>39173</v>
      </c>
      <c r="B73" s="190">
        <f t="shared" si="5"/>
        <v>3.3095000000000003</v>
      </c>
      <c r="C73" s="190">
        <f t="shared" si="5"/>
        <v>14.427</v>
      </c>
      <c r="D73" s="284">
        <f t="shared" si="7"/>
        <v>7.2134999999999998</v>
      </c>
      <c r="E73" s="284"/>
      <c r="F73" s="284"/>
      <c r="G73" s="285">
        <f>VLOOKUP(A73,'Gas Curves'!$A$11:$G$371,2)</f>
        <v>0.45</v>
      </c>
      <c r="H73" s="285">
        <f>IF(VLOOKUP(A73,'Gas Curves'!$A$11:$I$371,8)=0,H72,VLOOKUP(A73,'Gas Curves'!$A$11:$I$371,8))</f>
        <v>0.185</v>
      </c>
      <c r="I73" s="285">
        <f t="shared" si="8"/>
        <v>9.2499999999999999E-2</v>
      </c>
      <c r="J73" s="285"/>
      <c r="K73" s="285"/>
      <c r="L73" s="48">
        <f>VLOOKUP(A73,'Power Curves'!$BF$9:$BG$232,2)</f>
        <v>0.89</v>
      </c>
      <c r="M73" s="4">
        <f t="shared" ref="M73:N136" si="9">L73</f>
        <v>0.89</v>
      </c>
      <c r="N73" s="4">
        <f t="shared" si="9"/>
        <v>0.89</v>
      </c>
      <c r="S73" s="110">
        <f>VLOOKUP(A73,'Gas Curves'!$A$11:$G$371,3)+IF(Fuel!$P$1, VLOOKUP(A73,'Gas Curves'!$A$11:$G$371,IF(AND(MONTH(A73)&gt;=4, MONTH(A73)&lt;=10), 4,5)), 0)+IF(Fuel!$P$2, VLOOKUP(A73,'Gas Curves'!$A$11:$G$371,IF(AND(MONTH(A73)&gt;=4, MONTH(A73)&lt;=10), 6,7)), 0)</f>
        <v>3.3095000000000003</v>
      </c>
      <c r="T73" s="285">
        <f>IF(VLOOKUP(A73,'Gas Curves'!$A$11:$I$371,9)=0,T72,VLOOKUP(A73,'Gas Curves'!$A$11:$I$371,9))</f>
        <v>14.427</v>
      </c>
    </row>
    <row r="74" spans="1:20" s="4" customFormat="1" x14ac:dyDescent="0.2">
      <c r="A74" s="75">
        <f t="shared" si="6"/>
        <v>39203</v>
      </c>
      <c r="B74" s="190">
        <f t="shared" si="5"/>
        <v>3.3095000000000003</v>
      </c>
      <c r="C74" s="190">
        <f t="shared" si="5"/>
        <v>14.427</v>
      </c>
      <c r="D74" s="284">
        <f t="shared" si="7"/>
        <v>7.2134999999999998</v>
      </c>
      <c r="E74" s="284"/>
      <c r="F74" s="284"/>
      <c r="G74" s="285">
        <f>VLOOKUP(A74,'Gas Curves'!$A$11:$G$371,2)</f>
        <v>0.5</v>
      </c>
      <c r="H74" s="285">
        <f>IF(VLOOKUP(A74,'Gas Curves'!$A$11:$I$371,8)=0,H73,VLOOKUP(A74,'Gas Curves'!$A$11:$I$371,8))</f>
        <v>0.185</v>
      </c>
      <c r="I74" s="285">
        <f t="shared" si="8"/>
        <v>9.2499999999999999E-2</v>
      </c>
      <c r="J74" s="285"/>
      <c r="K74" s="285"/>
      <c r="L74" s="48">
        <f>VLOOKUP(A74,'Power Curves'!$BF$9:$BG$232,2)</f>
        <v>0.89</v>
      </c>
      <c r="M74" s="4">
        <f t="shared" si="9"/>
        <v>0.89</v>
      </c>
      <c r="N74" s="4">
        <f t="shared" si="9"/>
        <v>0.89</v>
      </c>
      <c r="S74" s="110">
        <f>VLOOKUP(A74,'Gas Curves'!$A$11:$G$371,3)+IF(Fuel!$P$1, VLOOKUP(A74,'Gas Curves'!$A$11:$G$371,IF(AND(MONTH(A74)&gt;=4, MONTH(A74)&lt;=10), 4,5)), 0)+IF(Fuel!$P$2, VLOOKUP(A74,'Gas Curves'!$A$11:$G$371,IF(AND(MONTH(A74)&gt;=4, MONTH(A74)&lt;=10), 6,7)), 0)</f>
        <v>3.3095000000000003</v>
      </c>
      <c r="T74" s="285">
        <f>IF(VLOOKUP(A74,'Gas Curves'!$A$11:$I$371,9)=0,T73,VLOOKUP(A74,'Gas Curves'!$A$11:$I$371,9))</f>
        <v>14.427</v>
      </c>
    </row>
    <row r="75" spans="1:20" s="4" customFormat="1" x14ac:dyDescent="0.2">
      <c r="A75" s="75">
        <f t="shared" si="6"/>
        <v>39234</v>
      </c>
      <c r="B75" s="190">
        <f t="shared" si="5"/>
        <v>3.3465000000000003</v>
      </c>
      <c r="C75" s="190">
        <f t="shared" si="5"/>
        <v>14.427</v>
      </c>
      <c r="D75" s="284">
        <f t="shared" si="7"/>
        <v>7.2134999999999998</v>
      </c>
      <c r="E75" s="284"/>
      <c r="F75" s="284"/>
      <c r="G75" s="285">
        <f>VLOOKUP(A75,'Gas Curves'!$A$11:$G$371,2)</f>
        <v>0.5</v>
      </c>
      <c r="H75" s="285">
        <f>IF(VLOOKUP(A75,'Gas Curves'!$A$11:$I$371,8)=0,H74,VLOOKUP(A75,'Gas Curves'!$A$11:$I$371,8))</f>
        <v>0.185</v>
      </c>
      <c r="I75" s="285">
        <f t="shared" si="8"/>
        <v>9.2499999999999999E-2</v>
      </c>
      <c r="J75" s="285"/>
      <c r="K75" s="285"/>
      <c r="L75" s="48">
        <f>VLOOKUP(A75,'Power Curves'!$BF$9:$BG$232,2)</f>
        <v>0.89</v>
      </c>
      <c r="M75" s="4">
        <f t="shared" si="9"/>
        <v>0.89</v>
      </c>
      <c r="N75" s="4">
        <f t="shared" si="9"/>
        <v>0.89</v>
      </c>
      <c r="S75" s="110">
        <f>VLOOKUP(A75,'Gas Curves'!$A$11:$G$371,3)+IF(Fuel!$P$1, VLOOKUP(A75,'Gas Curves'!$A$11:$G$371,IF(AND(MONTH(A75)&gt;=4, MONTH(A75)&lt;=10), 4,5)), 0)+IF(Fuel!$P$2, VLOOKUP(A75,'Gas Curves'!$A$11:$G$371,IF(AND(MONTH(A75)&gt;=4, MONTH(A75)&lt;=10), 6,7)), 0)</f>
        <v>3.3465000000000003</v>
      </c>
      <c r="T75" s="285">
        <f>IF(VLOOKUP(A75,'Gas Curves'!$A$11:$I$371,9)=0,T74,VLOOKUP(A75,'Gas Curves'!$A$11:$I$371,9))</f>
        <v>14.427</v>
      </c>
    </row>
    <row r="76" spans="1:20" s="4" customFormat="1" x14ac:dyDescent="0.2">
      <c r="A76" s="75">
        <f t="shared" si="6"/>
        <v>39264</v>
      </c>
      <c r="B76" s="190">
        <f t="shared" si="5"/>
        <v>3.399</v>
      </c>
      <c r="C76" s="190">
        <f t="shared" si="5"/>
        <v>14.427</v>
      </c>
      <c r="D76" s="284">
        <f t="shared" si="7"/>
        <v>7.2134999999999998</v>
      </c>
      <c r="E76" s="284"/>
      <c r="F76" s="284"/>
      <c r="G76" s="285">
        <f>VLOOKUP(A76,'Gas Curves'!$A$11:$G$371,2)</f>
        <v>0.5</v>
      </c>
      <c r="H76" s="285">
        <f>IF(VLOOKUP(A76,'Gas Curves'!$A$11:$I$371,8)=0,H75,VLOOKUP(A76,'Gas Curves'!$A$11:$I$371,8))</f>
        <v>0.185</v>
      </c>
      <c r="I76" s="285">
        <f t="shared" si="8"/>
        <v>9.2499999999999999E-2</v>
      </c>
      <c r="J76" s="285"/>
      <c r="K76" s="285"/>
      <c r="L76" s="48">
        <f>VLOOKUP(A76,'Power Curves'!$BF$9:$BG$232,2)</f>
        <v>0.89</v>
      </c>
      <c r="M76" s="4">
        <f t="shared" si="9"/>
        <v>0.89</v>
      </c>
      <c r="N76" s="4">
        <f t="shared" si="9"/>
        <v>0.89</v>
      </c>
      <c r="S76" s="110">
        <f>VLOOKUP(A76,'Gas Curves'!$A$11:$G$371,3)+IF(Fuel!$P$1, VLOOKUP(A76,'Gas Curves'!$A$11:$G$371,IF(AND(MONTH(A76)&gt;=4, MONTH(A76)&lt;=10), 4,5)), 0)+IF(Fuel!$P$2, VLOOKUP(A76,'Gas Curves'!$A$11:$G$371,IF(AND(MONTH(A76)&gt;=4, MONTH(A76)&lt;=10), 6,7)), 0)</f>
        <v>3.399</v>
      </c>
      <c r="T76" s="285">
        <f>IF(VLOOKUP(A76,'Gas Curves'!$A$11:$I$371,9)=0,T75,VLOOKUP(A76,'Gas Curves'!$A$11:$I$371,9))</f>
        <v>14.427</v>
      </c>
    </row>
    <row r="77" spans="1:20" s="4" customFormat="1" x14ac:dyDescent="0.2">
      <c r="A77" s="75">
        <f t="shared" si="6"/>
        <v>39295</v>
      </c>
      <c r="B77" s="190">
        <f t="shared" si="5"/>
        <v>3.4355000000000002</v>
      </c>
      <c r="C77" s="190">
        <f t="shared" si="5"/>
        <v>14.427</v>
      </c>
      <c r="D77" s="284">
        <f t="shared" si="7"/>
        <v>7.2134999999999998</v>
      </c>
      <c r="E77" s="284"/>
      <c r="F77" s="284"/>
      <c r="G77" s="285">
        <f>VLOOKUP(A77,'Gas Curves'!$A$11:$G$371,2)</f>
        <v>0.55000000000000004</v>
      </c>
      <c r="H77" s="285">
        <f>IF(VLOOKUP(A77,'Gas Curves'!$A$11:$I$371,8)=0,H76,VLOOKUP(A77,'Gas Curves'!$A$11:$I$371,8))</f>
        <v>0.185</v>
      </c>
      <c r="I77" s="285">
        <f t="shared" si="8"/>
        <v>9.2499999999999999E-2</v>
      </c>
      <c r="J77" s="285"/>
      <c r="K77" s="285"/>
      <c r="L77" s="48">
        <f>VLOOKUP(A77,'Power Curves'!$BF$9:$BG$232,2)</f>
        <v>0.89</v>
      </c>
      <c r="M77" s="4">
        <f t="shared" si="9"/>
        <v>0.89</v>
      </c>
      <c r="N77" s="4">
        <f t="shared" si="9"/>
        <v>0.89</v>
      </c>
      <c r="S77" s="110">
        <f>VLOOKUP(A77,'Gas Curves'!$A$11:$G$371,3)+IF(Fuel!$P$1, VLOOKUP(A77,'Gas Curves'!$A$11:$G$371,IF(AND(MONTH(A77)&gt;=4, MONTH(A77)&lt;=10), 4,5)), 0)+IF(Fuel!$P$2, VLOOKUP(A77,'Gas Curves'!$A$11:$G$371,IF(AND(MONTH(A77)&gt;=4, MONTH(A77)&lt;=10), 6,7)), 0)</f>
        <v>3.4355000000000002</v>
      </c>
      <c r="T77" s="285">
        <f>IF(VLOOKUP(A77,'Gas Curves'!$A$11:$I$371,9)=0,T76,VLOOKUP(A77,'Gas Curves'!$A$11:$I$371,9))</f>
        <v>14.427</v>
      </c>
    </row>
    <row r="78" spans="1:20" s="4" customFormat="1" x14ac:dyDescent="0.2">
      <c r="A78" s="75">
        <f t="shared" si="6"/>
        <v>39326</v>
      </c>
      <c r="B78" s="190">
        <f t="shared" si="5"/>
        <v>3.4410000000000003</v>
      </c>
      <c r="C78" s="190">
        <f t="shared" si="5"/>
        <v>14.427</v>
      </c>
      <c r="D78" s="284">
        <f t="shared" si="7"/>
        <v>7.2134999999999998</v>
      </c>
      <c r="E78" s="284"/>
      <c r="F78" s="284"/>
      <c r="G78" s="285">
        <f>VLOOKUP(A78,'Gas Curves'!$A$11:$G$371,2)</f>
        <v>0.55000000000000004</v>
      </c>
      <c r="H78" s="285">
        <f>IF(VLOOKUP(A78,'Gas Curves'!$A$11:$I$371,8)=0,H77,VLOOKUP(A78,'Gas Curves'!$A$11:$I$371,8))</f>
        <v>0.185</v>
      </c>
      <c r="I78" s="285">
        <f t="shared" si="8"/>
        <v>9.2499999999999999E-2</v>
      </c>
      <c r="J78" s="285"/>
      <c r="K78" s="285"/>
      <c r="L78" s="48">
        <f>VLOOKUP(A78,'Power Curves'!$BF$9:$BG$232,2)</f>
        <v>0.89</v>
      </c>
      <c r="M78" s="4">
        <f t="shared" si="9"/>
        <v>0.89</v>
      </c>
      <c r="N78" s="4">
        <f t="shared" si="9"/>
        <v>0.89</v>
      </c>
      <c r="S78" s="110">
        <f>VLOOKUP(A78,'Gas Curves'!$A$11:$G$371,3)+IF(Fuel!$P$1, VLOOKUP(A78,'Gas Curves'!$A$11:$G$371,IF(AND(MONTH(A78)&gt;=4, MONTH(A78)&lt;=10), 4,5)), 0)+IF(Fuel!$P$2, VLOOKUP(A78,'Gas Curves'!$A$11:$G$371,IF(AND(MONTH(A78)&gt;=4, MONTH(A78)&lt;=10), 6,7)), 0)</f>
        <v>3.4410000000000003</v>
      </c>
      <c r="T78" s="285">
        <f>IF(VLOOKUP(A78,'Gas Curves'!$A$11:$I$371,9)=0,T77,VLOOKUP(A78,'Gas Curves'!$A$11:$I$371,9))</f>
        <v>14.427</v>
      </c>
    </row>
    <row r="79" spans="1:20" s="4" customFormat="1" x14ac:dyDescent="0.2">
      <c r="A79" s="75">
        <f t="shared" si="6"/>
        <v>39356</v>
      </c>
      <c r="B79" s="190">
        <f t="shared" si="5"/>
        <v>3.423</v>
      </c>
      <c r="C79" s="190">
        <f t="shared" si="5"/>
        <v>14.427</v>
      </c>
      <c r="D79" s="284">
        <f t="shared" si="7"/>
        <v>7.2134999999999998</v>
      </c>
      <c r="E79" s="284"/>
      <c r="F79" s="284"/>
      <c r="G79" s="285">
        <f>VLOOKUP(A79,'Gas Curves'!$A$11:$G$371,2)</f>
        <v>0.6</v>
      </c>
      <c r="H79" s="285">
        <f>IF(VLOOKUP(A79,'Gas Curves'!$A$11:$I$371,8)=0,H78,VLOOKUP(A79,'Gas Curves'!$A$11:$I$371,8))</f>
        <v>0.185</v>
      </c>
      <c r="I79" s="285">
        <f t="shared" si="8"/>
        <v>9.2499999999999999E-2</v>
      </c>
      <c r="J79" s="285"/>
      <c r="K79" s="285"/>
      <c r="L79" s="48">
        <f>VLOOKUP(A79,'Power Curves'!$BF$9:$BG$232,2)</f>
        <v>0.89</v>
      </c>
      <c r="M79" s="4">
        <f t="shared" si="9"/>
        <v>0.89</v>
      </c>
      <c r="N79" s="4">
        <f t="shared" si="9"/>
        <v>0.89</v>
      </c>
      <c r="S79" s="110">
        <f>VLOOKUP(A79,'Gas Curves'!$A$11:$G$371,3)+IF(Fuel!$P$1, VLOOKUP(A79,'Gas Curves'!$A$11:$G$371,IF(AND(MONTH(A79)&gt;=4, MONTH(A79)&lt;=10), 4,5)), 0)+IF(Fuel!$P$2, VLOOKUP(A79,'Gas Curves'!$A$11:$G$371,IF(AND(MONTH(A79)&gt;=4, MONTH(A79)&lt;=10), 6,7)), 0)</f>
        <v>3.423</v>
      </c>
      <c r="T79" s="285">
        <f>IF(VLOOKUP(A79,'Gas Curves'!$A$11:$I$371,9)=0,T78,VLOOKUP(A79,'Gas Curves'!$A$11:$I$371,9))</f>
        <v>14.427</v>
      </c>
    </row>
    <row r="80" spans="1:20" s="4" customFormat="1" x14ac:dyDescent="0.2">
      <c r="A80" s="75">
        <f t="shared" si="6"/>
        <v>39387</v>
      </c>
      <c r="B80" s="190">
        <f t="shared" si="5"/>
        <v>3.5579999999999998</v>
      </c>
      <c r="C80" s="190">
        <f t="shared" si="5"/>
        <v>14.427</v>
      </c>
      <c r="D80" s="284">
        <f t="shared" si="7"/>
        <v>7.2134999999999998</v>
      </c>
      <c r="E80" s="284"/>
      <c r="F80" s="284"/>
      <c r="G80" s="285">
        <f>VLOOKUP(A80,'Gas Curves'!$A$11:$G$371,2)</f>
        <v>0.85</v>
      </c>
      <c r="H80" s="285">
        <f>IF(VLOOKUP(A80,'Gas Curves'!$A$11:$I$371,8)=0,H79,VLOOKUP(A80,'Gas Curves'!$A$11:$I$371,8))</f>
        <v>0.185</v>
      </c>
      <c r="I80" s="285">
        <f t="shared" si="8"/>
        <v>9.2499999999999999E-2</v>
      </c>
      <c r="J80" s="285"/>
      <c r="K80" s="285"/>
      <c r="L80" s="48">
        <f>VLOOKUP(A80,'Power Curves'!$BF$9:$BG$232,2)</f>
        <v>0.89</v>
      </c>
      <c r="M80" s="4">
        <f t="shared" si="9"/>
        <v>0.89</v>
      </c>
      <c r="N80" s="4">
        <f t="shared" si="9"/>
        <v>0.89</v>
      </c>
      <c r="S80" s="110">
        <f>VLOOKUP(A80,'Gas Curves'!$A$11:$G$371,3)+IF(Fuel!$P$1, VLOOKUP(A80,'Gas Curves'!$A$11:$G$371,IF(AND(MONTH(A80)&gt;=4, MONTH(A80)&lt;=10), 4,5)), 0)+IF(Fuel!$P$2, VLOOKUP(A80,'Gas Curves'!$A$11:$G$371,IF(AND(MONTH(A80)&gt;=4, MONTH(A80)&lt;=10), 6,7)), 0)</f>
        <v>3.5579999999999998</v>
      </c>
      <c r="T80" s="285">
        <f>IF(VLOOKUP(A80,'Gas Curves'!$A$11:$I$371,9)=0,T79,VLOOKUP(A80,'Gas Curves'!$A$11:$I$371,9))</f>
        <v>14.427</v>
      </c>
    </row>
    <row r="81" spans="1:20" s="4" customFormat="1" x14ac:dyDescent="0.2">
      <c r="A81" s="75">
        <f t="shared" si="6"/>
        <v>39417</v>
      </c>
      <c r="B81" s="190">
        <f t="shared" si="5"/>
        <v>3.7105000000000001</v>
      </c>
      <c r="C81" s="190">
        <f t="shared" si="5"/>
        <v>14.427</v>
      </c>
      <c r="D81" s="284">
        <f t="shared" si="7"/>
        <v>7.2134999999999998</v>
      </c>
      <c r="E81" s="284"/>
      <c r="F81" s="284"/>
      <c r="G81" s="285">
        <f>VLOOKUP(A81,'Gas Curves'!$A$11:$G$371,2)</f>
        <v>1.05</v>
      </c>
      <c r="H81" s="285">
        <f>IF(VLOOKUP(A81,'Gas Curves'!$A$11:$I$371,8)=0,H80,VLOOKUP(A81,'Gas Curves'!$A$11:$I$371,8))</f>
        <v>0.185</v>
      </c>
      <c r="I81" s="285">
        <f t="shared" si="8"/>
        <v>9.2499999999999999E-2</v>
      </c>
      <c r="J81" s="285"/>
      <c r="K81" s="285"/>
      <c r="L81" s="48">
        <f>VLOOKUP(A81,'Power Curves'!$BF$9:$BG$232,2)</f>
        <v>0.89</v>
      </c>
      <c r="M81" s="4">
        <f t="shared" si="9"/>
        <v>0.89</v>
      </c>
      <c r="N81" s="4">
        <f t="shared" si="9"/>
        <v>0.89</v>
      </c>
      <c r="S81" s="110">
        <f>VLOOKUP(A81,'Gas Curves'!$A$11:$G$371,3)+IF(Fuel!$P$1, VLOOKUP(A81,'Gas Curves'!$A$11:$G$371,IF(AND(MONTH(A81)&gt;=4, MONTH(A81)&lt;=10), 4,5)), 0)+IF(Fuel!$P$2, VLOOKUP(A81,'Gas Curves'!$A$11:$G$371,IF(AND(MONTH(A81)&gt;=4, MONTH(A81)&lt;=10), 6,7)), 0)</f>
        <v>3.7105000000000001</v>
      </c>
      <c r="T81" s="285">
        <f>IF(VLOOKUP(A81,'Gas Curves'!$A$11:$I$371,9)=0,T80,VLOOKUP(A81,'Gas Curves'!$A$11:$I$371,9))</f>
        <v>14.427</v>
      </c>
    </row>
    <row r="82" spans="1:20" s="4" customFormat="1" x14ac:dyDescent="0.2">
      <c r="A82" s="75">
        <f t="shared" si="6"/>
        <v>39448</v>
      </c>
      <c r="B82" s="190">
        <f t="shared" si="5"/>
        <v>3.7505000000000002</v>
      </c>
      <c r="C82" s="190">
        <f t="shared" si="5"/>
        <v>14.427</v>
      </c>
      <c r="D82" s="284">
        <f t="shared" si="7"/>
        <v>7.2134999999999998</v>
      </c>
      <c r="E82" s="284"/>
      <c r="F82" s="284"/>
      <c r="G82" s="285">
        <f>VLOOKUP(A82,'Gas Curves'!$A$11:$G$371,2)</f>
        <v>1.05</v>
      </c>
      <c r="H82" s="285">
        <f>IF(VLOOKUP(A82,'Gas Curves'!$A$11:$I$371,8)=0,H81,VLOOKUP(A82,'Gas Curves'!$A$11:$I$371,8))</f>
        <v>0.185</v>
      </c>
      <c r="I82" s="285">
        <f t="shared" si="8"/>
        <v>9.2499999999999999E-2</v>
      </c>
      <c r="J82" s="285"/>
      <c r="K82" s="285"/>
      <c r="L82" s="48">
        <f>VLOOKUP(A82,'Power Curves'!$BF$9:$BG$232,2)</f>
        <v>0.89</v>
      </c>
      <c r="M82" s="4">
        <f t="shared" si="9"/>
        <v>0.89</v>
      </c>
      <c r="N82" s="4">
        <f t="shared" si="9"/>
        <v>0.89</v>
      </c>
      <c r="S82" s="110">
        <f>VLOOKUP(A82,'Gas Curves'!$A$11:$G$371,3)+IF(Fuel!$P$1, VLOOKUP(A82,'Gas Curves'!$A$11:$G$371,IF(AND(MONTH(A82)&gt;=4, MONTH(A82)&lt;=10), 4,5)), 0)+IF(Fuel!$P$2, VLOOKUP(A82,'Gas Curves'!$A$11:$G$371,IF(AND(MONTH(A82)&gt;=4, MONTH(A82)&lt;=10), 6,7)), 0)</f>
        <v>3.7505000000000002</v>
      </c>
      <c r="T82" s="285">
        <f>IF(VLOOKUP(A82,'Gas Curves'!$A$11:$I$371,9)=0,T81,VLOOKUP(A82,'Gas Curves'!$A$11:$I$371,9))</f>
        <v>14.427</v>
      </c>
    </row>
    <row r="83" spans="1:20" s="4" customFormat="1" x14ac:dyDescent="0.2">
      <c r="A83" s="75">
        <f t="shared" si="6"/>
        <v>39479</v>
      </c>
      <c r="B83" s="190">
        <f t="shared" si="5"/>
        <v>3.6539999999999999</v>
      </c>
      <c r="C83" s="190">
        <f t="shared" si="5"/>
        <v>14.427</v>
      </c>
      <c r="D83" s="284">
        <f t="shared" si="7"/>
        <v>7.2134999999999998</v>
      </c>
      <c r="E83" s="284"/>
      <c r="F83" s="284"/>
      <c r="G83" s="285">
        <f>VLOOKUP(A83,'Gas Curves'!$A$11:$G$371,2)</f>
        <v>1.05</v>
      </c>
      <c r="H83" s="285">
        <f>IF(VLOOKUP(A83,'Gas Curves'!$A$11:$I$371,8)=0,H82,VLOOKUP(A83,'Gas Curves'!$A$11:$I$371,8))</f>
        <v>0.185</v>
      </c>
      <c r="I83" s="285">
        <f t="shared" si="8"/>
        <v>9.2499999999999999E-2</v>
      </c>
      <c r="J83" s="285"/>
      <c r="K83" s="285"/>
      <c r="L83" s="48">
        <f>VLOOKUP(A83,'Power Curves'!$BF$9:$BG$232,2)</f>
        <v>0.89</v>
      </c>
      <c r="M83" s="4">
        <f t="shared" si="9"/>
        <v>0.89</v>
      </c>
      <c r="N83" s="4">
        <f t="shared" si="9"/>
        <v>0.89</v>
      </c>
      <c r="S83" s="110">
        <f>VLOOKUP(A83,'Gas Curves'!$A$11:$G$371,3)+IF(Fuel!$P$1, VLOOKUP(A83,'Gas Curves'!$A$11:$G$371,IF(AND(MONTH(A83)&gt;=4, MONTH(A83)&lt;=10), 4,5)), 0)+IF(Fuel!$P$2, VLOOKUP(A83,'Gas Curves'!$A$11:$G$371,IF(AND(MONTH(A83)&gt;=4, MONTH(A83)&lt;=10), 6,7)), 0)</f>
        <v>3.6539999999999999</v>
      </c>
      <c r="T83" s="285">
        <f>IF(VLOOKUP(A83,'Gas Curves'!$A$11:$I$371,9)=0,T82,VLOOKUP(A83,'Gas Curves'!$A$11:$I$371,9))</f>
        <v>14.427</v>
      </c>
    </row>
    <row r="84" spans="1:20" s="4" customFormat="1" x14ac:dyDescent="0.2">
      <c r="A84" s="75">
        <f t="shared" si="6"/>
        <v>39508</v>
      </c>
      <c r="B84" s="190">
        <f t="shared" si="5"/>
        <v>3.5345000000000004</v>
      </c>
      <c r="C84" s="190">
        <f t="shared" si="5"/>
        <v>14.427</v>
      </c>
      <c r="D84" s="284">
        <f t="shared" si="7"/>
        <v>7.2134999999999998</v>
      </c>
      <c r="E84" s="284"/>
      <c r="F84" s="284"/>
      <c r="G84" s="285">
        <f>VLOOKUP(A84,'Gas Curves'!$A$11:$G$371,2)</f>
        <v>0.8</v>
      </c>
      <c r="H84" s="285">
        <f>IF(VLOOKUP(A84,'Gas Curves'!$A$11:$I$371,8)=0,H83,VLOOKUP(A84,'Gas Curves'!$A$11:$I$371,8))</f>
        <v>0.185</v>
      </c>
      <c r="I84" s="285">
        <f t="shared" si="8"/>
        <v>9.2499999999999999E-2</v>
      </c>
      <c r="J84" s="285"/>
      <c r="K84" s="285"/>
      <c r="L84" s="48">
        <f>VLOOKUP(A84,'Power Curves'!$BF$9:$BG$232,2)</f>
        <v>0.89</v>
      </c>
      <c r="M84" s="4">
        <f t="shared" si="9"/>
        <v>0.89</v>
      </c>
      <c r="N84" s="4">
        <f t="shared" si="9"/>
        <v>0.89</v>
      </c>
      <c r="S84" s="110">
        <f>VLOOKUP(A84,'Gas Curves'!$A$11:$G$371,3)+IF(Fuel!$P$1, VLOOKUP(A84,'Gas Curves'!$A$11:$G$371,IF(AND(MONTH(A84)&gt;=4, MONTH(A84)&lt;=10), 4,5)), 0)+IF(Fuel!$P$2, VLOOKUP(A84,'Gas Curves'!$A$11:$G$371,IF(AND(MONTH(A84)&gt;=4, MONTH(A84)&lt;=10), 6,7)), 0)</f>
        <v>3.5345000000000004</v>
      </c>
      <c r="T84" s="285">
        <f>IF(VLOOKUP(A84,'Gas Curves'!$A$11:$I$371,9)=0,T83,VLOOKUP(A84,'Gas Curves'!$A$11:$I$371,9))</f>
        <v>14.427</v>
      </c>
    </row>
    <row r="85" spans="1:20" s="4" customFormat="1" x14ac:dyDescent="0.2">
      <c r="A85" s="75">
        <f t="shared" si="6"/>
        <v>39539</v>
      </c>
      <c r="B85" s="190">
        <f t="shared" si="5"/>
        <v>3.4020000000000001</v>
      </c>
      <c r="C85" s="190">
        <f t="shared" si="5"/>
        <v>14.427</v>
      </c>
      <c r="D85" s="284">
        <f t="shared" si="7"/>
        <v>7.2134999999999998</v>
      </c>
      <c r="E85" s="284"/>
      <c r="F85" s="284"/>
      <c r="G85" s="285">
        <f>VLOOKUP(A85,'Gas Curves'!$A$11:$G$371,2)</f>
        <v>0.45</v>
      </c>
      <c r="H85" s="285">
        <f>IF(VLOOKUP(A85,'Gas Curves'!$A$11:$I$371,8)=0,H84,VLOOKUP(A85,'Gas Curves'!$A$11:$I$371,8))</f>
        <v>0.185</v>
      </c>
      <c r="I85" s="285">
        <f t="shared" si="8"/>
        <v>9.2499999999999999E-2</v>
      </c>
      <c r="J85" s="285"/>
      <c r="K85" s="285"/>
      <c r="L85" s="48">
        <f>VLOOKUP(A85,'Power Curves'!$BF$9:$BG$232,2)</f>
        <v>0.89</v>
      </c>
      <c r="M85" s="4">
        <f t="shared" si="9"/>
        <v>0.89</v>
      </c>
      <c r="N85" s="4">
        <f t="shared" si="9"/>
        <v>0.89</v>
      </c>
      <c r="S85" s="110">
        <f>VLOOKUP(A85,'Gas Curves'!$A$11:$G$371,3)+IF(Fuel!$P$1, VLOOKUP(A85,'Gas Curves'!$A$11:$G$371,IF(AND(MONTH(A85)&gt;=4, MONTH(A85)&lt;=10), 4,5)), 0)+IF(Fuel!$P$2, VLOOKUP(A85,'Gas Curves'!$A$11:$G$371,IF(AND(MONTH(A85)&gt;=4, MONTH(A85)&lt;=10), 6,7)), 0)</f>
        <v>3.4020000000000001</v>
      </c>
      <c r="T85" s="285">
        <f>IF(VLOOKUP(A85,'Gas Curves'!$A$11:$I$371,9)=0,T84,VLOOKUP(A85,'Gas Curves'!$A$11:$I$371,9))</f>
        <v>14.427</v>
      </c>
    </row>
    <row r="86" spans="1:20" s="4" customFormat="1" x14ac:dyDescent="0.2">
      <c r="A86" s="75">
        <f t="shared" si="6"/>
        <v>39569</v>
      </c>
      <c r="B86" s="190">
        <f t="shared" si="5"/>
        <v>3.4020000000000001</v>
      </c>
      <c r="C86" s="190">
        <f t="shared" si="5"/>
        <v>14.427</v>
      </c>
      <c r="D86" s="284">
        <f t="shared" si="7"/>
        <v>7.2134999999999998</v>
      </c>
      <c r="E86" s="284"/>
      <c r="F86" s="284"/>
      <c r="G86" s="285">
        <f>VLOOKUP(A86,'Gas Curves'!$A$11:$G$371,2)</f>
        <v>0.5</v>
      </c>
      <c r="H86" s="285">
        <f>IF(VLOOKUP(A86,'Gas Curves'!$A$11:$I$371,8)=0,H85,VLOOKUP(A86,'Gas Curves'!$A$11:$I$371,8))</f>
        <v>0.185</v>
      </c>
      <c r="I86" s="285">
        <f t="shared" si="8"/>
        <v>9.2499999999999999E-2</v>
      </c>
      <c r="J86" s="285"/>
      <c r="K86" s="285"/>
      <c r="L86" s="48">
        <f>VLOOKUP(A86,'Power Curves'!$BF$9:$BG$232,2)</f>
        <v>0.89</v>
      </c>
      <c r="M86" s="4">
        <f t="shared" si="9"/>
        <v>0.89</v>
      </c>
      <c r="N86" s="4">
        <f t="shared" si="9"/>
        <v>0.89</v>
      </c>
      <c r="S86" s="110">
        <f>VLOOKUP(A86,'Gas Curves'!$A$11:$G$371,3)+IF(Fuel!$P$1, VLOOKUP(A86,'Gas Curves'!$A$11:$G$371,IF(AND(MONTH(A86)&gt;=4, MONTH(A86)&lt;=10), 4,5)), 0)+IF(Fuel!$P$2, VLOOKUP(A86,'Gas Curves'!$A$11:$G$371,IF(AND(MONTH(A86)&gt;=4, MONTH(A86)&lt;=10), 6,7)), 0)</f>
        <v>3.4020000000000001</v>
      </c>
      <c r="T86" s="285">
        <f>IF(VLOOKUP(A86,'Gas Curves'!$A$11:$I$371,9)=0,T85,VLOOKUP(A86,'Gas Curves'!$A$11:$I$371,9))</f>
        <v>14.427</v>
      </c>
    </row>
    <row r="87" spans="1:20" s="4" customFormat="1" x14ac:dyDescent="0.2">
      <c r="A87" s="75">
        <f t="shared" si="6"/>
        <v>39600</v>
      </c>
      <c r="B87" s="190">
        <f t="shared" si="5"/>
        <v>3.4390000000000001</v>
      </c>
      <c r="C87" s="190">
        <f t="shared" si="5"/>
        <v>14.427</v>
      </c>
      <c r="D87" s="284">
        <f t="shared" si="7"/>
        <v>7.2134999999999998</v>
      </c>
      <c r="E87" s="284"/>
      <c r="F87" s="284"/>
      <c r="G87" s="285">
        <f>VLOOKUP(A87,'Gas Curves'!$A$11:$G$371,2)</f>
        <v>0.5</v>
      </c>
      <c r="H87" s="285">
        <f>IF(VLOOKUP(A87,'Gas Curves'!$A$11:$I$371,8)=0,H86,VLOOKUP(A87,'Gas Curves'!$A$11:$I$371,8))</f>
        <v>0.185</v>
      </c>
      <c r="I87" s="285">
        <f t="shared" si="8"/>
        <v>9.2499999999999999E-2</v>
      </c>
      <c r="J87" s="285"/>
      <c r="K87" s="285"/>
      <c r="L87" s="48">
        <f>VLOOKUP(A87,'Power Curves'!$BF$9:$BG$232,2)</f>
        <v>0.89</v>
      </c>
      <c r="M87" s="4">
        <f t="shared" si="9"/>
        <v>0.89</v>
      </c>
      <c r="N87" s="4">
        <f t="shared" si="9"/>
        <v>0.89</v>
      </c>
      <c r="S87" s="110">
        <f>VLOOKUP(A87,'Gas Curves'!$A$11:$G$371,3)+IF(Fuel!$P$1, VLOOKUP(A87,'Gas Curves'!$A$11:$G$371,IF(AND(MONTH(A87)&gt;=4, MONTH(A87)&lt;=10), 4,5)), 0)+IF(Fuel!$P$2, VLOOKUP(A87,'Gas Curves'!$A$11:$G$371,IF(AND(MONTH(A87)&gt;=4, MONTH(A87)&lt;=10), 6,7)), 0)</f>
        <v>3.4390000000000001</v>
      </c>
      <c r="T87" s="285">
        <f>IF(VLOOKUP(A87,'Gas Curves'!$A$11:$I$371,9)=0,T86,VLOOKUP(A87,'Gas Curves'!$A$11:$I$371,9))</f>
        <v>14.427</v>
      </c>
    </row>
    <row r="88" spans="1:20" s="4" customFormat="1" x14ac:dyDescent="0.2">
      <c r="A88" s="75">
        <f t="shared" si="6"/>
        <v>39630</v>
      </c>
      <c r="B88" s="190">
        <f t="shared" si="5"/>
        <v>3.4915000000000003</v>
      </c>
      <c r="C88" s="190">
        <f t="shared" si="5"/>
        <v>14.427</v>
      </c>
      <c r="D88" s="284">
        <f t="shared" si="7"/>
        <v>7.2134999999999998</v>
      </c>
      <c r="E88" s="284"/>
      <c r="F88" s="284"/>
      <c r="G88" s="285">
        <f>VLOOKUP(A88,'Gas Curves'!$A$11:$G$371,2)</f>
        <v>0.5</v>
      </c>
      <c r="H88" s="285">
        <f>IF(VLOOKUP(A88,'Gas Curves'!$A$11:$I$371,8)=0,H87,VLOOKUP(A88,'Gas Curves'!$A$11:$I$371,8))</f>
        <v>0.185</v>
      </c>
      <c r="I88" s="285">
        <f t="shared" si="8"/>
        <v>9.2499999999999999E-2</v>
      </c>
      <c r="J88" s="285"/>
      <c r="K88" s="285"/>
      <c r="L88" s="48">
        <f>VLOOKUP(A88,'Power Curves'!$BF$9:$BG$232,2)</f>
        <v>0.89</v>
      </c>
      <c r="M88" s="4">
        <f t="shared" si="9"/>
        <v>0.89</v>
      </c>
      <c r="N88" s="4">
        <f t="shared" si="9"/>
        <v>0.89</v>
      </c>
      <c r="S88" s="110">
        <f>VLOOKUP(A88,'Gas Curves'!$A$11:$G$371,3)+IF(Fuel!$P$1, VLOOKUP(A88,'Gas Curves'!$A$11:$G$371,IF(AND(MONTH(A88)&gt;=4, MONTH(A88)&lt;=10), 4,5)), 0)+IF(Fuel!$P$2, VLOOKUP(A88,'Gas Curves'!$A$11:$G$371,IF(AND(MONTH(A88)&gt;=4, MONTH(A88)&lt;=10), 6,7)), 0)</f>
        <v>3.4915000000000003</v>
      </c>
      <c r="T88" s="285">
        <f>IF(VLOOKUP(A88,'Gas Curves'!$A$11:$I$371,9)=0,T87,VLOOKUP(A88,'Gas Curves'!$A$11:$I$371,9))</f>
        <v>14.427</v>
      </c>
    </row>
    <row r="89" spans="1:20" s="4" customFormat="1" x14ac:dyDescent="0.2">
      <c r="A89" s="75">
        <f t="shared" si="6"/>
        <v>39661</v>
      </c>
      <c r="B89" s="190">
        <f t="shared" si="5"/>
        <v>3.528</v>
      </c>
      <c r="C89" s="190">
        <f t="shared" si="5"/>
        <v>14.427</v>
      </c>
      <c r="D89" s="284">
        <f t="shared" si="7"/>
        <v>7.2134999999999998</v>
      </c>
      <c r="E89" s="284"/>
      <c r="F89" s="284"/>
      <c r="G89" s="285">
        <f>VLOOKUP(A89,'Gas Curves'!$A$11:$G$371,2)</f>
        <v>0.55000000000000004</v>
      </c>
      <c r="H89" s="285">
        <f>IF(VLOOKUP(A89,'Gas Curves'!$A$11:$I$371,8)=0,H88,VLOOKUP(A89,'Gas Curves'!$A$11:$I$371,8))</f>
        <v>0.185</v>
      </c>
      <c r="I89" s="285">
        <f t="shared" si="8"/>
        <v>9.2499999999999999E-2</v>
      </c>
      <c r="J89" s="285"/>
      <c r="K89" s="285"/>
      <c r="L89" s="48">
        <f>VLOOKUP(A89,'Power Curves'!$BF$9:$BG$232,2)</f>
        <v>0.89</v>
      </c>
      <c r="M89" s="4">
        <f t="shared" si="9"/>
        <v>0.89</v>
      </c>
      <c r="N89" s="4">
        <f t="shared" si="9"/>
        <v>0.89</v>
      </c>
      <c r="S89" s="110">
        <f>VLOOKUP(A89,'Gas Curves'!$A$11:$G$371,3)+IF(Fuel!$P$1, VLOOKUP(A89,'Gas Curves'!$A$11:$G$371,IF(AND(MONTH(A89)&gt;=4, MONTH(A89)&lt;=10), 4,5)), 0)+IF(Fuel!$P$2, VLOOKUP(A89,'Gas Curves'!$A$11:$G$371,IF(AND(MONTH(A89)&gt;=4, MONTH(A89)&lt;=10), 6,7)), 0)</f>
        <v>3.528</v>
      </c>
      <c r="T89" s="285">
        <f>IF(VLOOKUP(A89,'Gas Curves'!$A$11:$I$371,9)=0,T88,VLOOKUP(A89,'Gas Curves'!$A$11:$I$371,9))</f>
        <v>14.427</v>
      </c>
    </row>
    <row r="90" spans="1:20" s="4" customFormat="1" x14ac:dyDescent="0.2">
      <c r="A90" s="75">
        <f t="shared" si="6"/>
        <v>39692</v>
      </c>
      <c r="B90" s="190">
        <f t="shared" si="5"/>
        <v>3.5335000000000001</v>
      </c>
      <c r="C90" s="190">
        <f t="shared" si="5"/>
        <v>14.427</v>
      </c>
      <c r="D90" s="284">
        <f t="shared" si="7"/>
        <v>7.2134999999999998</v>
      </c>
      <c r="E90" s="284"/>
      <c r="F90" s="284"/>
      <c r="G90" s="285">
        <f>VLOOKUP(A90,'Gas Curves'!$A$11:$G$371,2)</f>
        <v>0.55000000000000004</v>
      </c>
      <c r="H90" s="285">
        <f>IF(VLOOKUP(A90,'Gas Curves'!$A$11:$I$371,8)=0,H89,VLOOKUP(A90,'Gas Curves'!$A$11:$I$371,8))</f>
        <v>0.185</v>
      </c>
      <c r="I90" s="285">
        <f t="shared" si="8"/>
        <v>9.2499999999999999E-2</v>
      </c>
      <c r="J90" s="285"/>
      <c r="K90" s="285"/>
      <c r="L90" s="48">
        <f>VLOOKUP(A90,'Power Curves'!$BF$9:$BG$232,2)</f>
        <v>0.89</v>
      </c>
      <c r="M90" s="4">
        <f t="shared" si="9"/>
        <v>0.89</v>
      </c>
      <c r="N90" s="4">
        <f t="shared" si="9"/>
        <v>0.89</v>
      </c>
      <c r="S90" s="110">
        <f>VLOOKUP(A90,'Gas Curves'!$A$11:$G$371,3)+IF(Fuel!$P$1, VLOOKUP(A90,'Gas Curves'!$A$11:$G$371,IF(AND(MONTH(A90)&gt;=4, MONTH(A90)&lt;=10), 4,5)), 0)+IF(Fuel!$P$2, VLOOKUP(A90,'Gas Curves'!$A$11:$G$371,IF(AND(MONTH(A90)&gt;=4, MONTH(A90)&lt;=10), 6,7)), 0)</f>
        <v>3.5335000000000001</v>
      </c>
      <c r="T90" s="285">
        <f>IF(VLOOKUP(A90,'Gas Curves'!$A$11:$I$371,9)=0,T89,VLOOKUP(A90,'Gas Curves'!$A$11:$I$371,9))</f>
        <v>14.427</v>
      </c>
    </row>
    <row r="91" spans="1:20" s="4" customFormat="1" x14ac:dyDescent="0.2">
      <c r="A91" s="75">
        <f t="shared" si="6"/>
        <v>39722</v>
      </c>
      <c r="B91" s="190">
        <f t="shared" si="5"/>
        <v>3.5154999999999998</v>
      </c>
      <c r="C91" s="190">
        <f t="shared" si="5"/>
        <v>14.427</v>
      </c>
      <c r="D91" s="284">
        <f t="shared" si="7"/>
        <v>7.2134999999999998</v>
      </c>
      <c r="E91" s="284"/>
      <c r="F91" s="284"/>
      <c r="G91" s="285">
        <f>VLOOKUP(A91,'Gas Curves'!$A$11:$G$371,2)</f>
        <v>0.6</v>
      </c>
      <c r="H91" s="285">
        <f>IF(VLOOKUP(A91,'Gas Curves'!$A$11:$I$371,8)=0,H90,VLOOKUP(A91,'Gas Curves'!$A$11:$I$371,8))</f>
        <v>0.185</v>
      </c>
      <c r="I91" s="285">
        <f t="shared" si="8"/>
        <v>9.2499999999999999E-2</v>
      </c>
      <c r="J91" s="285"/>
      <c r="K91" s="285"/>
      <c r="L91" s="48">
        <f>VLOOKUP(A91,'Power Curves'!$BF$9:$BG$232,2)</f>
        <v>0.89</v>
      </c>
      <c r="M91" s="4">
        <f t="shared" si="9"/>
        <v>0.89</v>
      </c>
      <c r="N91" s="4">
        <f t="shared" si="9"/>
        <v>0.89</v>
      </c>
      <c r="S91" s="110">
        <f>VLOOKUP(A91,'Gas Curves'!$A$11:$G$371,3)+IF(Fuel!$P$1, VLOOKUP(A91,'Gas Curves'!$A$11:$G$371,IF(AND(MONTH(A91)&gt;=4, MONTH(A91)&lt;=10), 4,5)), 0)+IF(Fuel!$P$2, VLOOKUP(A91,'Gas Curves'!$A$11:$G$371,IF(AND(MONTH(A91)&gt;=4, MONTH(A91)&lt;=10), 6,7)), 0)</f>
        <v>3.5154999999999998</v>
      </c>
      <c r="T91" s="285">
        <f>IF(VLOOKUP(A91,'Gas Curves'!$A$11:$I$371,9)=0,T90,VLOOKUP(A91,'Gas Curves'!$A$11:$I$371,9))</f>
        <v>14.427</v>
      </c>
    </row>
    <row r="92" spans="1:20" s="4" customFormat="1" x14ac:dyDescent="0.2">
      <c r="A92" s="75">
        <f t="shared" si="6"/>
        <v>39753</v>
      </c>
      <c r="B92" s="190">
        <f t="shared" si="5"/>
        <v>3.6505000000000001</v>
      </c>
      <c r="C92" s="190">
        <f t="shared" si="5"/>
        <v>14.427</v>
      </c>
      <c r="D92" s="284">
        <f t="shared" si="7"/>
        <v>7.2134999999999998</v>
      </c>
      <c r="E92" s="284"/>
      <c r="F92" s="284"/>
      <c r="G92" s="285">
        <f>VLOOKUP(A92,'Gas Curves'!$A$11:$G$371,2)</f>
        <v>0.85</v>
      </c>
      <c r="H92" s="285">
        <f>IF(VLOOKUP(A92,'Gas Curves'!$A$11:$I$371,8)=0,H91,VLOOKUP(A92,'Gas Curves'!$A$11:$I$371,8))</f>
        <v>0.185</v>
      </c>
      <c r="I92" s="285">
        <f t="shared" si="8"/>
        <v>9.2499999999999999E-2</v>
      </c>
      <c r="J92" s="285"/>
      <c r="K92" s="285"/>
      <c r="L92" s="48">
        <f>VLOOKUP(A92,'Power Curves'!$BF$9:$BG$232,2)</f>
        <v>0.89</v>
      </c>
      <c r="M92" s="4">
        <f t="shared" si="9"/>
        <v>0.89</v>
      </c>
      <c r="N92" s="4">
        <f t="shared" si="9"/>
        <v>0.89</v>
      </c>
      <c r="S92" s="110">
        <f>VLOOKUP(A92,'Gas Curves'!$A$11:$G$371,3)+IF(Fuel!$P$1, VLOOKUP(A92,'Gas Curves'!$A$11:$G$371,IF(AND(MONTH(A92)&gt;=4, MONTH(A92)&lt;=10), 4,5)), 0)+IF(Fuel!$P$2, VLOOKUP(A92,'Gas Curves'!$A$11:$G$371,IF(AND(MONTH(A92)&gt;=4, MONTH(A92)&lt;=10), 6,7)), 0)</f>
        <v>3.6505000000000001</v>
      </c>
      <c r="T92" s="285">
        <f>IF(VLOOKUP(A92,'Gas Curves'!$A$11:$I$371,9)=0,T91,VLOOKUP(A92,'Gas Curves'!$A$11:$I$371,9))</f>
        <v>14.427</v>
      </c>
    </row>
    <row r="93" spans="1:20" s="4" customFormat="1" x14ac:dyDescent="0.2">
      <c r="A93" s="75">
        <f t="shared" si="6"/>
        <v>39783</v>
      </c>
      <c r="B93" s="190">
        <f t="shared" si="5"/>
        <v>3.8029999999999999</v>
      </c>
      <c r="C93" s="190">
        <f t="shared" si="5"/>
        <v>14.427</v>
      </c>
      <c r="D93" s="284">
        <f t="shared" si="7"/>
        <v>7.2134999999999998</v>
      </c>
      <c r="E93" s="284"/>
      <c r="F93" s="284"/>
      <c r="G93" s="285">
        <f>VLOOKUP(A93,'Gas Curves'!$A$11:$G$371,2)</f>
        <v>1.05</v>
      </c>
      <c r="H93" s="285">
        <f>IF(VLOOKUP(A93,'Gas Curves'!$A$11:$I$371,8)=0,H92,VLOOKUP(A93,'Gas Curves'!$A$11:$I$371,8))</f>
        <v>0.185</v>
      </c>
      <c r="I93" s="285">
        <f t="shared" si="8"/>
        <v>9.2499999999999999E-2</v>
      </c>
      <c r="J93" s="285"/>
      <c r="K93" s="285"/>
      <c r="L93" s="48">
        <f>VLOOKUP(A93,'Power Curves'!$BF$9:$BG$232,2)</f>
        <v>0.89</v>
      </c>
      <c r="M93" s="4">
        <f t="shared" si="9"/>
        <v>0.89</v>
      </c>
      <c r="N93" s="4">
        <f t="shared" si="9"/>
        <v>0.89</v>
      </c>
      <c r="S93" s="110">
        <f>VLOOKUP(A93,'Gas Curves'!$A$11:$G$371,3)+IF(Fuel!$P$1, VLOOKUP(A93,'Gas Curves'!$A$11:$G$371,IF(AND(MONTH(A93)&gt;=4, MONTH(A93)&lt;=10), 4,5)), 0)+IF(Fuel!$P$2, VLOOKUP(A93,'Gas Curves'!$A$11:$G$371,IF(AND(MONTH(A93)&gt;=4, MONTH(A93)&lt;=10), 6,7)), 0)</f>
        <v>3.8029999999999999</v>
      </c>
      <c r="T93" s="285">
        <f>IF(VLOOKUP(A93,'Gas Curves'!$A$11:$I$371,9)=0,T92,VLOOKUP(A93,'Gas Curves'!$A$11:$I$371,9))</f>
        <v>14.427</v>
      </c>
    </row>
    <row r="94" spans="1:20" s="4" customFormat="1" x14ac:dyDescent="0.2">
      <c r="A94" s="75">
        <f t="shared" si="6"/>
        <v>39814</v>
      </c>
      <c r="B94" s="190">
        <f t="shared" si="5"/>
        <v>3.8454999999999999</v>
      </c>
      <c r="C94" s="190">
        <f t="shared" si="5"/>
        <v>14.427</v>
      </c>
      <c r="D94" s="284">
        <f t="shared" si="7"/>
        <v>7.2134999999999998</v>
      </c>
      <c r="E94" s="284"/>
      <c r="F94" s="284"/>
      <c r="G94" s="285">
        <f>VLOOKUP(A94,'Gas Curves'!$A$11:$G$371,2)</f>
        <v>1.05</v>
      </c>
      <c r="H94" s="285">
        <f>IF(VLOOKUP(A94,'Gas Curves'!$A$11:$I$371,8)=0,H93,VLOOKUP(A94,'Gas Curves'!$A$11:$I$371,8))</f>
        <v>0.185</v>
      </c>
      <c r="I94" s="285">
        <f t="shared" si="8"/>
        <v>9.2499999999999999E-2</v>
      </c>
      <c r="J94" s="285"/>
      <c r="K94" s="285"/>
      <c r="L94" s="48">
        <f>VLOOKUP(A94,'Power Curves'!$BF$9:$BG$232,2)</f>
        <v>0.89</v>
      </c>
      <c r="M94" s="4">
        <f t="shared" si="9"/>
        <v>0.89</v>
      </c>
      <c r="N94" s="4">
        <f t="shared" si="9"/>
        <v>0.89</v>
      </c>
      <c r="S94" s="110">
        <f>VLOOKUP(A94,'Gas Curves'!$A$11:$G$371,3)+IF(Fuel!$P$1, VLOOKUP(A94,'Gas Curves'!$A$11:$G$371,IF(AND(MONTH(A94)&gt;=4, MONTH(A94)&lt;=10), 4,5)), 0)+IF(Fuel!$P$2, VLOOKUP(A94,'Gas Curves'!$A$11:$G$371,IF(AND(MONTH(A94)&gt;=4, MONTH(A94)&lt;=10), 6,7)), 0)</f>
        <v>3.8454999999999999</v>
      </c>
      <c r="T94" s="285">
        <f>IF(VLOOKUP(A94,'Gas Curves'!$A$11:$I$371,9)=0,T93,VLOOKUP(A94,'Gas Curves'!$A$11:$I$371,9))</f>
        <v>14.427</v>
      </c>
    </row>
    <row r="95" spans="1:20" s="4" customFormat="1" x14ac:dyDescent="0.2">
      <c r="A95" s="75">
        <f t="shared" si="6"/>
        <v>39845</v>
      </c>
      <c r="B95" s="190">
        <f t="shared" si="5"/>
        <v>3.7490000000000001</v>
      </c>
      <c r="C95" s="190">
        <f t="shared" si="5"/>
        <v>14.427</v>
      </c>
      <c r="D95" s="284">
        <f t="shared" si="7"/>
        <v>7.2134999999999998</v>
      </c>
      <c r="E95" s="284"/>
      <c r="F95" s="284"/>
      <c r="G95" s="285">
        <f>VLOOKUP(A95,'Gas Curves'!$A$11:$G$371,2)</f>
        <v>1.05</v>
      </c>
      <c r="H95" s="285">
        <f>IF(VLOOKUP(A95,'Gas Curves'!$A$11:$I$371,8)=0,H94,VLOOKUP(A95,'Gas Curves'!$A$11:$I$371,8))</f>
        <v>0.185</v>
      </c>
      <c r="I95" s="285">
        <f t="shared" si="8"/>
        <v>9.2499999999999999E-2</v>
      </c>
      <c r="J95" s="285"/>
      <c r="K95" s="285"/>
      <c r="L95" s="48">
        <f>VLOOKUP(A95,'Power Curves'!$BF$9:$BG$232,2)</f>
        <v>0.89</v>
      </c>
      <c r="M95" s="4">
        <f t="shared" si="9"/>
        <v>0.89</v>
      </c>
      <c r="N95" s="4">
        <f t="shared" si="9"/>
        <v>0.89</v>
      </c>
      <c r="S95" s="110">
        <f>VLOOKUP(A95,'Gas Curves'!$A$11:$G$371,3)+IF(Fuel!$P$1, VLOOKUP(A95,'Gas Curves'!$A$11:$G$371,IF(AND(MONTH(A95)&gt;=4, MONTH(A95)&lt;=10), 4,5)), 0)+IF(Fuel!$P$2, VLOOKUP(A95,'Gas Curves'!$A$11:$G$371,IF(AND(MONTH(A95)&gt;=4, MONTH(A95)&lt;=10), 6,7)), 0)</f>
        <v>3.7490000000000001</v>
      </c>
      <c r="T95" s="285">
        <f>IF(VLOOKUP(A95,'Gas Curves'!$A$11:$I$371,9)=0,T94,VLOOKUP(A95,'Gas Curves'!$A$11:$I$371,9))</f>
        <v>14.427</v>
      </c>
    </row>
    <row r="96" spans="1:20" s="4" customFormat="1" x14ac:dyDescent="0.2">
      <c r="A96" s="75">
        <f t="shared" si="6"/>
        <v>39873</v>
      </c>
      <c r="B96" s="190">
        <f t="shared" si="5"/>
        <v>3.6295000000000002</v>
      </c>
      <c r="C96" s="190">
        <f t="shared" si="5"/>
        <v>14.427</v>
      </c>
      <c r="D96" s="284">
        <f t="shared" si="7"/>
        <v>7.2134999999999998</v>
      </c>
      <c r="E96" s="284"/>
      <c r="F96" s="284"/>
      <c r="G96" s="285">
        <f>VLOOKUP(A96,'Gas Curves'!$A$11:$G$371,2)</f>
        <v>0.8</v>
      </c>
      <c r="H96" s="285">
        <f>IF(VLOOKUP(A96,'Gas Curves'!$A$11:$I$371,8)=0,H95,VLOOKUP(A96,'Gas Curves'!$A$11:$I$371,8))</f>
        <v>0.185</v>
      </c>
      <c r="I96" s="285">
        <f t="shared" si="8"/>
        <v>9.2499999999999999E-2</v>
      </c>
      <c r="J96" s="285"/>
      <c r="K96" s="285"/>
      <c r="L96" s="48">
        <f>VLOOKUP(A96,'Power Curves'!$BF$9:$BG$232,2)</f>
        <v>0.89</v>
      </c>
      <c r="M96" s="4">
        <f t="shared" si="9"/>
        <v>0.89</v>
      </c>
      <c r="N96" s="4">
        <f t="shared" si="9"/>
        <v>0.89</v>
      </c>
      <c r="S96" s="110">
        <f>VLOOKUP(A96,'Gas Curves'!$A$11:$G$371,3)+IF(Fuel!$P$1, VLOOKUP(A96,'Gas Curves'!$A$11:$G$371,IF(AND(MONTH(A96)&gt;=4, MONTH(A96)&lt;=10), 4,5)), 0)+IF(Fuel!$P$2, VLOOKUP(A96,'Gas Curves'!$A$11:$G$371,IF(AND(MONTH(A96)&gt;=4, MONTH(A96)&lt;=10), 6,7)), 0)</f>
        <v>3.6295000000000002</v>
      </c>
      <c r="T96" s="285">
        <f>IF(VLOOKUP(A96,'Gas Curves'!$A$11:$I$371,9)=0,T95,VLOOKUP(A96,'Gas Curves'!$A$11:$I$371,9))</f>
        <v>14.427</v>
      </c>
    </row>
    <row r="97" spans="1:20" s="4" customFormat="1" x14ac:dyDescent="0.2">
      <c r="A97" s="75">
        <f t="shared" si="6"/>
        <v>39904</v>
      </c>
      <c r="B97" s="190">
        <f t="shared" si="5"/>
        <v>3.4970000000000003</v>
      </c>
      <c r="C97" s="190">
        <f t="shared" si="5"/>
        <v>14.427</v>
      </c>
      <c r="D97" s="284">
        <f t="shared" si="7"/>
        <v>7.2134999999999998</v>
      </c>
      <c r="E97" s="284"/>
      <c r="F97" s="284"/>
      <c r="G97" s="285">
        <f>VLOOKUP(A97,'Gas Curves'!$A$11:$G$371,2)</f>
        <v>0.45</v>
      </c>
      <c r="H97" s="285">
        <f>IF(VLOOKUP(A97,'Gas Curves'!$A$11:$I$371,8)=0,H96,VLOOKUP(A97,'Gas Curves'!$A$11:$I$371,8))</f>
        <v>0.185</v>
      </c>
      <c r="I97" s="285">
        <f t="shared" si="8"/>
        <v>9.2499999999999999E-2</v>
      </c>
      <c r="J97" s="285"/>
      <c r="K97" s="285"/>
      <c r="L97" s="48">
        <f>VLOOKUP(A97,'Power Curves'!$BF$9:$BG$232,2)</f>
        <v>0.89</v>
      </c>
      <c r="M97" s="4">
        <f t="shared" si="9"/>
        <v>0.89</v>
      </c>
      <c r="N97" s="4">
        <f t="shared" si="9"/>
        <v>0.89</v>
      </c>
      <c r="S97" s="110">
        <f>VLOOKUP(A97,'Gas Curves'!$A$11:$G$371,3)+IF(Fuel!$P$1, VLOOKUP(A97,'Gas Curves'!$A$11:$G$371,IF(AND(MONTH(A97)&gt;=4, MONTH(A97)&lt;=10), 4,5)), 0)+IF(Fuel!$P$2, VLOOKUP(A97,'Gas Curves'!$A$11:$G$371,IF(AND(MONTH(A97)&gt;=4, MONTH(A97)&lt;=10), 6,7)), 0)</f>
        <v>3.4970000000000003</v>
      </c>
      <c r="T97" s="285">
        <f>IF(VLOOKUP(A97,'Gas Curves'!$A$11:$I$371,9)=0,T96,VLOOKUP(A97,'Gas Curves'!$A$11:$I$371,9))</f>
        <v>14.427</v>
      </c>
    </row>
    <row r="98" spans="1:20" s="4" customFormat="1" x14ac:dyDescent="0.2">
      <c r="A98" s="75">
        <f t="shared" si="6"/>
        <v>39934</v>
      </c>
      <c r="B98" s="190">
        <f t="shared" si="5"/>
        <v>3.4970000000000003</v>
      </c>
      <c r="C98" s="190">
        <f t="shared" si="5"/>
        <v>14.427</v>
      </c>
      <c r="D98" s="284">
        <f t="shared" si="7"/>
        <v>7.2134999999999998</v>
      </c>
      <c r="E98" s="284"/>
      <c r="F98" s="284"/>
      <c r="G98" s="285">
        <f>VLOOKUP(A98,'Gas Curves'!$A$11:$G$371,2)</f>
        <v>0.5</v>
      </c>
      <c r="H98" s="285">
        <f>IF(VLOOKUP(A98,'Gas Curves'!$A$11:$I$371,8)=0,H97,VLOOKUP(A98,'Gas Curves'!$A$11:$I$371,8))</f>
        <v>0.185</v>
      </c>
      <c r="I98" s="285">
        <f t="shared" si="8"/>
        <v>9.2499999999999999E-2</v>
      </c>
      <c r="J98" s="285"/>
      <c r="K98" s="285"/>
      <c r="L98" s="48">
        <f>VLOOKUP(A98,'Power Curves'!$BF$9:$BG$232,2)</f>
        <v>0.89</v>
      </c>
      <c r="M98" s="4">
        <f t="shared" si="9"/>
        <v>0.89</v>
      </c>
      <c r="N98" s="4">
        <f t="shared" si="9"/>
        <v>0.89</v>
      </c>
      <c r="S98" s="110">
        <f>VLOOKUP(A98,'Gas Curves'!$A$11:$G$371,3)+IF(Fuel!$P$1, VLOOKUP(A98,'Gas Curves'!$A$11:$G$371,IF(AND(MONTH(A98)&gt;=4, MONTH(A98)&lt;=10), 4,5)), 0)+IF(Fuel!$P$2, VLOOKUP(A98,'Gas Curves'!$A$11:$G$371,IF(AND(MONTH(A98)&gt;=4, MONTH(A98)&lt;=10), 6,7)), 0)</f>
        <v>3.4970000000000003</v>
      </c>
      <c r="T98" s="285">
        <f>IF(VLOOKUP(A98,'Gas Curves'!$A$11:$I$371,9)=0,T97,VLOOKUP(A98,'Gas Curves'!$A$11:$I$371,9))</f>
        <v>14.427</v>
      </c>
    </row>
    <row r="99" spans="1:20" s="4" customFormat="1" x14ac:dyDescent="0.2">
      <c r="A99" s="75">
        <f t="shared" si="6"/>
        <v>39965</v>
      </c>
      <c r="B99" s="190">
        <f t="shared" si="5"/>
        <v>3.5340000000000003</v>
      </c>
      <c r="C99" s="190">
        <f t="shared" si="5"/>
        <v>14.427</v>
      </c>
      <c r="D99" s="284">
        <f t="shared" si="7"/>
        <v>7.2134999999999998</v>
      </c>
      <c r="E99" s="284"/>
      <c r="F99" s="284"/>
      <c r="G99" s="285">
        <f>VLOOKUP(A99,'Gas Curves'!$A$11:$G$371,2)</f>
        <v>0.5</v>
      </c>
      <c r="H99" s="285">
        <f>IF(VLOOKUP(A99,'Gas Curves'!$A$11:$I$371,8)=0,H98,VLOOKUP(A99,'Gas Curves'!$A$11:$I$371,8))</f>
        <v>0.185</v>
      </c>
      <c r="I99" s="285">
        <f t="shared" si="8"/>
        <v>9.2499999999999999E-2</v>
      </c>
      <c r="J99" s="285"/>
      <c r="K99" s="285"/>
      <c r="L99" s="48">
        <f>VLOOKUP(A99,'Power Curves'!$BF$9:$BG$232,2)</f>
        <v>0.89</v>
      </c>
      <c r="M99" s="4">
        <f t="shared" si="9"/>
        <v>0.89</v>
      </c>
      <c r="N99" s="4">
        <f t="shared" si="9"/>
        <v>0.89</v>
      </c>
      <c r="S99" s="110">
        <f>VLOOKUP(A99,'Gas Curves'!$A$11:$G$371,3)+IF(Fuel!$P$1, VLOOKUP(A99,'Gas Curves'!$A$11:$G$371,IF(AND(MONTH(A99)&gt;=4, MONTH(A99)&lt;=10), 4,5)), 0)+IF(Fuel!$P$2, VLOOKUP(A99,'Gas Curves'!$A$11:$G$371,IF(AND(MONTH(A99)&gt;=4, MONTH(A99)&lt;=10), 6,7)), 0)</f>
        <v>3.5340000000000003</v>
      </c>
      <c r="T99" s="285">
        <f>IF(VLOOKUP(A99,'Gas Curves'!$A$11:$I$371,9)=0,T98,VLOOKUP(A99,'Gas Curves'!$A$11:$I$371,9))</f>
        <v>14.427</v>
      </c>
    </row>
    <row r="100" spans="1:20" s="4" customFormat="1" x14ac:dyDescent="0.2">
      <c r="A100" s="75">
        <f t="shared" si="6"/>
        <v>39995</v>
      </c>
      <c r="B100" s="190">
        <f t="shared" si="5"/>
        <v>3.5865</v>
      </c>
      <c r="C100" s="190">
        <f t="shared" si="5"/>
        <v>14.427</v>
      </c>
      <c r="D100" s="284">
        <f t="shared" si="7"/>
        <v>7.2134999999999998</v>
      </c>
      <c r="E100" s="284"/>
      <c r="F100" s="284"/>
      <c r="G100" s="285">
        <f>VLOOKUP(A100,'Gas Curves'!$A$11:$G$371,2)</f>
        <v>0.5</v>
      </c>
      <c r="H100" s="285">
        <f>IF(VLOOKUP(A100,'Gas Curves'!$A$11:$I$371,8)=0,H99,VLOOKUP(A100,'Gas Curves'!$A$11:$I$371,8))</f>
        <v>0.185</v>
      </c>
      <c r="I100" s="285">
        <f t="shared" si="8"/>
        <v>9.2499999999999999E-2</v>
      </c>
      <c r="J100" s="285"/>
      <c r="K100" s="285"/>
      <c r="L100" s="48">
        <f>VLOOKUP(A100,'Power Curves'!$BF$9:$BG$232,2)</f>
        <v>0.89</v>
      </c>
      <c r="M100" s="4">
        <f t="shared" si="9"/>
        <v>0.89</v>
      </c>
      <c r="N100" s="4">
        <f t="shared" si="9"/>
        <v>0.89</v>
      </c>
      <c r="S100" s="110">
        <f>VLOOKUP(A100,'Gas Curves'!$A$11:$G$371,3)+IF(Fuel!$P$1, VLOOKUP(A100,'Gas Curves'!$A$11:$G$371,IF(AND(MONTH(A100)&gt;=4, MONTH(A100)&lt;=10), 4,5)), 0)+IF(Fuel!$P$2, VLOOKUP(A100,'Gas Curves'!$A$11:$G$371,IF(AND(MONTH(A100)&gt;=4, MONTH(A100)&lt;=10), 6,7)), 0)</f>
        <v>3.5865</v>
      </c>
      <c r="T100" s="285">
        <f>IF(VLOOKUP(A100,'Gas Curves'!$A$11:$I$371,9)=0,T99,VLOOKUP(A100,'Gas Curves'!$A$11:$I$371,9))</f>
        <v>14.427</v>
      </c>
    </row>
    <row r="101" spans="1:20" s="4" customFormat="1" x14ac:dyDescent="0.2">
      <c r="A101" s="75">
        <f t="shared" si="6"/>
        <v>40026</v>
      </c>
      <c r="B101" s="190">
        <f t="shared" si="5"/>
        <v>3.6230000000000002</v>
      </c>
      <c r="C101" s="190">
        <f t="shared" si="5"/>
        <v>14.427</v>
      </c>
      <c r="D101" s="284">
        <f t="shared" si="7"/>
        <v>7.2134999999999998</v>
      </c>
      <c r="E101" s="284"/>
      <c r="F101" s="284"/>
      <c r="G101" s="285">
        <f>VLOOKUP(A101,'Gas Curves'!$A$11:$G$371,2)</f>
        <v>0.55000000000000004</v>
      </c>
      <c r="H101" s="285">
        <f>IF(VLOOKUP(A101,'Gas Curves'!$A$11:$I$371,8)=0,H100,VLOOKUP(A101,'Gas Curves'!$A$11:$I$371,8))</f>
        <v>0.185</v>
      </c>
      <c r="I101" s="285">
        <f t="shared" si="8"/>
        <v>9.2499999999999999E-2</v>
      </c>
      <c r="J101" s="285"/>
      <c r="K101" s="285"/>
      <c r="L101" s="48">
        <f>VLOOKUP(A101,'Power Curves'!$BF$9:$BG$232,2)</f>
        <v>0.89</v>
      </c>
      <c r="M101" s="4">
        <f t="shared" si="9"/>
        <v>0.89</v>
      </c>
      <c r="N101" s="4">
        <f t="shared" si="9"/>
        <v>0.89</v>
      </c>
      <c r="S101" s="110">
        <f>VLOOKUP(A101,'Gas Curves'!$A$11:$G$371,3)+IF(Fuel!$P$1, VLOOKUP(A101,'Gas Curves'!$A$11:$G$371,IF(AND(MONTH(A101)&gt;=4, MONTH(A101)&lt;=10), 4,5)), 0)+IF(Fuel!$P$2, VLOOKUP(A101,'Gas Curves'!$A$11:$G$371,IF(AND(MONTH(A101)&gt;=4, MONTH(A101)&lt;=10), 6,7)), 0)</f>
        <v>3.6230000000000002</v>
      </c>
      <c r="T101" s="285">
        <f>IF(VLOOKUP(A101,'Gas Curves'!$A$11:$I$371,9)=0,T100,VLOOKUP(A101,'Gas Curves'!$A$11:$I$371,9))</f>
        <v>14.427</v>
      </c>
    </row>
    <row r="102" spans="1:20" s="4" customFormat="1" x14ac:dyDescent="0.2">
      <c r="A102" s="75">
        <f t="shared" si="6"/>
        <v>40057</v>
      </c>
      <c r="B102" s="190">
        <f t="shared" si="5"/>
        <v>3.6285000000000003</v>
      </c>
      <c r="C102" s="190">
        <f t="shared" si="5"/>
        <v>14.427</v>
      </c>
      <c r="D102" s="284">
        <f t="shared" si="7"/>
        <v>7.2134999999999998</v>
      </c>
      <c r="E102" s="284"/>
      <c r="F102" s="284"/>
      <c r="G102" s="285">
        <f>VLOOKUP(A102,'Gas Curves'!$A$11:$G$371,2)</f>
        <v>0.55000000000000004</v>
      </c>
      <c r="H102" s="285">
        <f>IF(VLOOKUP(A102,'Gas Curves'!$A$11:$I$371,8)=0,H101,VLOOKUP(A102,'Gas Curves'!$A$11:$I$371,8))</f>
        <v>0.185</v>
      </c>
      <c r="I102" s="285">
        <f t="shared" si="8"/>
        <v>9.2499999999999999E-2</v>
      </c>
      <c r="J102" s="285"/>
      <c r="K102" s="285"/>
      <c r="L102" s="48">
        <f>VLOOKUP(A102,'Power Curves'!$BF$9:$BG$232,2)</f>
        <v>0.89</v>
      </c>
      <c r="M102" s="4">
        <f t="shared" si="9"/>
        <v>0.89</v>
      </c>
      <c r="N102" s="4">
        <f t="shared" si="9"/>
        <v>0.89</v>
      </c>
      <c r="S102" s="110">
        <f>VLOOKUP(A102,'Gas Curves'!$A$11:$G$371,3)+IF(Fuel!$P$1, VLOOKUP(A102,'Gas Curves'!$A$11:$G$371,IF(AND(MONTH(A102)&gt;=4, MONTH(A102)&lt;=10), 4,5)), 0)+IF(Fuel!$P$2, VLOOKUP(A102,'Gas Curves'!$A$11:$G$371,IF(AND(MONTH(A102)&gt;=4, MONTH(A102)&lt;=10), 6,7)), 0)</f>
        <v>3.6285000000000003</v>
      </c>
      <c r="T102" s="285">
        <f>IF(VLOOKUP(A102,'Gas Curves'!$A$11:$I$371,9)=0,T101,VLOOKUP(A102,'Gas Curves'!$A$11:$I$371,9))</f>
        <v>14.427</v>
      </c>
    </row>
    <row r="103" spans="1:20" s="4" customFormat="1" x14ac:dyDescent="0.2">
      <c r="A103" s="75">
        <f t="shared" si="6"/>
        <v>40087</v>
      </c>
      <c r="B103" s="190">
        <f t="shared" si="5"/>
        <v>3.6105</v>
      </c>
      <c r="C103" s="190">
        <f t="shared" si="5"/>
        <v>14.427</v>
      </c>
      <c r="D103" s="284">
        <f t="shared" si="7"/>
        <v>7.2134999999999998</v>
      </c>
      <c r="E103" s="284"/>
      <c r="F103" s="284"/>
      <c r="G103" s="285">
        <f>VLOOKUP(A103,'Gas Curves'!$A$11:$G$371,2)</f>
        <v>0.6</v>
      </c>
      <c r="H103" s="285">
        <f>IF(VLOOKUP(A103,'Gas Curves'!$A$11:$I$371,8)=0,H102,VLOOKUP(A103,'Gas Curves'!$A$11:$I$371,8))</f>
        <v>0.185</v>
      </c>
      <c r="I103" s="285">
        <f t="shared" si="8"/>
        <v>9.2499999999999999E-2</v>
      </c>
      <c r="J103" s="285"/>
      <c r="K103" s="285"/>
      <c r="L103" s="48">
        <f>VLOOKUP(A103,'Power Curves'!$BF$9:$BG$232,2)</f>
        <v>0.89</v>
      </c>
      <c r="M103" s="4">
        <f t="shared" si="9"/>
        <v>0.89</v>
      </c>
      <c r="N103" s="4">
        <f t="shared" si="9"/>
        <v>0.89</v>
      </c>
      <c r="S103" s="110">
        <f>VLOOKUP(A103,'Gas Curves'!$A$11:$G$371,3)+IF(Fuel!$P$1, VLOOKUP(A103,'Gas Curves'!$A$11:$G$371,IF(AND(MONTH(A103)&gt;=4, MONTH(A103)&lt;=10), 4,5)), 0)+IF(Fuel!$P$2, VLOOKUP(A103,'Gas Curves'!$A$11:$G$371,IF(AND(MONTH(A103)&gt;=4, MONTH(A103)&lt;=10), 6,7)), 0)</f>
        <v>3.6105</v>
      </c>
      <c r="T103" s="285">
        <f>IF(VLOOKUP(A103,'Gas Curves'!$A$11:$I$371,9)=0,T102,VLOOKUP(A103,'Gas Curves'!$A$11:$I$371,9))</f>
        <v>14.427</v>
      </c>
    </row>
    <row r="104" spans="1:20" s="4" customFormat="1" x14ac:dyDescent="0.2">
      <c r="A104" s="75">
        <f t="shared" si="6"/>
        <v>40118</v>
      </c>
      <c r="B104" s="190">
        <f t="shared" si="5"/>
        <v>3.7454999999999998</v>
      </c>
      <c r="C104" s="190">
        <f t="shared" si="5"/>
        <v>14.427</v>
      </c>
      <c r="D104" s="284">
        <f t="shared" si="7"/>
        <v>7.2134999999999998</v>
      </c>
      <c r="E104" s="284"/>
      <c r="F104" s="284"/>
      <c r="G104" s="285">
        <f>VLOOKUP(A104,'Gas Curves'!$A$11:$G$371,2)</f>
        <v>0.85</v>
      </c>
      <c r="H104" s="285">
        <f>IF(VLOOKUP(A104,'Gas Curves'!$A$11:$I$371,8)=0,H103,VLOOKUP(A104,'Gas Curves'!$A$11:$I$371,8))</f>
        <v>0.185</v>
      </c>
      <c r="I104" s="285">
        <f t="shared" si="8"/>
        <v>9.2499999999999999E-2</v>
      </c>
      <c r="J104" s="285"/>
      <c r="K104" s="285"/>
      <c r="L104" s="48">
        <f>VLOOKUP(A104,'Power Curves'!$BF$9:$BG$232,2)</f>
        <v>0.89</v>
      </c>
      <c r="M104" s="4">
        <f t="shared" si="9"/>
        <v>0.89</v>
      </c>
      <c r="N104" s="4">
        <f t="shared" si="9"/>
        <v>0.89</v>
      </c>
      <c r="S104" s="110">
        <f>VLOOKUP(A104,'Gas Curves'!$A$11:$G$371,3)+IF(Fuel!$P$1, VLOOKUP(A104,'Gas Curves'!$A$11:$G$371,IF(AND(MONTH(A104)&gt;=4, MONTH(A104)&lt;=10), 4,5)), 0)+IF(Fuel!$P$2, VLOOKUP(A104,'Gas Curves'!$A$11:$G$371,IF(AND(MONTH(A104)&gt;=4, MONTH(A104)&lt;=10), 6,7)), 0)</f>
        <v>3.7454999999999998</v>
      </c>
      <c r="T104" s="285">
        <f>IF(VLOOKUP(A104,'Gas Curves'!$A$11:$I$371,9)=0,T103,VLOOKUP(A104,'Gas Curves'!$A$11:$I$371,9))</f>
        <v>14.427</v>
      </c>
    </row>
    <row r="105" spans="1:20" s="4" customFormat="1" x14ac:dyDescent="0.2">
      <c r="A105" s="75">
        <f t="shared" si="6"/>
        <v>40148</v>
      </c>
      <c r="B105" s="190">
        <f t="shared" si="5"/>
        <v>3.8980000000000001</v>
      </c>
      <c r="C105" s="190">
        <f t="shared" si="5"/>
        <v>14.427</v>
      </c>
      <c r="D105" s="284">
        <f t="shared" si="7"/>
        <v>7.2134999999999998</v>
      </c>
      <c r="E105" s="284"/>
      <c r="F105" s="284"/>
      <c r="G105" s="285">
        <f>VLOOKUP(A105,'Gas Curves'!$A$11:$G$371,2)</f>
        <v>1.05</v>
      </c>
      <c r="H105" s="285">
        <f>IF(VLOOKUP(A105,'Gas Curves'!$A$11:$I$371,8)=0,H104,VLOOKUP(A105,'Gas Curves'!$A$11:$I$371,8))</f>
        <v>0.185</v>
      </c>
      <c r="I105" s="285">
        <f t="shared" si="8"/>
        <v>9.2499999999999999E-2</v>
      </c>
      <c r="J105" s="285"/>
      <c r="K105" s="285"/>
      <c r="L105" s="48">
        <f>VLOOKUP(A105,'Power Curves'!$BF$9:$BG$232,2)</f>
        <v>0.89</v>
      </c>
      <c r="M105" s="4">
        <f t="shared" si="9"/>
        <v>0.89</v>
      </c>
      <c r="N105" s="4">
        <f t="shared" si="9"/>
        <v>0.89</v>
      </c>
      <c r="S105" s="110">
        <f>VLOOKUP(A105,'Gas Curves'!$A$11:$G$371,3)+IF(Fuel!$P$1, VLOOKUP(A105,'Gas Curves'!$A$11:$G$371,IF(AND(MONTH(A105)&gt;=4, MONTH(A105)&lt;=10), 4,5)), 0)+IF(Fuel!$P$2, VLOOKUP(A105,'Gas Curves'!$A$11:$G$371,IF(AND(MONTH(A105)&gt;=4, MONTH(A105)&lt;=10), 6,7)), 0)</f>
        <v>3.8980000000000001</v>
      </c>
      <c r="T105" s="285">
        <f>IF(VLOOKUP(A105,'Gas Curves'!$A$11:$I$371,9)=0,T104,VLOOKUP(A105,'Gas Curves'!$A$11:$I$371,9))</f>
        <v>14.427</v>
      </c>
    </row>
    <row r="106" spans="1:20" s="4" customFormat="1" x14ac:dyDescent="0.2">
      <c r="A106" s="75">
        <f t="shared" si="6"/>
        <v>40179</v>
      </c>
      <c r="B106" s="190">
        <f t="shared" si="5"/>
        <v>3.9430000000000001</v>
      </c>
      <c r="C106" s="190">
        <f t="shared" si="5"/>
        <v>14.427</v>
      </c>
      <c r="D106" s="284">
        <f t="shared" si="7"/>
        <v>7.2134999999999998</v>
      </c>
      <c r="E106" s="284"/>
      <c r="F106" s="284"/>
      <c r="G106" s="285">
        <f>VLOOKUP(A106,'Gas Curves'!$A$11:$G$371,2)</f>
        <v>1.05</v>
      </c>
      <c r="H106" s="285">
        <f>IF(VLOOKUP(A106,'Gas Curves'!$A$11:$I$371,8)=0,H105,VLOOKUP(A106,'Gas Curves'!$A$11:$I$371,8))</f>
        <v>0.185</v>
      </c>
      <c r="I106" s="285">
        <f t="shared" si="8"/>
        <v>9.2499999999999999E-2</v>
      </c>
      <c r="J106" s="285"/>
      <c r="K106" s="285"/>
      <c r="L106" s="48">
        <f>VLOOKUP(A106,'Power Curves'!$BF$9:$BG$232,2)</f>
        <v>0.89</v>
      </c>
      <c r="M106" s="4">
        <f t="shared" si="9"/>
        <v>0.89</v>
      </c>
      <c r="N106" s="4">
        <f t="shared" si="9"/>
        <v>0.89</v>
      </c>
      <c r="S106" s="110">
        <f>VLOOKUP(A106,'Gas Curves'!$A$11:$G$371,3)+IF(Fuel!$P$1, VLOOKUP(A106,'Gas Curves'!$A$11:$G$371,IF(AND(MONTH(A106)&gt;=4, MONTH(A106)&lt;=10), 4,5)), 0)+IF(Fuel!$P$2, VLOOKUP(A106,'Gas Curves'!$A$11:$G$371,IF(AND(MONTH(A106)&gt;=4, MONTH(A106)&lt;=10), 6,7)), 0)</f>
        <v>3.9430000000000001</v>
      </c>
      <c r="T106" s="285">
        <f>IF(VLOOKUP(A106,'Gas Curves'!$A$11:$I$371,9)=0,T105,VLOOKUP(A106,'Gas Curves'!$A$11:$I$371,9))</f>
        <v>14.427</v>
      </c>
    </row>
    <row r="107" spans="1:20" s="4" customFormat="1" x14ac:dyDescent="0.2">
      <c r="A107" s="75">
        <f t="shared" si="6"/>
        <v>40210</v>
      </c>
      <c r="B107" s="190">
        <f t="shared" si="5"/>
        <v>3.8465000000000003</v>
      </c>
      <c r="C107" s="190">
        <f t="shared" si="5"/>
        <v>14.427</v>
      </c>
      <c r="D107" s="284">
        <f t="shared" si="7"/>
        <v>7.2134999999999998</v>
      </c>
      <c r="E107" s="284"/>
      <c r="F107" s="284"/>
      <c r="G107" s="285">
        <f>VLOOKUP(A107,'Gas Curves'!$A$11:$G$371,2)</f>
        <v>1.05</v>
      </c>
      <c r="H107" s="285">
        <f>IF(VLOOKUP(A107,'Gas Curves'!$A$11:$I$371,8)=0,H106,VLOOKUP(A107,'Gas Curves'!$A$11:$I$371,8))</f>
        <v>0.185</v>
      </c>
      <c r="I107" s="285">
        <f t="shared" si="8"/>
        <v>9.2499999999999999E-2</v>
      </c>
      <c r="J107" s="285"/>
      <c r="K107" s="285"/>
      <c r="L107" s="48">
        <f>VLOOKUP(A107,'Power Curves'!$BF$9:$BG$232,2)</f>
        <v>0.89</v>
      </c>
      <c r="M107" s="4">
        <f t="shared" si="9"/>
        <v>0.89</v>
      </c>
      <c r="N107" s="4">
        <f t="shared" si="9"/>
        <v>0.89</v>
      </c>
      <c r="S107" s="110">
        <f>VLOOKUP(A107,'Gas Curves'!$A$11:$G$371,3)+IF(Fuel!$P$1, VLOOKUP(A107,'Gas Curves'!$A$11:$G$371,IF(AND(MONTH(A107)&gt;=4, MONTH(A107)&lt;=10), 4,5)), 0)+IF(Fuel!$P$2, VLOOKUP(A107,'Gas Curves'!$A$11:$G$371,IF(AND(MONTH(A107)&gt;=4, MONTH(A107)&lt;=10), 6,7)), 0)</f>
        <v>3.8465000000000003</v>
      </c>
      <c r="T107" s="285">
        <f>IF(VLOOKUP(A107,'Gas Curves'!$A$11:$I$371,9)=0,T106,VLOOKUP(A107,'Gas Curves'!$A$11:$I$371,9))</f>
        <v>14.427</v>
      </c>
    </row>
    <row r="108" spans="1:20" s="4" customFormat="1" x14ac:dyDescent="0.2">
      <c r="A108" s="75">
        <f t="shared" si="6"/>
        <v>40238</v>
      </c>
      <c r="B108" s="190">
        <f t="shared" si="5"/>
        <v>3.7270000000000003</v>
      </c>
      <c r="C108" s="190">
        <f t="shared" si="5"/>
        <v>14.427</v>
      </c>
      <c r="D108" s="284">
        <f t="shared" si="7"/>
        <v>7.2134999999999998</v>
      </c>
      <c r="E108" s="284"/>
      <c r="F108" s="284"/>
      <c r="G108" s="285">
        <f>VLOOKUP(A108,'Gas Curves'!$A$11:$G$371,2)</f>
        <v>0.8</v>
      </c>
      <c r="H108" s="285">
        <f>IF(VLOOKUP(A108,'Gas Curves'!$A$11:$I$371,8)=0,H107,VLOOKUP(A108,'Gas Curves'!$A$11:$I$371,8))</f>
        <v>0.185</v>
      </c>
      <c r="I108" s="285">
        <f t="shared" si="8"/>
        <v>9.2499999999999999E-2</v>
      </c>
      <c r="J108" s="285"/>
      <c r="K108" s="285"/>
      <c r="L108" s="48">
        <f>VLOOKUP(A108,'Power Curves'!$BF$9:$BG$232,2)</f>
        <v>0.89</v>
      </c>
      <c r="M108" s="4">
        <f t="shared" si="9"/>
        <v>0.89</v>
      </c>
      <c r="N108" s="4">
        <f t="shared" si="9"/>
        <v>0.89</v>
      </c>
      <c r="S108" s="110">
        <f>VLOOKUP(A108,'Gas Curves'!$A$11:$G$371,3)+IF(Fuel!$P$1, VLOOKUP(A108,'Gas Curves'!$A$11:$G$371,IF(AND(MONTH(A108)&gt;=4, MONTH(A108)&lt;=10), 4,5)), 0)+IF(Fuel!$P$2, VLOOKUP(A108,'Gas Curves'!$A$11:$G$371,IF(AND(MONTH(A108)&gt;=4, MONTH(A108)&lt;=10), 6,7)), 0)</f>
        <v>3.7270000000000003</v>
      </c>
      <c r="T108" s="285">
        <f>IF(VLOOKUP(A108,'Gas Curves'!$A$11:$I$371,9)=0,T107,VLOOKUP(A108,'Gas Curves'!$A$11:$I$371,9))</f>
        <v>14.427</v>
      </c>
    </row>
    <row r="109" spans="1:20" s="4" customFormat="1" x14ac:dyDescent="0.2">
      <c r="A109" s="75">
        <f t="shared" si="6"/>
        <v>40269</v>
      </c>
      <c r="B109" s="190">
        <f t="shared" si="5"/>
        <v>3.5945000000000005</v>
      </c>
      <c r="C109" s="190">
        <f t="shared" si="5"/>
        <v>14.427</v>
      </c>
      <c r="D109" s="284">
        <f t="shared" si="7"/>
        <v>7.2134999999999998</v>
      </c>
      <c r="E109" s="284"/>
      <c r="F109" s="284"/>
      <c r="G109" s="285">
        <f>VLOOKUP(A109,'Gas Curves'!$A$11:$G$371,2)</f>
        <v>0.45</v>
      </c>
      <c r="H109" s="285">
        <f>IF(VLOOKUP(A109,'Gas Curves'!$A$11:$I$371,8)=0,H108,VLOOKUP(A109,'Gas Curves'!$A$11:$I$371,8))</f>
        <v>0.185</v>
      </c>
      <c r="I109" s="285">
        <f t="shared" si="8"/>
        <v>9.2499999999999999E-2</v>
      </c>
      <c r="J109" s="285"/>
      <c r="K109" s="285"/>
      <c r="L109" s="48">
        <f>VLOOKUP(A109,'Power Curves'!$BF$9:$BG$232,2)</f>
        <v>0.89</v>
      </c>
      <c r="M109" s="4">
        <f t="shared" si="9"/>
        <v>0.89</v>
      </c>
      <c r="N109" s="4">
        <f t="shared" si="9"/>
        <v>0.89</v>
      </c>
      <c r="S109" s="110">
        <f>VLOOKUP(A109,'Gas Curves'!$A$11:$G$371,3)+IF(Fuel!$P$1, VLOOKUP(A109,'Gas Curves'!$A$11:$G$371,IF(AND(MONTH(A109)&gt;=4, MONTH(A109)&lt;=10), 4,5)), 0)+IF(Fuel!$P$2, VLOOKUP(A109,'Gas Curves'!$A$11:$G$371,IF(AND(MONTH(A109)&gt;=4, MONTH(A109)&lt;=10), 6,7)), 0)</f>
        <v>3.5945000000000005</v>
      </c>
      <c r="T109" s="285">
        <f>IF(VLOOKUP(A109,'Gas Curves'!$A$11:$I$371,9)=0,T108,VLOOKUP(A109,'Gas Curves'!$A$11:$I$371,9))</f>
        <v>14.427</v>
      </c>
    </row>
    <row r="110" spans="1:20" s="4" customFormat="1" x14ac:dyDescent="0.2">
      <c r="A110" s="75">
        <f t="shared" si="6"/>
        <v>40299</v>
      </c>
      <c r="B110" s="190">
        <f t="shared" si="5"/>
        <v>3.5945000000000005</v>
      </c>
      <c r="C110" s="190">
        <f t="shared" si="5"/>
        <v>14.427</v>
      </c>
      <c r="D110" s="284">
        <f t="shared" si="7"/>
        <v>7.2134999999999998</v>
      </c>
      <c r="E110" s="284"/>
      <c r="F110" s="284"/>
      <c r="G110" s="285">
        <f>VLOOKUP(A110,'Gas Curves'!$A$11:$G$371,2)</f>
        <v>0.5</v>
      </c>
      <c r="H110" s="285">
        <f>IF(VLOOKUP(A110,'Gas Curves'!$A$11:$I$371,8)=0,H109,VLOOKUP(A110,'Gas Curves'!$A$11:$I$371,8))</f>
        <v>0.185</v>
      </c>
      <c r="I110" s="285">
        <f t="shared" si="8"/>
        <v>9.2499999999999999E-2</v>
      </c>
      <c r="J110" s="285"/>
      <c r="K110" s="285"/>
      <c r="L110" s="48">
        <f>VLOOKUP(A110,'Power Curves'!$BF$9:$BG$232,2)</f>
        <v>0.89</v>
      </c>
      <c r="M110" s="4">
        <f t="shared" si="9"/>
        <v>0.89</v>
      </c>
      <c r="N110" s="4">
        <f t="shared" si="9"/>
        <v>0.89</v>
      </c>
      <c r="S110" s="110">
        <f>VLOOKUP(A110,'Gas Curves'!$A$11:$G$371,3)+IF(Fuel!$P$1, VLOOKUP(A110,'Gas Curves'!$A$11:$G$371,IF(AND(MONTH(A110)&gt;=4, MONTH(A110)&lt;=10), 4,5)), 0)+IF(Fuel!$P$2, VLOOKUP(A110,'Gas Curves'!$A$11:$G$371,IF(AND(MONTH(A110)&gt;=4, MONTH(A110)&lt;=10), 6,7)), 0)</f>
        <v>3.5945000000000005</v>
      </c>
      <c r="T110" s="285">
        <f>IF(VLOOKUP(A110,'Gas Curves'!$A$11:$I$371,9)=0,T109,VLOOKUP(A110,'Gas Curves'!$A$11:$I$371,9))</f>
        <v>14.427</v>
      </c>
    </row>
    <row r="111" spans="1:20" s="4" customFormat="1" x14ac:dyDescent="0.2">
      <c r="A111" s="75">
        <f t="shared" si="6"/>
        <v>40330</v>
      </c>
      <c r="B111" s="190">
        <f t="shared" si="5"/>
        <v>3.6315000000000004</v>
      </c>
      <c r="C111" s="190">
        <f t="shared" si="5"/>
        <v>14.427</v>
      </c>
      <c r="D111" s="284">
        <f t="shared" si="7"/>
        <v>7.2134999999999998</v>
      </c>
      <c r="E111" s="284"/>
      <c r="F111" s="284"/>
      <c r="G111" s="285">
        <f>VLOOKUP(A111,'Gas Curves'!$A$11:$G$371,2)</f>
        <v>0.5</v>
      </c>
      <c r="H111" s="285">
        <f>IF(VLOOKUP(A111,'Gas Curves'!$A$11:$I$371,8)=0,H110,VLOOKUP(A111,'Gas Curves'!$A$11:$I$371,8))</f>
        <v>0.185</v>
      </c>
      <c r="I111" s="285">
        <f t="shared" si="8"/>
        <v>9.2499999999999999E-2</v>
      </c>
      <c r="J111" s="285"/>
      <c r="K111" s="285"/>
      <c r="L111" s="48">
        <f>VLOOKUP(A111,'Power Curves'!$BF$9:$BG$232,2)</f>
        <v>0.89</v>
      </c>
      <c r="M111" s="4">
        <f t="shared" si="9"/>
        <v>0.89</v>
      </c>
      <c r="N111" s="4">
        <f t="shared" si="9"/>
        <v>0.89</v>
      </c>
      <c r="S111" s="110">
        <f>VLOOKUP(A111,'Gas Curves'!$A$11:$G$371,3)+IF(Fuel!$P$1, VLOOKUP(A111,'Gas Curves'!$A$11:$G$371,IF(AND(MONTH(A111)&gt;=4, MONTH(A111)&lt;=10), 4,5)), 0)+IF(Fuel!$P$2, VLOOKUP(A111,'Gas Curves'!$A$11:$G$371,IF(AND(MONTH(A111)&gt;=4, MONTH(A111)&lt;=10), 6,7)), 0)</f>
        <v>3.6315000000000004</v>
      </c>
      <c r="T111" s="285">
        <f>IF(VLOOKUP(A111,'Gas Curves'!$A$11:$I$371,9)=0,T110,VLOOKUP(A111,'Gas Curves'!$A$11:$I$371,9))</f>
        <v>14.427</v>
      </c>
    </row>
    <row r="112" spans="1:20" s="4" customFormat="1" x14ac:dyDescent="0.2">
      <c r="A112" s="75">
        <f t="shared" si="6"/>
        <v>40360</v>
      </c>
      <c r="B112" s="190">
        <f t="shared" si="5"/>
        <v>3.6840000000000002</v>
      </c>
      <c r="C112" s="190">
        <f t="shared" si="5"/>
        <v>14.427</v>
      </c>
      <c r="D112" s="284">
        <f t="shared" si="7"/>
        <v>7.2134999999999998</v>
      </c>
      <c r="E112" s="284"/>
      <c r="F112" s="284"/>
      <c r="G112" s="285">
        <f>VLOOKUP(A112,'Gas Curves'!$A$11:$G$371,2)</f>
        <v>0.5</v>
      </c>
      <c r="H112" s="285">
        <f>IF(VLOOKUP(A112,'Gas Curves'!$A$11:$I$371,8)=0,H111,VLOOKUP(A112,'Gas Curves'!$A$11:$I$371,8))</f>
        <v>0.185</v>
      </c>
      <c r="I112" s="285">
        <f t="shared" si="8"/>
        <v>9.2499999999999999E-2</v>
      </c>
      <c r="J112" s="285"/>
      <c r="K112" s="285"/>
      <c r="L112" s="48">
        <f>VLOOKUP(A112,'Power Curves'!$BF$9:$BG$232,2)</f>
        <v>0.89</v>
      </c>
      <c r="M112" s="4">
        <f t="shared" si="9"/>
        <v>0.89</v>
      </c>
      <c r="N112" s="4">
        <f t="shared" si="9"/>
        <v>0.89</v>
      </c>
      <c r="S112" s="110">
        <f>VLOOKUP(A112,'Gas Curves'!$A$11:$G$371,3)+IF(Fuel!$P$1, VLOOKUP(A112,'Gas Curves'!$A$11:$G$371,IF(AND(MONTH(A112)&gt;=4, MONTH(A112)&lt;=10), 4,5)), 0)+IF(Fuel!$P$2, VLOOKUP(A112,'Gas Curves'!$A$11:$G$371,IF(AND(MONTH(A112)&gt;=4, MONTH(A112)&lt;=10), 6,7)), 0)</f>
        <v>3.6840000000000002</v>
      </c>
      <c r="T112" s="285">
        <f>IF(VLOOKUP(A112,'Gas Curves'!$A$11:$I$371,9)=0,T111,VLOOKUP(A112,'Gas Curves'!$A$11:$I$371,9))</f>
        <v>14.427</v>
      </c>
    </row>
    <row r="113" spans="1:20" s="4" customFormat="1" x14ac:dyDescent="0.2">
      <c r="A113" s="75">
        <f t="shared" si="6"/>
        <v>40391</v>
      </c>
      <c r="B113" s="190">
        <f t="shared" si="5"/>
        <v>3.7204999999999999</v>
      </c>
      <c r="C113" s="190">
        <f t="shared" si="5"/>
        <v>14.427</v>
      </c>
      <c r="D113" s="284">
        <f t="shared" si="7"/>
        <v>7.2134999999999998</v>
      </c>
      <c r="E113" s="284"/>
      <c r="F113" s="284"/>
      <c r="G113" s="285">
        <f>VLOOKUP(A113,'Gas Curves'!$A$11:$G$371,2)</f>
        <v>0.55000000000000004</v>
      </c>
      <c r="H113" s="285">
        <f>IF(VLOOKUP(A113,'Gas Curves'!$A$11:$I$371,8)=0,H112,VLOOKUP(A113,'Gas Curves'!$A$11:$I$371,8))</f>
        <v>0.185</v>
      </c>
      <c r="I113" s="285">
        <f t="shared" si="8"/>
        <v>9.2499999999999999E-2</v>
      </c>
      <c r="J113" s="285"/>
      <c r="K113" s="285"/>
      <c r="L113" s="48">
        <f>VLOOKUP(A113,'Power Curves'!$BF$9:$BG$232,2)</f>
        <v>0.89</v>
      </c>
      <c r="M113" s="4">
        <f t="shared" si="9"/>
        <v>0.89</v>
      </c>
      <c r="N113" s="4">
        <f t="shared" si="9"/>
        <v>0.89</v>
      </c>
      <c r="S113" s="110">
        <f>VLOOKUP(A113,'Gas Curves'!$A$11:$G$371,3)+IF(Fuel!$P$1, VLOOKUP(A113,'Gas Curves'!$A$11:$G$371,IF(AND(MONTH(A113)&gt;=4, MONTH(A113)&lt;=10), 4,5)), 0)+IF(Fuel!$P$2, VLOOKUP(A113,'Gas Curves'!$A$11:$G$371,IF(AND(MONTH(A113)&gt;=4, MONTH(A113)&lt;=10), 6,7)), 0)</f>
        <v>3.7204999999999999</v>
      </c>
      <c r="T113" s="285">
        <f>IF(VLOOKUP(A113,'Gas Curves'!$A$11:$I$371,9)=0,T112,VLOOKUP(A113,'Gas Curves'!$A$11:$I$371,9))</f>
        <v>14.427</v>
      </c>
    </row>
    <row r="114" spans="1:20" s="4" customFormat="1" x14ac:dyDescent="0.2">
      <c r="A114" s="75">
        <f t="shared" si="6"/>
        <v>40422</v>
      </c>
      <c r="B114" s="190">
        <f t="shared" si="5"/>
        <v>3.7260000000000004</v>
      </c>
      <c r="C114" s="190">
        <f t="shared" si="5"/>
        <v>14.427</v>
      </c>
      <c r="D114" s="284">
        <f t="shared" si="7"/>
        <v>7.2134999999999998</v>
      </c>
      <c r="E114" s="284"/>
      <c r="F114" s="284"/>
      <c r="G114" s="285">
        <f>VLOOKUP(A114,'Gas Curves'!$A$11:$G$371,2)</f>
        <v>0.55000000000000004</v>
      </c>
      <c r="H114" s="285">
        <f>IF(VLOOKUP(A114,'Gas Curves'!$A$11:$I$371,8)=0,H113,VLOOKUP(A114,'Gas Curves'!$A$11:$I$371,8))</f>
        <v>0.185</v>
      </c>
      <c r="I114" s="285">
        <f t="shared" si="8"/>
        <v>9.2499999999999999E-2</v>
      </c>
      <c r="J114" s="285"/>
      <c r="K114" s="285"/>
      <c r="L114" s="48">
        <f>VLOOKUP(A114,'Power Curves'!$BF$9:$BG$232,2)</f>
        <v>0.89</v>
      </c>
      <c r="M114" s="4">
        <f t="shared" si="9"/>
        <v>0.89</v>
      </c>
      <c r="N114" s="4">
        <f t="shared" si="9"/>
        <v>0.89</v>
      </c>
      <c r="S114" s="110">
        <f>VLOOKUP(A114,'Gas Curves'!$A$11:$G$371,3)+IF(Fuel!$P$1, VLOOKUP(A114,'Gas Curves'!$A$11:$G$371,IF(AND(MONTH(A114)&gt;=4, MONTH(A114)&lt;=10), 4,5)), 0)+IF(Fuel!$P$2, VLOOKUP(A114,'Gas Curves'!$A$11:$G$371,IF(AND(MONTH(A114)&gt;=4, MONTH(A114)&lt;=10), 6,7)), 0)</f>
        <v>3.7260000000000004</v>
      </c>
      <c r="T114" s="285">
        <f>IF(VLOOKUP(A114,'Gas Curves'!$A$11:$I$371,9)=0,T113,VLOOKUP(A114,'Gas Curves'!$A$11:$I$371,9))</f>
        <v>14.427</v>
      </c>
    </row>
    <row r="115" spans="1:20" s="4" customFormat="1" x14ac:dyDescent="0.2">
      <c r="A115" s="75">
        <f t="shared" si="6"/>
        <v>40452</v>
      </c>
      <c r="B115" s="190">
        <f t="shared" si="5"/>
        <v>3.7080000000000002</v>
      </c>
      <c r="C115" s="190">
        <f t="shared" si="5"/>
        <v>14.427</v>
      </c>
      <c r="D115" s="284">
        <f t="shared" si="7"/>
        <v>7.2134999999999998</v>
      </c>
      <c r="E115" s="284"/>
      <c r="F115" s="284"/>
      <c r="G115" s="285">
        <f>VLOOKUP(A115,'Gas Curves'!$A$11:$G$371,2)</f>
        <v>0.6</v>
      </c>
      <c r="H115" s="285">
        <f>IF(VLOOKUP(A115,'Gas Curves'!$A$11:$I$371,8)=0,H114,VLOOKUP(A115,'Gas Curves'!$A$11:$I$371,8))</f>
        <v>0.185</v>
      </c>
      <c r="I115" s="285">
        <f t="shared" si="8"/>
        <v>9.2499999999999999E-2</v>
      </c>
      <c r="J115" s="285"/>
      <c r="K115" s="285"/>
      <c r="L115" s="48">
        <f>VLOOKUP(A115,'Power Curves'!$BF$9:$BG$232,2)</f>
        <v>0.89</v>
      </c>
      <c r="M115" s="4">
        <f t="shared" si="9"/>
        <v>0.89</v>
      </c>
      <c r="N115" s="4">
        <f t="shared" si="9"/>
        <v>0.89</v>
      </c>
      <c r="S115" s="110">
        <f>VLOOKUP(A115,'Gas Curves'!$A$11:$G$371,3)+IF(Fuel!$P$1, VLOOKUP(A115,'Gas Curves'!$A$11:$G$371,IF(AND(MONTH(A115)&gt;=4, MONTH(A115)&lt;=10), 4,5)), 0)+IF(Fuel!$P$2, VLOOKUP(A115,'Gas Curves'!$A$11:$G$371,IF(AND(MONTH(A115)&gt;=4, MONTH(A115)&lt;=10), 6,7)), 0)</f>
        <v>3.7080000000000002</v>
      </c>
      <c r="T115" s="285">
        <f>IF(VLOOKUP(A115,'Gas Curves'!$A$11:$I$371,9)=0,T114,VLOOKUP(A115,'Gas Curves'!$A$11:$I$371,9))</f>
        <v>14.427</v>
      </c>
    </row>
    <row r="116" spans="1:20" s="4" customFormat="1" x14ac:dyDescent="0.2">
      <c r="A116" s="75">
        <f t="shared" si="6"/>
        <v>40483</v>
      </c>
      <c r="B116" s="190">
        <f t="shared" si="5"/>
        <v>3.843</v>
      </c>
      <c r="C116" s="190">
        <f t="shared" si="5"/>
        <v>14.427</v>
      </c>
      <c r="D116" s="284">
        <f t="shared" si="7"/>
        <v>7.2134999999999998</v>
      </c>
      <c r="E116" s="284"/>
      <c r="F116" s="284"/>
      <c r="G116" s="285">
        <f>VLOOKUP(A116,'Gas Curves'!$A$11:$G$371,2)</f>
        <v>0.85</v>
      </c>
      <c r="H116" s="285">
        <f>IF(VLOOKUP(A116,'Gas Curves'!$A$11:$I$371,8)=0,H115,VLOOKUP(A116,'Gas Curves'!$A$11:$I$371,8))</f>
        <v>0.185</v>
      </c>
      <c r="I116" s="285">
        <f t="shared" si="8"/>
        <v>9.2499999999999999E-2</v>
      </c>
      <c r="J116" s="285"/>
      <c r="K116" s="285"/>
      <c r="L116" s="48">
        <f>VLOOKUP(A116,'Power Curves'!$BF$9:$BG$232,2)</f>
        <v>0.89</v>
      </c>
      <c r="M116" s="4">
        <f t="shared" si="9"/>
        <v>0.89</v>
      </c>
      <c r="N116" s="4">
        <f t="shared" si="9"/>
        <v>0.89</v>
      </c>
      <c r="S116" s="110">
        <f>VLOOKUP(A116,'Gas Curves'!$A$11:$G$371,3)+IF(Fuel!$P$1, VLOOKUP(A116,'Gas Curves'!$A$11:$G$371,IF(AND(MONTH(A116)&gt;=4, MONTH(A116)&lt;=10), 4,5)), 0)+IF(Fuel!$P$2, VLOOKUP(A116,'Gas Curves'!$A$11:$G$371,IF(AND(MONTH(A116)&gt;=4, MONTH(A116)&lt;=10), 6,7)), 0)</f>
        <v>3.843</v>
      </c>
      <c r="T116" s="285">
        <f>IF(VLOOKUP(A116,'Gas Curves'!$A$11:$I$371,9)=0,T115,VLOOKUP(A116,'Gas Curves'!$A$11:$I$371,9))</f>
        <v>14.427</v>
      </c>
    </row>
    <row r="117" spans="1:20" s="4" customFormat="1" x14ac:dyDescent="0.2">
      <c r="A117" s="75">
        <f t="shared" si="6"/>
        <v>40513</v>
      </c>
      <c r="B117" s="190">
        <f t="shared" si="5"/>
        <v>3.9954999999999998</v>
      </c>
      <c r="C117" s="190">
        <f t="shared" si="5"/>
        <v>14.427</v>
      </c>
      <c r="D117" s="284">
        <f t="shared" si="7"/>
        <v>7.2134999999999998</v>
      </c>
      <c r="E117" s="284"/>
      <c r="F117" s="284"/>
      <c r="G117" s="285">
        <f>VLOOKUP(A117,'Gas Curves'!$A$11:$G$371,2)</f>
        <v>1.05</v>
      </c>
      <c r="H117" s="285">
        <f>IF(VLOOKUP(A117,'Gas Curves'!$A$11:$I$371,8)=0,H116,VLOOKUP(A117,'Gas Curves'!$A$11:$I$371,8))</f>
        <v>0.185</v>
      </c>
      <c r="I117" s="285">
        <f t="shared" si="8"/>
        <v>9.2499999999999999E-2</v>
      </c>
      <c r="J117" s="285"/>
      <c r="K117" s="285"/>
      <c r="L117" s="48">
        <f>VLOOKUP(A117,'Power Curves'!$BF$9:$BG$232,2)</f>
        <v>0.89</v>
      </c>
      <c r="M117" s="4">
        <f t="shared" si="9"/>
        <v>0.89</v>
      </c>
      <c r="N117" s="4">
        <f t="shared" si="9"/>
        <v>0.89</v>
      </c>
      <c r="S117" s="110">
        <f>VLOOKUP(A117,'Gas Curves'!$A$11:$G$371,3)+IF(Fuel!$P$1, VLOOKUP(A117,'Gas Curves'!$A$11:$G$371,IF(AND(MONTH(A117)&gt;=4, MONTH(A117)&lt;=10), 4,5)), 0)+IF(Fuel!$P$2, VLOOKUP(A117,'Gas Curves'!$A$11:$G$371,IF(AND(MONTH(A117)&gt;=4, MONTH(A117)&lt;=10), 6,7)), 0)</f>
        <v>3.9954999999999998</v>
      </c>
      <c r="T117" s="285">
        <f>IF(VLOOKUP(A117,'Gas Curves'!$A$11:$I$371,9)=0,T116,VLOOKUP(A117,'Gas Curves'!$A$11:$I$371,9))</f>
        <v>14.427</v>
      </c>
    </row>
    <row r="118" spans="1:20" s="4" customFormat="1" x14ac:dyDescent="0.2">
      <c r="A118" s="75">
        <f t="shared" si="6"/>
        <v>40544</v>
      </c>
      <c r="B118" s="190">
        <f t="shared" si="5"/>
        <v>4.0430000000000001</v>
      </c>
      <c r="C118" s="190">
        <f t="shared" si="5"/>
        <v>14.427</v>
      </c>
      <c r="D118" s="284">
        <f t="shared" si="7"/>
        <v>7.2134999999999998</v>
      </c>
      <c r="E118" s="284"/>
      <c r="F118" s="284"/>
      <c r="G118" s="285">
        <f>VLOOKUP(A118,'Gas Curves'!$A$11:$G$371,2)</f>
        <v>1.05</v>
      </c>
      <c r="H118" s="285">
        <f>IF(VLOOKUP(A118,'Gas Curves'!$A$11:$I$371,8)=0,H117,VLOOKUP(A118,'Gas Curves'!$A$11:$I$371,8))</f>
        <v>0.185</v>
      </c>
      <c r="I118" s="285">
        <f t="shared" si="8"/>
        <v>9.2499999999999999E-2</v>
      </c>
      <c r="J118" s="285"/>
      <c r="K118" s="285"/>
      <c r="L118" s="48">
        <f>VLOOKUP(A118,'Power Curves'!$BF$9:$BG$232,2)</f>
        <v>0.89</v>
      </c>
      <c r="M118" s="4">
        <f t="shared" si="9"/>
        <v>0.89</v>
      </c>
      <c r="N118" s="4">
        <f t="shared" si="9"/>
        <v>0.89</v>
      </c>
      <c r="S118" s="110">
        <f>VLOOKUP(A118,'Gas Curves'!$A$11:$G$371,3)+IF(Fuel!$P$1, VLOOKUP(A118,'Gas Curves'!$A$11:$G$371,IF(AND(MONTH(A118)&gt;=4, MONTH(A118)&lt;=10), 4,5)), 0)+IF(Fuel!$P$2, VLOOKUP(A118,'Gas Curves'!$A$11:$G$371,IF(AND(MONTH(A118)&gt;=4, MONTH(A118)&lt;=10), 6,7)), 0)</f>
        <v>4.0430000000000001</v>
      </c>
      <c r="T118" s="285">
        <f>IF(VLOOKUP(A118,'Gas Curves'!$A$11:$I$371,9)=0,T117,VLOOKUP(A118,'Gas Curves'!$A$11:$I$371,9))</f>
        <v>14.427</v>
      </c>
    </row>
    <row r="119" spans="1:20" s="4" customFormat="1" x14ac:dyDescent="0.2">
      <c r="A119" s="75">
        <f t="shared" si="6"/>
        <v>40575</v>
      </c>
      <c r="B119" s="190">
        <f t="shared" si="5"/>
        <v>3.9464999999999999</v>
      </c>
      <c r="C119" s="190">
        <f t="shared" si="5"/>
        <v>14.427</v>
      </c>
      <c r="D119" s="284">
        <f t="shared" si="7"/>
        <v>7.2134999999999998</v>
      </c>
      <c r="E119" s="284"/>
      <c r="F119" s="284"/>
      <c r="G119" s="285">
        <f>VLOOKUP(A119,'Gas Curves'!$A$11:$G$371,2)</f>
        <v>1.05</v>
      </c>
      <c r="H119" s="285">
        <f>IF(VLOOKUP(A119,'Gas Curves'!$A$11:$I$371,8)=0,H118,VLOOKUP(A119,'Gas Curves'!$A$11:$I$371,8))</f>
        <v>0.185</v>
      </c>
      <c r="I119" s="285">
        <f t="shared" si="8"/>
        <v>9.2499999999999999E-2</v>
      </c>
      <c r="J119" s="285"/>
      <c r="K119" s="285"/>
      <c r="L119" s="48">
        <f>VLOOKUP(A119,'Power Curves'!$BF$9:$BG$232,2)</f>
        <v>0.89</v>
      </c>
      <c r="M119" s="4">
        <f t="shared" si="9"/>
        <v>0.89</v>
      </c>
      <c r="N119" s="4">
        <f t="shared" si="9"/>
        <v>0.89</v>
      </c>
      <c r="S119" s="110">
        <f>VLOOKUP(A119,'Gas Curves'!$A$11:$G$371,3)+IF(Fuel!$P$1, VLOOKUP(A119,'Gas Curves'!$A$11:$G$371,IF(AND(MONTH(A119)&gt;=4, MONTH(A119)&lt;=10), 4,5)), 0)+IF(Fuel!$P$2, VLOOKUP(A119,'Gas Curves'!$A$11:$G$371,IF(AND(MONTH(A119)&gt;=4, MONTH(A119)&lt;=10), 6,7)), 0)</f>
        <v>3.9464999999999999</v>
      </c>
      <c r="T119" s="285">
        <f>IF(VLOOKUP(A119,'Gas Curves'!$A$11:$I$371,9)=0,T118,VLOOKUP(A119,'Gas Curves'!$A$11:$I$371,9))</f>
        <v>14.427</v>
      </c>
    </row>
    <row r="120" spans="1:20" s="4" customFormat="1" x14ac:dyDescent="0.2">
      <c r="A120" s="75">
        <f t="shared" si="6"/>
        <v>40603</v>
      </c>
      <c r="B120" s="190">
        <f t="shared" si="5"/>
        <v>3.8270000000000004</v>
      </c>
      <c r="C120" s="190">
        <f t="shared" si="5"/>
        <v>14.427</v>
      </c>
      <c r="D120" s="284">
        <f t="shared" si="7"/>
        <v>7.2134999999999998</v>
      </c>
      <c r="E120" s="284"/>
      <c r="F120" s="284"/>
      <c r="G120" s="285">
        <f>VLOOKUP(A120,'Gas Curves'!$A$11:$G$371,2)</f>
        <v>0.8</v>
      </c>
      <c r="H120" s="285">
        <f>IF(VLOOKUP(A120,'Gas Curves'!$A$11:$I$371,8)=0,H119,VLOOKUP(A120,'Gas Curves'!$A$11:$I$371,8))</f>
        <v>0.185</v>
      </c>
      <c r="I120" s="285">
        <f t="shared" si="8"/>
        <v>9.2499999999999999E-2</v>
      </c>
      <c r="J120" s="285"/>
      <c r="K120" s="285"/>
      <c r="L120" s="48">
        <f>VLOOKUP(A120,'Power Curves'!$BF$9:$BG$232,2)</f>
        <v>0.89</v>
      </c>
      <c r="M120" s="4">
        <f t="shared" si="9"/>
        <v>0.89</v>
      </c>
      <c r="N120" s="4">
        <f t="shared" si="9"/>
        <v>0.89</v>
      </c>
      <c r="S120" s="110">
        <f>VLOOKUP(A120,'Gas Curves'!$A$11:$G$371,3)+IF(Fuel!$P$1, VLOOKUP(A120,'Gas Curves'!$A$11:$G$371,IF(AND(MONTH(A120)&gt;=4, MONTH(A120)&lt;=10), 4,5)), 0)+IF(Fuel!$P$2, VLOOKUP(A120,'Gas Curves'!$A$11:$G$371,IF(AND(MONTH(A120)&gt;=4, MONTH(A120)&lt;=10), 6,7)), 0)</f>
        <v>3.8270000000000004</v>
      </c>
      <c r="T120" s="285">
        <f>IF(VLOOKUP(A120,'Gas Curves'!$A$11:$I$371,9)=0,T119,VLOOKUP(A120,'Gas Curves'!$A$11:$I$371,9))</f>
        <v>14.427</v>
      </c>
    </row>
    <row r="121" spans="1:20" s="4" customFormat="1" x14ac:dyDescent="0.2">
      <c r="A121" s="75">
        <f t="shared" si="6"/>
        <v>40634</v>
      </c>
      <c r="B121" s="190">
        <f t="shared" si="5"/>
        <v>3.6945000000000001</v>
      </c>
      <c r="C121" s="190">
        <f t="shared" si="5"/>
        <v>14.427</v>
      </c>
      <c r="D121" s="284">
        <f t="shared" si="7"/>
        <v>7.2134999999999998</v>
      </c>
      <c r="E121" s="284"/>
      <c r="F121" s="284"/>
      <c r="G121" s="285">
        <f>VLOOKUP(A121,'Gas Curves'!$A$11:$G$371,2)</f>
        <v>0.45</v>
      </c>
      <c r="H121" s="285">
        <f>IF(VLOOKUP(A121,'Gas Curves'!$A$11:$I$371,8)=0,H120,VLOOKUP(A121,'Gas Curves'!$A$11:$I$371,8))</f>
        <v>0.185</v>
      </c>
      <c r="I121" s="285">
        <f t="shared" si="8"/>
        <v>9.2499999999999999E-2</v>
      </c>
      <c r="J121" s="285"/>
      <c r="K121" s="285"/>
      <c r="L121" s="48">
        <f>VLOOKUP(A121,'Power Curves'!$BF$9:$BG$232,2)</f>
        <v>0.89</v>
      </c>
      <c r="M121" s="4">
        <f t="shared" si="9"/>
        <v>0.89</v>
      </c>
      <c r="N121" s="4">
        <f t="shared" si="9"/>
        <v>0.89</v>
      </c>
      <c r="S121" s="110">
        <f>VLOOKUP(A121,'Gas Curves'!$A$11:$G$371,3)+IF(Fuel!$P$1, VLOOKUP(A121,'Gas Curves'!$A$11:$G$371,IF(AND(MONTH(A121)&gt;=4, MONTH(A121)&lt;=10), 4,5)), 0)+IF(Fuel!$P$2, VLOOKUP(A121,'Gas Curves'!$A$11:$G$371,IF(AND(MONTH(A121)&gt;=4, MONTH(A121)&lt;=10), 6,7)), 0)</f>
        <v>3.6945000000000001</v>
      </c>
      <c r="T121" s="285">
        <f>IF(VLOOKUP(A121,'Gas Curves'!$A$11:$I$371,9)=0,T120,VLOOKUP(A121,'Gas Curves'!$A$11:$I$371,9))</f>
        <v>14.427</v>
      </c>
    </row>
    <row r="122" spans="1:20" s="4" customFormat="1" x14ac:dyDescent="0.2">
      <c r="A122" s="75">
        <f t="shared" si="6"/>
        <v>40664</v>
      </c>
      <c r="B122" s="190">
        <f t="shared" si="5"/>
        <v>3.6945000000000001</v>
      </c>
      <c r="C122" s="190">
        <f t="shared" si="5"/>
        <v>14.427</v>
      </c>
      <c r="D122" s="284">
        <f t="shared" si="7"/>
        <v>7.2134999999999998</v>
      </c>
      <c r="E122" s="284"/>
      <c r="F122" s="284"/>
      <c r="G122" s="285">
        <f>VLOOKUP(A122,'Gas Curves'!$A$11:$G$371,2)</f>
        <v>0.5</v>
      </c>
      <c r="H122" s="285">
        <f>IF(VLOOKUP(A122,'Gas Curves'!$A$11:$I$371,8)=0,H121,VLOOKUP(A122,'Gas Curves'!$A$11:$I$371,8))</f>
        <v>0.185</v>
      </c>
      <c r="I122" s="285">
        <f t="shared" si="8"/>
        <v>9.2499999999999999E-2</v>
      </c>
      <c r="J122" s="285"/>
      <c r="K122" s="285"/>
      <c r="L122" s="48">
        <f>VLOOKUP(A122,'Power Curves'!$BF$9:$BG$232,2)</f>
        <v>0.89</v>
      </c>
      <c r="M122" s="4">
        <f t="shared" si="9"/>
        <v>0.89</v>
      </c>
      <c r="N122" s="4">
        <f t="shared" si="9"/>
        <v>0.89</v>
      </c>
      <c r="S122" s="110">
        <f>VLOOKUP(A122,'Gas Curves'!$A$11:$G$371,3)+IF(Fuel!$P$1, VLOOKUP(A122,'Gas Curves'!$A$11:$G$371,IF(AND(MONTH(A122)&gt;=4, MONTH(A122)&lt;=10), 4,5)), 0)+IF(Fuel!$P$2, VLOOKUP(A122,'Gas Curves'!$A$11:$G$371,IF(AND(MONTH(A122)&gt;=4, MONTH(A122)&lt;=10), 6,7)), 0)</f>
        <v>3.6945000000000001</v>
      </c>
      <c r="T122" s="285">
        <f>IF(VLOOKUP(A122,'Gas Curves'!$A$11:$I$371,9)=0,T121,VLOOKUP(A122,'Gas Curves'!$A$11:$I$371,9))</f>
        <v>14.427</v>
      </c>
    </row>
    <row r="123" spans="1:20" s="4" customFormat="1" x14ac:dyDescent="0.2">
      <c r="A123" s="75">
        <f t="shared" si="6"/>
        <v>40695</v>
      </c>
      <c r="B123" s="190">
        <f t="shared" si="5"/>
        <v>3.7315</v>
      </c>
      <c r="C123" s="190">
        <f t="shared" si="5"/>
        <v>14.427</v>
      </c>
      <c r="D123" s="284">
        <f t="shared" si="7"/>
        <v>7.2134999999999998</v>
      </c>
      <c r="E123" s="284"/>
      <c r="F123" s="284"/>
      <c r="G123" s="285">
        <f>VLOOKUP(A123,'Gas Curves'!$A$11:$G$371,2)</f>
        <v>0.5</v>
      </c>
      <c r="H123" s="285">
        <f>IF(VLOOKUP(A123,'Gas Curves'!$A$11:$I$371,8)=0,H122,VLOOKUP(A123,'Gas Curves'!$A$11:$I$371,8))</f>
        <v>0.185</v>
      </c>
      <c r="I123" s="285">
        <f t="shared" si="8"/>
        <v>9.2499999999999999E-2</v>
      </c>
      <c r="J123" s="285"/>
      <c r="K123" s="285"/>
      <c r="L123" s="48">
        <f>VLOOKUP(A123,'Power Curves'!$BF$9:$BG$232,2)</f>
        <v>0.89</v>
      </c>
      <c r="M123" s="4">
        <f t="shared" si="9"/>
        <v>0.89</v>
      </c>
      <c r="N123" s="4">
        <f t="shared" si="9"/>
        <v>0.89</v>
      </c>
      <c r="S123" s="110">
        <f>VLOOKUP(A123,'Gas Curves'!$A$11:$G$371,3)+IF(Fuel!$P$1, VLOOKUP(A123,'Gas Curves'!$A$11:$G$371,IF(AND(MONTH(A123)&gt;=4, MONTH(A123)&lt;=10), 4,5)), 0)+IF(Fuel!$P$2, VLOOKUP(A123,'Gas Curves'!$A$11:$G$371,IF(AND(MONTH(A123)&gt;=4, MONTH(A123)&lt;=10), 6,7)), 0)</f>
        <v>3.7315</v>
      </c>
      <c r="T123" s="285">
        <f>IF(VLOOKUP(A123,'Gas Curves'!$A$11:$I$371,9)=0,T122,VLOOKUP(A123,'Gas Curves'!$A$11:$I$371,9))</f>
        <v>14.427</v>
      </c>
    </row>
    <row r="124" spans="1:20" s="4" customFormat="1" x14ac:dyDescent="0.2">
      <c r="A124" s="75">
        <f t="shared" si="6"/>
        <v>40725</v>
      </c>
      <c r="B124" s="190">
        <f t="shared" si="5"/>
        <v>3.7840000000000003</v>
      </c>
      <c r="C124" s="190">
        <f t="shared" si="5"/>
        <v>14.427</v>
      </c>
      <c r="D124" s="284">
        <f t="shared" si="7"/>
        <v>7.2134999999999998</v>
      </c>
      <c r="E124" s="284"/>
      <c r="F124" s="284"/>
      <c r="G124" s="285">
        <f>VLOOKUP(A124,'Gas Curves'!$A$11:$G$371,2)</f>
        <v>0.5</v>
      </c>
      <c r="H124" s="285">
        <f>IF(VLOOKUP(A124,'Gas Curves'!$A$11:$I$371,8)=0,H123,VLOOKUP(A124,'Gas Curves'!$A$11:$I$371,8))</f>
        <v>0.185</v>
      </c>
      <c r="I124" s="285">
        <f t="shared" si="8"/>
        <v>9.2499999999999999E-2</v>
      </c>
      <c r="J124" s="285"/>
      <c r="K124" s="285"/>
      <c r="L124" s="48">
        <f>VLOOKUP(A124,'Power Curves'!$BF$9:$BG$232,2)</f>
        <v>0.89</v>
      </c>
      <c r="M124" s="4">
        <f t="shared" si="9"/>
        <v>0.89</v>
      </c>
      <c r="N124" s="4">
        <f t="shared" si="9"/>
        <v>0.89</v>
      </c>
      <c r="S124" s="110">
        <f>VLOOKUP(A124,'Gas Curves'!$A$11:$G$371,3)+IF(Fuel!$P$1, VLOOKUP(A124,'Gas Curves'!$A$11:$G$371,IF(AND(MONTH(A124)&gt;=4, MONTH(A124)&lt;=10), 4,5)), 0)+IF(Fuel!$P$2, VLOOKUP(A124,'Gas Curves'!$A$11:$G$371,IF(AND(MONTH(A124)&gt;=4, MONTH(A124)&lt;=10), 6,7)), 0)</f>
        <v>3.7840000000000003</v>
      </c>
      <c r="T124" s="285">
        <f>IF(VLOOKUP(A124,'Gas Curves'!$A$11:$I$371,9)=0,T123,VLOOKUP(A124,'Gas Curves'!$A$11:$I$371,9))</f>
        <v>14.427</v>
      </c>
    </row>
    <row r="125" spans="1:20" s="4" customFormat="1" x14ac:dyDescent="0.2">
      <c r="A125" s="75">
        <f t="shared" si="6"/>
        <v>40756</v>
      </c>
      <c r="B125" s="190">
        <f t="shared" si="5"/>
        <v>3.8205</v>
      </c>
      <c r="C125" s="190">
        <f t="shared" si="5"/>
        <v>14.427</v>
      </c>
      <c r="D125" s="284">
        <f t="shared" si="7"/>
        <v>7.2134999999999998</v>
      </c>
      <c r="E125" s="284"/>
      <c r="F125" s="284"/>
      <c r="G125" s="285">
        <f>VLOOKUP(A125,'Gas Curves'!$A$11:$G$371,2)</f>
        <v>0.55000000000000004</v>
      </c>
      <c r="H125" s="285">
        <f>IF(VLOOKUP(A125,'Gas Curves'!$A$11:$I$371,8)=0,H124,VLOOKUP(A125,'Gas Curves'!$A$11:$I$371,8))</f>
        <v>0.185</v>
      </c>
      <c r="I125" s="285">
        <f t="shared" si="8"/>
        <v>9.2499999999999999E-2</v>
      </c>
      <c r="J125" s="285"/>
      <c r="K125" s="285"/>
      <c r="L125" s="48">
        <f>VLOOKUP(A125,'Power Curves'!$BF$9:$BG$232,2)</f>
        <v>0.89</v>
      </c>
      <c r="M125" s="4">
        <f t="shared" si="9"/>
        <v>0.89</v>
      </c>
      <c r="N125" s="4">
        <f t="shared" si="9"/>
        <v>0.89</v>
      </c>
      <c r="S125" s="110">
        <f>VLOOKUP(A125,'Gas Curves'!$A$11:$G$371,3)+IF(Fuel!$P$1, VLOOKUP(A125,'Gas Curves'!$A$11:$G$371,IF(AND(MONTH(A125)&gt;=4, MONTH(A125)&lt;=10), 4,5)), 0)+IF(Fuel!$P$2, VLOOKUP(A125,'Gas Curves'!$A$11:$G$371,IF(AND(MONTH(A125)&gt;=4, MONTH(A125)&lt;=10), 6,7)), 0)</f>
        <v>3.8205</v>
      </c>
      <c r="T125" s="285">
        <f>IF(VLOOKUP(A125,'Gas Curves'!$A$11:$I$371,9)=0,T124,VLOOKUP(A125,'Gas Curves'!$A$11:$I$371,9))</f>
        <v>14.427</v>
      </c>
    </row>
    <row r="126" spans="1:20" s="4" customFormat="1" x14ac:dyDescent="0.2">
      <c r="A126" s="75">
        <f t="shared" si="6"/>
        <v>40787</v>
      </c>
      <c r="B126" s="190">
        <f t="shared" si="5"/>
        <v>3.8260000000000001</v>
      </c>
      <c r="C126" s="190">
        <f t="shared" si="5"/>
        <v>14.427</v>
      </c>
      <c r="D126" s="284">
        <f t="shared" si="7"/>
        <v>7.2134999999999998</v>
      </c>
      <c r="E126" s="284"/>
      <c r="F126" s="284"/>
      <c r="G126" s="285">
        <f>VLOOKUP(A126,'Gas Curves'!$A$11:$G$371,2)</f>
        <v>0.55000000000000004</v>
      </c>
      <c r="H126" s="285">
        <f>IF(VLOOKUP(A126,'Gas Curves'!$A$11:$I$371,8)=0,H125,VLOOKUP(A126,'Gas Curves'!$A$11:$I$371,8))</f>
        <v>0.185</v>
      </c>
      <c r="I126" s="285">
        <f t="shared" si="8"/>
        <v>9.2499999999999999E-2</v>
      </c>
      <c r="J126" s="285"/>
      <c r="K126" s="285"/>
      <c r="L126" s="48">
        <f>VLOOKUP(A126,'Power Curves'!$BF$9:$BG$232,2)</f>
        <v>0.89</v>
      </c>
      <c r="M126" s="4">
        <f t="shared" si="9"/>
        <v>0.89</v>
      </c>
      <c r="N126" s="4">
        <f t="shared" si="9"/>
        <v>0.89</v>
      </c>
      <c r="S126" s="110">
        <f>VLOOKUP(A126,'Gas Curves'!$A$11:$G$371,3)+IF(Fuel!$P$1, VLOOKUP(A126,'Gas Curves'!$A$11:$G$371,IF(AND(MONTH(A126)&gt;=4, MONTH(A126)&lt;=10), 4,5)), 0)+IF(Fuel!$P$2, VLOOKUP(A126,'Gas Curves'!$A$11:$G$371,IF(AND(MONTH(A126)&gt;=4, MONTH(A126)&lt;=10), 6,7)), 0)</f>
        <v>3.8260000000000001</v>
      </c>
      <c r="T126" s="285">
        <f>IF(VLOOKUP(A126,'Gas Curves'!$A$11:$I$371,9)=0,T125,VLOOKUP(A126,'Gas Curves'!$A$11:$I$371,9))</f>
        <v>14.427</v>
      </c>
    </row>
    <row r="127" spans="1:20" s="4" customFormat="1" x14ac:dyDescent="0.2">
      <c r="A127" s="75">
        <f t="shared" si="6"/>
        <v>40817</v>
      </c>
      <c r="B127" s="190">
        <f t="shared" si="5"/>
        <v>3.8079999999999998</v>
      </c>
      <c r="C127" s="190">
        <f t="shared" si="5"/>
        <v>14.427</v>
      </c>
      <c r="D127" s="284">
        <f t="shared" si="7"/>
        <v>7.2134999999999998</v>
      </c>
      <c r="E127" s="284"/>
      <c r="F127" s="284"/>
      <c r="G127" s="285">
        <f>VLOOKUP(A127,'Gas Curves'!$A$11:$G$371,2)</f>
        <v>0.6</v>
      </c>
      <c r="H127" s="285">
        <f>IF(VLOOKUP(A127,'Gas Curves'!$A$11:$I$371,8)=0,H126,VLOOKUP(A127,'Gas Curves'!$A$11:$I$371,8))</f>
        <v>0.185</v>
      </c>
      <c r="I127" s="285">
        <f t="shared" si="8"/>
        <v>9.2499999999999999E-2</v>
      </c>
      <c r="J127" s="285"/>
      <c r="K127" s="285"/>
      <c r="L127" s="48">
        <f>VLOOKUP(A127,'Power Curves'!$BF$9:$BG$232,2)</f>
        <v>0.89</v>
      </c>
      <c r="M127" s="4">
        <f t="shared" si="9"/>
        <v>0.89</v>
      </c>
      <c r="N127" s="4">
        <f t="shared" si="9"/>
        <v>0.89</v>
      </c>
      <c r="S127" s="110">
        <f>VLOOKUP(A127,'Gas Curves'!$A$11:$G$371,3)+IF(Fuel!$P$1, VLOOKUP(A127,'Gas Curves'!$A$11:$G$371,IF(AND(MONTH(A127)&gt;=4, MONTH(A127)&lt;=10), 4,5)), 0)+IF(Fuel!$P$2, VLOOKUP(A127,'Gas Curves'!$A$11:$G$371,IF(AND(MONTH(A127)&gt;=4, MONTH(A127)&lt;=10), 6,7)), 0)</f>
        <v>3.8079999999999998</v>
      </c>
      <c r="T127" s="285">
        <f>IF(VLOOKUP(A127,'Gas Curves'!$A$11:$I$371,9)=0,T126,VLOOKUP(A127,'Gas Curves'!$A$11:$I$371,9))</f>
        <v>14.427</v>
      </c>
    </row>
    <row r="128" spans="1:20" s="4" customFormat="1" x14ac:dyDescent="0.2">
      <c r="A128" s="75">
        <f t="shared" si="6"/>
        <v>40848</v>
      </c>
      <c r="B128" s="190">
        <f t="shared" si="5"/>
        <v>3.9429999999999996</v>
      </c>
      <c r="C128" s="190">
        <f t="shared" si="5"/>
        <v>14.427</v>
      </c>
      <c r="D128" s="284">
        <f t="shared" si="7"/>
        <v>7.2134999999999998</v>
      </c>
      <c r="E128" s="284"/>
      <c r="F128" s="284"/>
      <c r="G128" s="285">
        <f>VLOOKUP(A128,'Gas Curves'!$A$11:$G$371,2)</f>
        <v>0.85</v>
      </c>
      <c r="H128" s="285">
        <f>IF(VLOOKUP(A128,'Gas Curves'!$A$11:$I$371,8)=0,H127,VLOOKUP(A128,'Gas Curves'!$A$11:$I$371,8))</f>
        <v>0.185</v>
      </c>
      <c r="I128" s="285">
        <f t="shared" si="8"/>
        <v>9.2499999999999999E-2</v>
      </c>
      <c r="J128" s="285"/>
      <c r="K128" s="285"/>
      <c r="L128" s="48">
        <f>VLOOKUP(A128,'Power Curves'!$BF$9:$BG$232,2)</f>
        <v>0.89</v>
      </c>
      <c r="M128" s="4">
        <f t="shared" si="9"/>
        <v>0.89</v>
      </c>
      <c r="N128" s="4">
        <f t="shared" si="9"/>
        <v>0.89</v>
      </c>
      <c r="S128" s="110">
        <f>VLOOKUP(A128,'Gas Curves'!$A$11:$G$371,3)+IF(Fuel!$P$1, VLOOKUP(A128,'Gas Curves'!$A$11:$G$371,IF(AND(MONTH(A128)&gt;=4, MONTH(A128)&lt;=10), 4,5)), 0)+IF(Fuel!$P$2, VLOOKUP(A128,'Gas Curves'!$A$11:$G$371,IF(AND(MONTH(A128)&gt;=4, MONTH(A128)&lt;=10), 6,7)), 0)</f>
        <v>3.9429999999999996</v>
      </c>
      <c r="T128" s="285">
        <f>IF(VLOOKUP(A128,'Gas Curves'!$A$11:$I$371,9)=0,T127,VLOOKUP(A128,'Gas Curves'!$A$11:$I$371,9))</f>
        <v>14.427</v>
      </c>
    </row>
    <row r="129" spans="1:20" s="4" customFormat="1" x14ac:dyDescent="0.2">
      <c r="A129" s="75">
        <f t="shared" si="6"/>
        <v>40878</v>
      </c>
      <c r="B129" s="190">
        <f t="shared" si="5"/>
        <v>4.0955000000000004</v>
      </c>
      <c r="C129" s="190">
        <f t="shared" si="5"/>
        <v>14.427</v>
      </c>
      <c r="D129" s="284">
        <f t="shared" si="7"/>
        <v>7.2134999999999998</v>
      </c>
      <c r="E129" s="284"/>
      <c r="F129" s="284"/>
      <c r="G129" s="285">
        <f>VLOOKUP(A129,'Gas Curves'!$A$11:$G$371,2)</f>
        <v>1.05</v>
      </c>
      <c r="H129" s="285">
        <f>IF(VLOOKUP(A129,'Gas Curves'!$A$11:$I$371,8)=0,H128,VLOOKUP(A129,'Gas Curves'!$A$11:$I$371,8))</f>
        <v>0.185</v>
      </c>
      <c r="I129" s="285">
        <f t="shared" si="8"/>
        <v>9.2499999999999999E-2</v>
      </c>
      <c r="J129" s="285"/>
      <c r="K129" s="285"/>
      <c r="L129" s="48">
        <f>VLOOKUP(A129,'Power Curves'!$BF$9:$BG$232,2)</f>
        <v>0.89</v>
      </c>
      <c r="M129" s="4">
        <f t="shared" si="9"/>
        <v>0.89</v>
      </c>
      <c r="N129" s="4">
        <f t="shared" si="9"/>
        <v>0.89</v>
      </c>
      <c r="S129" s="110">
        <f>VLOOKUP(A129,'Gas Curves'!$A$11:$G$371,3)+IF(Fuel!$P$1, VLOOKUP(A129,'Gas Curves'!$A$11:$G$371,IF(AND(MONTH(A129)&gt;=4, MONTH(A129)&lt;=10), 4,5)), 0)+IF(Fuel!$P$2, VLOOKUP(A129,'Gas Curves'!$A$11:$G$371,IF(AND(MONTH(A129)&gt;=4, MONTH(A129)&lt;=10), 6,7)), 0)</f>
        <v>4.0955000000000004</v>
      </c>
      <c r="T129" s="285">
        <f>IF(VLOOKUP(A129,'Gas Curves'!$A$11:$I$371,9)=0,T128,VLOOKUP(A129,'Gas Curves'!$A$11:$I$371,9))</f>
        <v>14.427</v>
      </c>
    </row>
    <row r="130" spans="1:20" s="4" customFormat="1" x14ac:dyDescent="0.2">
      <c r="A130" s="75">
        <f t="shared" si="6"/>
        <v>40909</v>
      </c>
      <c r="B130" s="190">
        <f t="shared" si="5"/>
        <v>4.1455000000000002</v>
      </c>
      <c r="C130" s="190">
        <f t="shared" si="5"/>
        <v>14.427</v>
      </c>
      <c r="D130" s="284">
        <f t="shared" si="7"/>
        <v>7.2134999999999998</v>
      </c>
      <c r="E130" s="284"/>
      <c r="F130" s="284"/>
      <c r="G130" s="285">
        <f>VLOOKUP(A130,'Gas Curves'!$A$11:$G$371,2)</f>
        <v>1.05</v>
      </c>
      <c r="H130" s="285">
        <f>IF(VLOOKUP(A130,'Gas Curves'!$A$11:$I$371,8)=0,H129,VLOOKUP(A130,'Gas Curves'!$A$11:$I$371,8))</f>
        <v>0.185</v>
      </c>
      <c r="I130" s="285">
        <f t="shared" si="8"/>
        <v>9.2499999999999999E-2</v>
      </c>
      <c r="J130" s="285"/>
      <c r="K130" s="285"/>
      <c r="L130" s="48">
        <f>VLOOKUP(A130,'Power Curves'!$BF$9:$BG$232,2)</f>
        <v>0.89</v>
      </c>
      <c r="M130" s="4">
        <f t="shared" si="9"/>
        <v>0.89</v>
      </c>
      <c r="N130" s="4">
        <f t="shared" si="9"/>
        <v>0.89</v>
      </c>
      <c r="S130" s="110">
        <f>VLOOKUP(A130,'Gas Curves'!$A$11:$G$371,3)+IF(Fuel!$P$1, VLOOKUP(A130,'Gas Curves'!$A$11:$G$371,IF(AND(MONTH(A130)&gt;=4, MONTH(A130)&lt;=10), 4,5)), 0)+IF(Fuel!$P$2, VLOOKUP(A130,'Gas Curves'!$A$11:$G$371,IF(AND(MONTH(A130)&gt;=4, MONTH(A130)&lt;=10), 6,7)), 0)</f>
        <v>4.1455000000000002</v>
      </c>
      <c r="T130" s="285">
        <f>IF(VLOOKUP(A130,'Gas Curves'!$A$11:$I$371,9)=0,T129,VLOOKUP(A130,'Gas Curves'!$A$11:$I$371,9))</f>
        <v>14.427</v>
      </c>
    </row>
    <row r="131" spans="1:20" s="4" customFormat="1" x14ac:dyDescent="0.2">
      <c r="A131" s="75">
        <f t="shared" si="6"/>
        <v>40940</v>
      </c>
      <c r="B131" s="190">
        <f t="shared" si="5"/>
        <v>4.0490000000000004</v>
      </c>
      <c r="C131" s="190">
        <f t="shared" si="5"/>
        <v>14.427</v>
      </c>
      <c r="D131" s="284">
        <f t="shared" si="7"/>
        <v>7.2134999999999998</v>
      </c>
      <c r="E131" s="284"/>
      <c r="F131" s="284"/>
      <c r="G131" s="285">
        <f>VLOOKUP(A131,'Gas Curves'!$A$11:$G$371,2)</f>
        <v>1.05</v>
      </c>
      <c r="H131" s="285">
        <f>IF(VLOOKUP(A131,'Gas Curves'!$A$11:$I$371,8)=0,H130,VLOOKUP(A131,'Gas Curves'!$A$11:$I$371,8))</f>
        <v>0.185</v>
      </c>
      <c r="I131" s="285">
        <f t="shared" si="8"/>
        <v>9.2499999999999999E-2</v>
      </c>
      <c r="J131" s="285"/>
      <c r="K131" s="285"/>
      <c r="L131" s="48">
        <f>VLOOKUP(A131,'Power Curves'!$BF$9:$BG$232,2)</f>
        <v>0.89</v>
      </c>
      <c r="M131" s="4">
        <f t="shared" si="9"/>
        <v>0.89</v>
      </c>
      <c r="N131" s="4">
        <f t="shared" si="9"/>
        <v>0.89</v>
      </c>
      <c r="S131" s="110">
        <f>VLOOKUP(A131,'Gas Curves'!$A$11:$G$371,3)+IF(Fuel!$P$1, VLOOKUP(A131,'Gas Curves'!$A$11:$G$371,IF(AND(MONTH(A131)&gt;=4, MONTH(A131)&lt;=10), 4,5)), 0)+IF(Fuel!$P$2, VLOOKUP(A131,'Gas Curves'!$A$11:$G$371,IF(AND(MONTH(A131)&gt;=4, MONTH(A131)&lt;=10), 6,7)), 0)</f>
        <v>4.0490000000000004</v>
      </c>
      <c r="T131" s="285">
        <f>IF(VLOOKUP(A131,'Gas Curves'!$A$11:$I$371,9)=0,T130,VLOOKUP(A131,'Gas Curves'!$A$11:$I$371,9))</f>
        <v>14.427</v>
      </c>
    </row>
    <row r="132" spans="1:20" s="4" customFormat="1" x14ac:dyDescent="0.2">
      <c r="A132" s="75">
        <f t="shared" si="6"/>
        <v>40969</v>
      </c>
      <c r="B132" s="190">
        <f t="shared" si="5"/>
        <v>3.9295000000000004</v>
      </c>
      <c r="C132" s="190">
        <f t="shared" si="5"/>
        <v>14.427</v>
      </c>
      <c r="D132" s="284">
        <f t="shared" si="7"/>
        <v>7.2134999999999998</v>
      </c>
      <c r="E132" s="284"/>
      <c r="F132" s="284"/>
      <c r="G132" s="285">
        <f>VLOOKUP(A132,'Gas Curves'!$A$11:$G$371,2)</f>
        <v>0.8</v>
      </c>
      <c r="H132" s="285">
        <f>IF(VLOOKUP(A132,'Gas Curves'!$A$11:$I$371,8)=0,H131,VLOOKUP(A132,'Gas Curves'!$A$11:$I$371,8))</f>
        <v>0.185</v>
      </c>
      <c r="I132" s="285">
        <f t="shared" si="8"/>
        <v>9.2499999999999999E-2</v>
      </c>
      <c r="J132" s="285"/>
      <c r="K132" s="285"/>
      <c r="L132" s="48">
        <f>VLOOKUP(A132,'Power Curves'!$BF$9:$BG$232,2)</f>
        <v>0.89</v>
      </c>
      <c r="M132" s="4">
        <f t="shared" si="9"/>
        <v>0.89</v>
      </c>
      <c r="N132" s="4">
        <f t="shared" si="9"/>
        <v>0.89</v>
      </c>
      <c r="S132" s="110">
        <f>VLOOKUP(A132,'Gas Curves'!$A$11:$G$371,3)+IF(Fuel!$P$1, VLOOKUP(A132,'Gas Curves'!$A$11:$G$371,IF(AND(MONTH(A132)&gt;=4, MONTH(A132)&lt;=10), 4,5)), 0)+IF(Fuel!$P$2, VLOOKUP(A132,'Gas Curves'!$A$11:$G$371,IF(AND(MONTH(A132)&gt;=4, MONTH(A132)&lt;=10), 6,7)), 0)</f>
        <v>3.9295000000000004</v>
      </c>
      <c r="T132" s="285">
        <f>IF(VLOOKUP(A132,'Gas Curves'!$A$11:$I$371,9)=0,T131,VLOOKUP(A132,'Gas Curves'!$A$11:$I$371,9))</f>
        <v>14.427</v>
      </c>
    </row>
    <row r="133" spans="1:20" s="4" customFormat="1" x14ac:dyDescent="0.2">
      <c r="A133" s="75">
        <f t="shared" si="6"/>
        <v>41000</v>
      </c>
      <c r="B133" s="190">
        <f t="shared" si="5"/>
        <v>3.7970000000000002</v>
      </c>
      <c r="C133" s="190">
        <f t="shared" si="5"/>
        <v>14.427</v>
      </c>
      <c r="D133" s="284">
        <f t="shared" si="7"/>
        <v>7.2134999999999998</v>
      </c>
      <c r="E133" s="284"/>
      <c r="F133" s="284"/>
      <c r="G133" s="285">
        <f>VLOOKUP(A133,'Gas Curves'!$A$11:$G$371,2)</f>
        <v>0.45</v>
      </c>
      <c r="H133" s="285">
        <f>IF(VLOOKUP(A133,'Gas Curves'!$A$11:$I$371,8)=0,H132,VLOOKUP(A133,'Gas Curves'!$A$11:$I$371,8))</f>
        <v>0.185</v>
      </c>
      <c r="I133" s="285">
        <f t="shared" si="8"/>
        <v>9.2499999999999999E-2</v>
      </c>
      <c r="J133" s="285"/>
      <c r="K133" s="285"/>
      <c r="L133" s="48">
        <f>VLOOKUP(A133,'Power Curves'!$BF$9:$BG$232,2)</f>
        <v>0.89</v>
      </c>
      <c r="M133" s="4">
        <f t="shared" si="9"/>
        <v>0.89</v>
      </c>
      <c r="N133" s="4">
        <f t="shared" si="9"/>
        <v>0.89</v>
      </c>
      <c r="S133" s="110">
        <f>VLOOKUP(A133,'Gas Curves'!$A$11:$G$371,3)+IF(Fuel!$P$1, VLOOKUP(A133,'Gas Curves'!$A$11:$G$371,IF(AND(MONTH(A133)&gt;=4, MONTH(A133)&lt;=10), 4,5)), 0)+IF(Fuel!$P$2, VLOOKUP(A133,'Gas Curves'!$A$11:$G$371,IF(AND(MONTH(A133)&gt;=4, MONTH(A133)&lt;=10), 6,7)), 0)</f>
        <v>3.7970000000000002</v>
      </c>
      <c r="T133" s="285">
        <f>IF(VLOOKUP(A133,'Gas Curves'!$A$11:$I$371,9)=0,T132,VLOOKUP(A133,'Gas Curves'!$A$11:$I$371,9))</f>
        <v>14.427</v>
      </c>
    </row>
    <row r="134" spans="1:20" s="4" customFormat="1" x14ac:dyDescent="0.2">
      <c r="A134" s="75">
        <f t="shared" si="6"/>
        <v>41030</v>
      </c>
      <c r="B134" s="190">
        <f t="shared" si="5"/>
        <v>3.7970000000000002</v>
      </c>
      <c r="C134" s="190">
        <f t="shared" si="5"/>
        <v>14.427</v>
      </c>
      <c r="D134" s="284">
        <f t="shared" si="7"/>
        <v>7.2134999999999998</v>
      </c>
      <c r="E134" s="284"/>
      <c r="F134" s="284"/>
      <c r="G134" s="285">
        <f>VLOOKUP(A134,'Gas Curves'!$A$11:$G$371,2)</f>
        <v>0.5</v>
      </c>
      <c r="H134" s="285">
        <f>IF(VLOOKUP(A134,'Gas Curves'!$A$11:$I$371,8)=0,H133,VLOOKUP(A134,'Gas Curves'!$A$11:$I$371,8))</f>
        <v>0.185</v>
      </c>
      <c r="I134" s="285">
        <f t="shared" si="8"/>
        <v>9.2499999999999999E-2</v>
      </c>
      <c r="J134" s="285"/>
      <c r="K134" s="285"/>
      <c r="L134" s="48">
        <f>VLOOKUP(A134,'Power Curves'!$BF$9:$BG$232,2)</f>
        <v>0.89</v>
      </c>
      <c r="M134" s="4">
        <f t="shared" si="9"/>
        <v>0.89</v>
      </c>
      <c r="N134" s="4">
        <f t="shared" si="9"/>
        <v>0.89</v>
      </c>
      <c r="S134" s="110">
        <f>VLOOKUP(A134,'Gas Curves'!$A$11:$G$371,3)+IF(Fuel!$P$1, VLOOKUP(A134,'Gas Curves'!$A$11:$G$371,IF(AND(MONTH(A134)&gt;=4, MONTH(A134)&lt;=10), 4,5)), 0)+IF(Fuel!$P$2, VLOOKUP(A134,'Gas Curves'!$A$11:$G$371,IF(AND(MONTH(A134)&gt;=4, MONTH(A134)&lt;=10), 6,7)), 0)</f>
        <v>3.7970000000000002</v>
      </c>
      <c r="T134" s="285">
        <f>IF(VLOOKUP(A134,'Gas Curves'!$A$11:$I$371,9)=0,T133,VLOOKUP(A134,'Gas Curves'!$A$11:$I$371,9))</f>
        <v>14.427</v>
      </c>
    </row>
    <row r="135" spans="1:20" s="4" customFormat="1" x14ac:dyDescent="0.2">
      <c r="A135" s="75">
        <f t="shared" si="6"/>
        <v>41061</v>
      </c>
      <c r="B135" s="190">
        <f t="shared" ref="B135:C198" si="10">S135*(1+I$3)</f>
        <v>3.8340000000000001</v>
      </c>
      <c r="C135" s="190">
        <f t="shared" si="10"/>
        <v>14.427</v>
      </c>
      <c r="D135" s="284">
        <f t="shared" si="7"/>
        <v>7.2134999999999998</v>
      </c>
      <c r="E135" s="284"/>
      <c r="F135" s="284"/>
      <c r="G135" s="285">
        <f>VLOOKUP(A135,'Gas Curves'!$A$11:$G$371,2)</f>
        <v>0.5</v>
      </c>
      <c r="H135" s="285">
        <f>IF(VLOOKUP(A135,'Gas Curves'!$A$11:$I$371,8)=0,H134,VLOOKUP(A135,'Gas Curves'!$A$11:$I$371,8))</f>
        <v>0.185</v>
      </c>
      <c r="I135" s="285">
        <f t="shared" si="8"/>
        <v>9.2499999999999999E-2</v>
      </c>
      <c r="J135" s="285"/>
      <c r="K135" s="285"/>
      <c r="L135" s="48">
        <f>VLOOKUP(A135,'Power Curves'!$BF$9:$BG$232,2)</f>
        <v>0.89</v>
      </c>
      <c r="M135" s="4">
        <f t="shared" si="9"/>
        <v>0.89</v>
      </c>
      <c r="N135" s="4">
        <f t="shared" si="9"/>
        <v>0.89</v>
      </c>
      <c r="S135" s="110">
        <f>VLOOKUP(A135,'Gas Curves'!$A$11:$G$371,3)+IF(Fuel!$P$1, VLOOKUP(A135,'Gas Curves'!$A$11:$G$371,IF(AND(MONTH(A135)&gt;=4, MONTH(A135)&lt;=10), 4,5)), 0)+IF(Fuel!$P$2, VLOOKUP(A135,'Gas Curves'!$A$11:$G$371,IF(AND(MONTH(A135)&gt;=4, MONTH(A135)&lt;=10), 6,7)), 0)</f>
        <v>3.8340000000000001</v>
      </c>
      <c r="T135" s="285">
        <f>IF(VLOOKUP(A135,'Gas Curves'!$A$11:$I$371,9)=0,T134,VLOOKUP(A135,'Gas Curves'!$A$11:$I$371,9))</f>
        <v>14.427</v>
      </c>
    </row>
    <row r="136" spans="1:20" s="4" customFormat="1" x14ac:dyDescent="0.2">
      <c r="A136" s="75">
        <f t="shared" ref="A136:A199" si="11">EOMONTH(A135,0)+1</f>
        <v>41091</v>
      </c>
      <c r="B136" s="190">
        <f t="shared" si="10"/>
        <v>3.8865000000000003</v>
      </c>
      <c r="C136" s="190">
        <f t="shared" si="10"/>
        <v>14.427</v>
      </c>
      <c r="D136" s="284">
        <f t="shared" ref="D136:D199" si="12">C136/2</f>
        <v>7.2134999999999998</v>
      </c>
      <c r="E136" s="284"/>
      <c r="F136" s="284"/>
      <c r="G136" s="285">
        <f>VLOOKUP(A136,'Gas Curves'!$A$11:$G$371,2)</f>
        <v>0.5</v>
      </c>
      <c r="H136" s="285">
        <f>IF(VLOOKUP(A136,'Gas Curves'!$A$11:$I$371,8)=0,H135,VLOOKUP(A136,'Gas Curves'!$A$11:$I$371,8))</f>
        <v>0.185</v>
      </c>
      <c r="I136" s="285">
        <f t="shared" ref="I136:I199" si="13">H136/2</f>
        <v>9.2499999999999999E-2</v>
      </c>
      <c r="J136" s="285"/>
      <c r="K136" s="285"/>
      <c r="L136" s="48">
        <f>VLOOKUP(A136,'Power Curves'!$BF$9:$BG$232,2)</f>
        <v>0.89</v>
      </c>
      <c r="M136" s="4">
        <f t="shared" si="9"/>
        <v>0.89</v>
      </c>
      <c r="N136" s="4">
        <f t="shared" si="9"/>
        <v>0.89</v>
      </c>
      <c r="S136" s="110">
        <f>VLOOKUP(A136,'Gas Curves'!$A$11:$G$371,3)+IF(Fuel!$P$1, VLOOKUP(A136,'Gas Curves'!$A$11:$G$371,IF(AND(MONTH(A136)&gt;=4, MONTH(A136)&lt;=10), 4,5)), 0)+IF(Fuel!$P$2, VLOOKUP(A136,'Gas Curves'!$A$11:$G$371,IF(AND(MONTH(A136)&gt;=4, MONTH(A136)&lt;=10), 6,7)), 0)</f>
        <v>3.8865000000000003</v>
      </c>
      <c r="T136" s="285">
        <f>IF(VLOOKUP(A136,'Gas Curves'!$A$11:$I$371,9)=0,T135,VLOOKUP(A136,'Gas Curves'!$A$11:$I$371,9))</f>
        <v>14.427</v>
      </c>
    </row>
    <row r="137" spans="1:20" s="4" customFormat="1" x14ac:dyDescent="0.2">
      <c r="A137" s="75">
        <f t="shared" si="11"/>
        <v>41122</v>
      </c>
      <c r="B137" s="190">
        <f t="shared" si="10"/>
        <v>3.923</v>
      </c>
      <c r="C137" s="190">
        <f t="shared" si="10"/>
        <v>14.427</v>
      </c>
      <c r="D137" s="284">
        <f t="shared" si="12"/>
        <v>7.2134999999999998</v>
      </c>
      <c r="E137" s="284"/>
      <c r="F137" s="284"/>
      <c r="G137" s="285">
        <f>VLOOKUP(A137,'Gas Curves'!$A$11:$G$371,2)</f>
        <v>0.55000000000000004</v>
      </c>
      <c r="H137" s="285">
        <f>IF(VLOOKUP(A137,'Gas Curves'!$A$11:$I$371,8)=0,H136,VLOOKUP(A137,'Gas Curves'!$A$11:$I$371,8))</f>
        <v>0.185</v>
      </c>
      <c r="I137" s="285">
        <f t="shared" si="13"/>
        <v>9.2499999999999999E-2</v>
      </c>
      <c r="J137" s="285"/>
      <c r="K137" s="285"/>
      <c r="L137" s="48">
        <f>VLOOKUP(A137,'Power Curves'!$BF$9:$BG$232,2)</f>
        <v>0.89</v>
      </c>
      <c r="M137" s="4">
        <f t="shared" ref="M137:N200" si="14">L137</f>
        <v>0.89</v>
      </c>
      <c r="N137" s="4">
        <f t="shared" si="14"/>
        <v>0.89</v>
      </c>
      <c r="S137" s="110">
        <f>VLOOKUP(A137,'Gas Curves'!$A$11:$G$371,3)+IF(Fuel!$P$1, VLOOKUP(A137,'Gas Curves'!$A$11:$G$371,IF(AND(MONTH(A137)&gt;=4, MONTH(A137)&lt;=10), 4,5)), 0)+IF(Fuel!$P$2, VLOOKUP(A137,'Gas Curves'!$A$11:$G$371,IF(AND(MONTH(A137)&gt;=4, MONTH(A137)&lt;=10), 6,7)), 0)</f>
        <v>3.923</v>
      </c>
      <c r="T137" s="285">
        <f>IF(VLOOKUP(A137,'Gas Curves'!$A$11:$I$371,9)=0,T136,VLOOKUP(A137,'Gas Curves'!$A$11:$I$371,9))</f>
        <v>14.427</v>
      </c>
    </row>
    <row r="138" spans="1:20" s="4" customFormat="1" x14ac:dyDescent="0.2">
      <c r="A138" s="75">
        <f t="shared" si="11"/>
        <v>41153</v>
      </c>
      <c r="B138" s="190">
        <f t="shared" si="10"/>
        <v>3.9285000000000001</v>
      </c>
      <c r="C138" s="190">
        <f t="shared" si="10"/>
        <v>14.427</v>
      </c>
      <c r="D138" s="284">
        <f t="shared" si="12"/>
        <v>7.2134999999999998</v>
      </c>
      <c r="E138" s="284"/>
      <c r="F138" s="284"/>
      <c r="G138" s="285">
        <f>VLOOKUP(A138,'Gas Curves'!$A$11:$G$371,2)</f>
        <v>0.55000000000000004</v>
      </c>
      <c r="H138" s="285">
        <f>IF(VLOOKUP(A138,'Gas Curves'!$A$11:$I$371,8)=0,H137,VLOOKUP(A138,'Gas Curves'!$A$11:$I$371,8))</f>
        <v>0.185</v>
      </c>
      <c r="I138" s="285">
        <f t="shared" si="13"/>
        <v>9.2499999999999999E-2</v>
      </c>
      <c r="J138" s="285"/>
      <c r="K138" s="285"/>
      <c r="L138" s="48">
        <f>VLOOKUP(A138,'Power Curves'!$BF$9:$BG$232,2)</f>
        <v>0.89</v>
      </c>
      <c r="M138" s="4">
        <f t="shared" si="14"/>
        <v>0.89</v>
      </c>
      <c r="N138" s="4">
        <f t="shared" si="14"/>
        <v>0.89</v>
      </c>
      <c r="S138" s="110">
        <f>VLOOKUP(A138,'Gas Curves'!$A$11:$G$371,3)+IF(Fuel!$P$1, VLOOKUP(A138,'Gas Curves'!$A$11:$G$371,IF(AND(MONTH(A138)&gt;=4, MONTH(A138)&lt;=10), 4,5)), 0)+IF(Fuel!$P$2, VLOOKUP(A138,'Gas Curves'!$A$11:$G$371,IF(AND(MONTH(A138)&gt;=4, MONTH(A138)&lt;=10), 6,7)), 0)</f>
        <v>3.9285000000000001</v>
      </c>
      <c r="T138" s="285">
        <f>IF(VLOOKUP(A138,'Gas Curves'!$A$11:$I$371,9)=0,T137,VLOOKUP(A138,'Gas Curves'!$A$11:$I$371,9))</f>
        <v>14.427</v>
      </c>
    </row>
    <row r="139" spans="1:20" s="4" customFormat="1" x14ac:dyDescent="0.2">
      <c r="A139" s="75">
        <f t="shared" si="11"/>
        <v>41183</v>
      </c>
      <c r="B139" s="190">
        <f t="shared" si="10"/>
        <v>3.9104999999999999</v>
      </c>
      <c r="C139" s="190">
        <f t="shared" si="10"/>
        <v>14.427</v>
      </c>
      <c r="D139" s="284">
        <f t="shared" si="12"/>
        <v>7.2134999999999998</v>
      </c>
      <c r="E139" s="284"/>
      <c r="F139" s="284"/>
      <c r="G139" s="285">
        <f>VLOOKUP(A139,'Gas Curves'!$A$11:$G$371,2)</f>
        <v>0.6</v>
      </c>
      <c r="H139" s="285">
        <f>IF(VLOOKUP(A139,'Gas Curves'!$A$11:$I$371,8)=0,H138,VLOOKUP(A139,'Gas Curves'!$A$11:$I$371,8))</f>
        <v>0.185</v>
      </c>
      <c r="I139" s="285">
        <f t="shared" si="13"/>
        <v>9.2499999999999999E-2</v>
      </c>
      <c r="J139" s="285"/>
      <c r="K139" s="285"/>
      <c r="L139" s="48">
        <f>VLOOKUP(A139,'Power Curves'!$BF$9:$BG$232,2)</f>
        <v>0.89</v>
      </c>
      <c r="M139" s="4">
        <f t="shared" si="14"/>
        <v>0.89</v>
      </c>
      <c r="N139" s="4">
        <f t="shared" si="14"/>
        <v>0.89</v>
      </c>
      <c r="S139" s="110">
        <f>VLOOKUP(A139,'Gas Curves'!$A$11:$G$371,3)+IF(Fuel!$P$1, VLOOKUP(A139,'Gas Curves'!$A$11:$G$371,IF(AND(MONTH(A139)&gt;=4, MONTH(A139)&lt;=10), 4,5)), 0)+IF(Fuel!$P$2, VLOOKUP(A139,'Gas Curves'!$A$11:$G$371,IF(AND(MONTH(A139)&gt;=4, MONTH(A139)&lt;=10), 6,7)), 0)</f>
        <v>3.9104999999999999</v>
      </c>
      <c r="T139" s="285">
        <f>IF(VLOOKUP(A139,'Gas Curves'!$A$11:$I$371,9)=0,T138,VLOOKUP(A139,'Gas Curves'!$A$11:$I$371,9))</f>
        <v>14.427</v>
      </c>
    </row>
    <row r="140" spans="1:20" s="4" customFormat="1" x14ac:dyDescent="0.2">
      <c r="A140" s="75">
        <f t="shared" si="11"/>
        <v>41214</v>
      </c>
      <c r="B140" s="190">
        <f t="shared" si="10"/>
        <v>4.0454999999999997</v>
      </c>
      <c r="C140" s="190">
        <f t="shared" si="10"/>
        <v>14.427</v>
      </c>
      <c r="D140" s="284">
        <f t="shared" si="12"/>
        <v>7.2134999999999998</v>
      </c>
      <c r="E140" s="284"/>
      <c r="F140" s="284"/>
      <c r="G140" s="285">
        <f>VLOOKUP(A140,'Gas Curves'!$A$11:$G$371,2)</f>
        <v>0.85</v>
      </c>
      <c r="H140" s="285">
        <f>IF(VLOOKUP(A140,'Gas Curves'!$A$11:$I$371,8)=0,H139,VLOOKUP(A140,'Gas Curves'!$A$11:$I$371,8))</f>
        <v>0.185</v>
      </c>
      <c r="I140" s="285">
        <f t="shared" si="13"/>
        <v>9.2499999999999999E-2</v>
      </c>
      <c r="J140" s="285"/>
      <c r="K140" s="285"/>
      <c r="L140" s="48">
        <f>VLOOKUP(A140,'Power Curves'!$BF$9:$BG$232,2)</f>
        <v>0.89</v>
      </c>
      <c r="M140" s="4">
        <f t="shared" si="14"/>
        <v>0.89</v>
      </c>
      <c r="N140" s="4">
        <f t="shared" si="14"/>
        <v>0.89</v>
      </c>
      <c r="S140" s="110">
        <f>VLOOKUP(A140,'Gas Curves'!$A$11:$G$371,3)+IF(Fuel!$P$1, VLOOKUP(A140,'Gas Curves'!$A$11:$G$371,IF(AND(MONTH(A140)&gt;=4, MONTH(A140)&lt;=10), 4,5)), 0)+IF(Fuel!$P$2, VLOOKUP(A140,'Gas Curves'!$A$11:$G$371,IF(AND(MONTH(A140)&gt;=4, MONTH(A140)&lt;=10), 6,7)), 0)</f>
        <v>4.0454999999999997</v>
      </c>
      <c r="T140" s="285">
        <f>IF(VLOOKUP(A140,'Gas Curves'!$A$11:$I$371,9)=0,T139,VLOOKUP(A140,'Gas Curves'!$A$11:$I$371,9))</f>
        <v>14.427</v>
      </c>
    </row>
    <row r="141" spans="1:20" s="4" customFormat="1" x14ac:dyDescent="0.2">
      <c r="A141" s="75">
        <f t="shared" si="11"/>
        <v>41244</v>
      </c>
      <c r="B141" s="190">
        <f t="shared" si="10"/>
        <v>4.1979999999999995</v>
      </c>
      <c r="C141" s="190">
        <f t="shared" si="10"/>
        <v>14.427</v>
      </c>
      <c r="D141" s="284">
        <f t="shared" si="12"/>
        <v>7.2134999999999998</v>
      </c>
      <c r="E141" s="284"/>
      <c r="F141" s="284"/>
      <c r="G141" s="285">
        <f>VLOOKUP(A141,'Gas Curves'!$A$11:$G$371,2)</f>
        <v>1.05</v>
      </c>
      <c r="H141" s="285">
        <f>IF(VLOOKUP(A141,'Gas Curves'!$A$11:$I$371,8)=0,H140,VLOOKUP(A141,'Gas Curves'!$A$11:$I$371,8))</f>
        <v>0.185</v>
      </c>
      <c r="I141" s="285">
        <f t="shared" si="13"/>
        <v>9.2499999999999999E-2</v>
      </c>
      <c r="J141" s="285"/>
      <c r="K141" s="285"/>
      <c r="L141" s="48">
        <f>VLOOKUP(A141,'Power Curves'!$BF$9:$BG$232,2)</f>
        <v>0.89</v>
      </c>
      <c r="M141" s="4">
        <f t="shared" si="14"/>
        <v>0.89</v>
      </c>
      <c r="N141" s="4">
        <f t="shared" si="14"/>
        <v>0.89</v>
      </c>
      <c r="S141" s="110">
        <f>VLOOKUP(A141,'Gas Curves'!$A$11:$G$371,3)+IF(Fuel!$P$1, VLOOKUP(A141,'Gas Curves'!$A$11:$G$371,IF(AND(MONTH(A141)&gt;=4, MONTH(A141)&lt;=10), 4,5)), 0)+IF(Fuel!$P$2, VLOOKUP(A141,'Gas Curves'!$A$11:$G$371,IF(AND(MONTH(A141)&gt;=4, MONTH(A141)&lt;=10), 6,7)), 0)</f>
        <v>4.1979999999999995</v>
      </c>
      <c r="T141" s="285">
        <f>IF(VLOOKUP(A141,'Gas Curves'!$A$11:$I$371,9)=0,T140,VLOOKUP(A141,'Gas Curves'!$A$11:$I$371,9))</f>
        <v>14.427</v>
      </c>
    </row>
    <row r="142" spans="1:20" s="4" customFormat="1" x14ac:dyDescent="0.2">
      <c r="A142" s="75">
        <f t="shared" si="11"/>
        <v>41275</v>
      </c>
      <c r="B142" s="190">
        <f t="shared" si="10"/>
        <v>4.2505000000000006</v>
      </c>
      <c r="C142" s="190">
        <f t="shared" si="10"/>
        <v>14.427</v>
      </c>
      <c r="D142" s="284">
        <f t="shared" si="12"/>
        <v>7.2134999999999998</v>
      </c>
      <c r="E142" s="284"/>
      <c r="F142" s="284"/>
      <c r="G142" s="285">
        <f>VLOOKUP(A142,'Gas Curves'!$A$11:$G$371,2)</f>
        <v>1.05</v>
      </c>
      <c r="H142" s="285">
        <f>IF(VLOOKUP(A142,'Gas Curves'!$A$11:$I$371,8)=0,H141,VLOOKUP(A142,'Gas Curves'!$A$11:$I$371,8))</f>
        <v>0.185</v>
      </c>
      <c r="I142" s="285">
        <f t="shared" si="13"/>
        <v>9.2499999999999999E-2</v>
      </c>
      <c r="J142" s="285"/>
      <c r="K142" s="285"/>
      <c r="L142" s="48">
        <f>VLOOKUP(A142,'Power Curves'!$BF$9:$BG$232,2)</f>
        <v>0.89</v>
      </c>
      <c r="M142" s="4">
        <f t="shared" si="14"/>
        <v>0.89</v>
      </c>
      <c r="N142" s="4">
        <f t="shared" si="14"/>
        <v>0.89</v>
      </c>
      <c r="S142" s="110">
        <f>VLOOKUP(A142,'Gas Curves'!$A$11:$G$371,3)+IF(Fuel!$P$1, VLOOKUP(A142,'Gas Curves'!$A$11:$G$371,IF(AND(MONTH(A142)&gt;=4, MONTH(A142)&lt;=10), 4,5)), 0)+IF(Fuel!$P$2, VLOOKUP(A142,'Gas Curves'!$A$11:$G$371,IF(AND(MONTH(A142)&gt;=4, MONTH(A142)&lt;=10), 6,7)), 0)</f>
        <v>4.2505000000000006</v>
      </c>
      <c r="T142" s="285">
        <f>IF(VLOOKUP(A142,'Gas Curves'!$A$11:$I$371,9)=0,T141,VLOOKUP(A142,'Gas Curves'!$A$11:$I$371,9))</f>
        <v>14.427</v>
      </c>
    </row>
    <row r="143" spans="1:20" s="4" customFormat="1" x14ac:dyDescent="0.2">
      <c r="A143" s="75">
        <f t="shared" si="11"/>
        <v>41306</v>
      </c>
      <c r="B143" s="190">
        <f t="shared" si="10"/>
        <v>4.1540000000000008</v>
      </c>
      <c r="C143" s="190">
        <f t="shared" si="10"/>
        <v>14.427</v>
      </c>
      <c r="D143" s="284">
        <f t="shared" si="12"/>
        <v>7.2134999999999998</v>
      </c>
      <c r="E143" s="284"/>
      <c r="F143" s="284"/>
      <c r="G143" s="285">
        <f>VLOOKUP(A143,'Gas Curves'!$A$11:$G$371,2)</f>
        <v>1.05</v>
      </c>
      <c r="H143" s="285">
        <f>IF(VLOOKUP(A143,'Gas Curves'!$A$11:$I$371,8)=0,H142,VLOOKUP(A143,'Gas Curves'!$A$11:$I$371,8))</f>
        <v>0.185</v>
      </c>
      <c r="I143" s="285">
        <f t="shared" si="13"/>
        <v>9.2499999999999999E-2</v>
      </c>
      <c r="J143" s="285"/>
      <c r="K143" s="285"/>
      <c r="L143" s="48">
        <f>VLOOKUP(A143,'Power Curves'!$BF$9:$BG$232,2)</f>
        <v>0.89</v>
      </c>
      <c r="M143" s="4">
        <f t="shared" si="14"/>
        <v>0.89</v>
      </c>
      <c r="N143" s="4">
        <f t="shared" si="14"/>
        <v>0.89</v>
      </c>
      <c r="S143" s="110">
        <f>VLOOKUP(A143,'Gas Curves'!$A$11:$G$371,3)+IF(Fuel!$P$1, VLOOKUP(A143,'Gas Curves'!$A$11:$G$371,IF(AND(MONTH(A143)&gt;=4, MONTH(A143)&lt;=10), 4,5)), 0)+IF(Fuel!$P$2, VLOOKUP(A143,'Gas Curves'!$A$11:$G$371,IF(AND(MONTH(A143)&gt;=4, MONTH(A143)&lt;=10), 6,7)), 0)</f>
        <v>4.1540000000000008</v>
      </c>
      <c r="T143" s="285">
        <f>IF(VLOOKUP(A143,'Gas Curves'!$A$11:$I$371,9)=0,T142,VLOOKUP(A143,'Gas Curves'!$A$11:$I$371,9))</f>
        <v>14.427</v>
      </c>
    </row>
    <row r="144" spans="1:20" s="4" customFormat="1" x14ac:dyDescent="0.2">
      <c r="A144" s="75">
        <f t="shared" si="11"/>
        <v>41334</v>
      </c>
      <c r="B144" s="190">
        <f t="shared" si="10"/>
        <v>4.0344999999999995</v>
      </c>
      <c r="C144" s="190">
        <f t="shared" si="10"/>
        <v>14.427</v>
      </c>
      <c r="D144" s="284">
        <f t="shared" si="12"/>
        <v>7.2134999999999998</v>
      </c>
      <c r="E144" s="284"/>
      <c r="F144" s="284"/>
      <c r="G144" s="285">
        <f>VLOOKUP(A144,'Gas Curves'!$A$11:$G$371,2)</f>
        <v>0.8</v>
      </c>
      <c r="H144" s="285">
        <f>IF(VLOOKUP(A144,'Gas Curves'!$A$11:$I$371,8)=0,H143,VLOOKUP(A144,'Gas Curves'!$A$11:$I$371,8))</f>
        <v>0.185</v>
      </c>
      <c r="I144" s="285">
        <f t="shared" si="13"/>
        <v>9.2499999999999999E-2</v>
      </c>
      <c r="J144" s="285"/>
      <c r="K144" s="285"/>
      <c r="L144" s="48">
        <f>VLOOKUP(A144,'Power Curves'!$BF$9:$BG$232,2)</f>
        <v>0.89</v>
      </c>
      <c r="M144" s="4">
        <f t="shared" si="14"/>
        <v>0.89</v>
      </c>
      <c r="N144" s="4">
        <f t="shared" si="14"/>
        <v>0.89</v>
      </c>
      <c r="S144" s="110">
        <f>VLOOKUP(A144,'Gas Curves'!$A$11:$G$371,3)+IF(Fuel!$P$1, VLOOKUP(A144,'Gas Curves'!$A$11:$G$371,IF(AND(MONTH(A144)&gt;=4, MONTH(A144)&lt;=10), 4,5)), 0)+IF(Fuel!$P$2, VLOOKUP(A144,'Gas Curves'!$A$11:$G$371,IF(AND(MONTH(A144)&gt;=4, MONTH(A144)&lt;=10), 6,7)), 0)</f>
        <v>4.0344999999999995</v>
      </c>
      <c r="T144" s="285">
        <f>IF(VLOOKUP(A144,'Gas Curves'!$A$11:$I$371,9)=0,T143,VLOOKUP(A144,'Gas Curves'!$A$11:$I$371,9))</f>
        <v>14.427</v>
      </c>
    </row>
    <row r="145" spans="1:20" s="4" customFormat="1" x14ac:dyDescent="0.2">
      <c r="A145" s="75">
        <f t="shared" si="11"/>
        <v>41365</v>
      </c>
      <c r="B145" s="190">
        <f t="shared" si="10"/>
        <v>3.9020000000000001</v>
      </c>
      <c r="C145" s="190">
        <f t="shared" si="10"/>
        <v>14.427</v>
      </c>
      <c r="D145" s="284">
        <f t="shared" si="12"/>
        <v>7.2134999999999998</v>
      </c>
      <c r="E145" s="284"/>
      <c r="F145" s="284"/>
      <c r="G145" s="285">
        <f>VLOOKUP(A145,'Gas Curves'!$A$11:$G$371,2)</f>
        <v>0.45</v>
      </c>
      <c r="H145" s="285">
        <f>IF(VLOOKUP(A145,'Gas Curves'!$A$11:$I$371,8)=0,H144,VLOOKUP(A145,'Gas Curves'!$A$11:$I$371,8))</f>
        <v>0.185</v>
      </c>
      <c r="I145" s="285">
        <f t="shared" si="13"/>
        <v>9.2499999999999999E-2</v>
      </c>
      <c r="J145" s="285"/>
      <c r="K145" s="285"/>
      <c r="L145" s="48">
        <f>VLOOKUP(A145,'Power Curves'!$BF$9:$BG$232,2)</f>
        <v>0.89</v>
      </c>
      <c r="M145" s="4">
        <f t="shared" si="14"/>
        <v>0.89</v>
      </c>
      <c r="N145" s="4">
        <f t="shared" si="14"/>
        <v>0.89</v>
      </c>
      <c r="S145" s="110">
        <f>VLOOKUP(A145,'Gas Curves'!$A$11:$G$371,3)+IF(Fuel!$P$1, VLOOKUP(A145,'Gas Curves'!$A$11:$G$371,IF(AND(MONTH(A145)&gt;=4, MONTH(A145)&lt;=10), 4,5)), 0)+IF(Fuel!$P$2, VLOOKUP(A145,'Gas Curves'!$A$11:$G$371,IF(AND(MONTH(A145)&gt;=4, MONTH(A145)&lt;=10), 6,7)), 0)</f>
        <v>3.9020000000000001</v>
      </c>
      <c r="T145" s="285">
        <f>IF(VLOOKUP(A145,'Gas Curves'!$A$11:$I$371,9)=0,T144,VLOOKUP(A145,'Gas Curves'!$A$11:$I$371,9))</f>
        <v>14.427</v>
      </c>
    </row>
    <row r="146" spans="1:20" s="4" customFormat="1" x14ac:dyDescent="0.2">
      <c r="A146" s="75">
        <f t="shared" si="11"/>
        <v>41395</v>
      </c>
      <c r="B146" s="190">
        <f t="shared" si="10"/>
        <v>3.9020000000000001</v>
      </c>
      <c r="C146" s="190">
        <f t="shared" si="10"/>
        <v>14.427</v>
      </c>
      <c r="D146" s="284">
        <f t="shared" si="12"/>
        <v>7.2134999999999998</v>
      </c>
      <c r="E146" s="284"/>
      <c r="F146" s="284"/>
      <c r="G146" s="285">
        <f>VLOOKUP(A146,'Gas Curves'!$A$11:$G$371,2)</f>
        <v>0.5</v>
      </c>
      <c r="H146" s="285">
        <f>IF(VLOOKUP(A146,'Gas Curves'!$A$11:$I$371,8)=0,H145,VLOOKUP(A146,'Gas Curves'!$A$11:$I$371,8))</f>
        <v>0.185</v>
      </c>
      <c r="I146" s="285">
        <f t="shared" si="13"/>
        <v>9.2499999999999999E-2</v>
      </c>
      <c r="J146" s="285"/>
      <c r="K146" s="285"/>
      <c r="L146" s="48">
        <f>VLOOKUP(A146,'Power Curves'!$BF$9:$BG$232,2)</f>
        <v>0.89</v>
      </c>
      <c r="M146" s="4">
        <f t="shared" si="14"/>
        <v>0.89</v>
      </c>
      <c r="N146" s="4">
        <f t="shared" si="14"/>
        <v>0.89</v>
      </c>
      <c r="S146" s="110">
        <f>VLOOKUP(A146,'Gas Curves'!$A$11:$G$371,3)+IF(Fuel!$P$1, VLOOKUP(A146,'Gas Curves'!$A$11:$G$371,IF(AND(MONTH(A146)&gt;=4, MONTH(A146)&lt;=10), 4,5)), 0)+IF(Fuel!$P$2, VLOOKUP(A146,'Gas Curves'!$A$11:$G$371,IF(AND(MONTH(A146)&gt;=4, MONTH(A146)&lt;=10), 6,7)), 0)</f>
        <v>3.9020000000000001</v>
      </c>
      <c r="T146" s="285">
        <f>IF(VLOOKUP(A146,'Gas Curves'!$A$11:$I$371,9)=0,T145,VLOOKUP(A146,'Gas Curves'!$A$11:$I$371,9))</f>
        <v>14.427</v>
      </c>
    </row>
    <row r="147" spans="1:20" s="4" customFormat="1" x14ac:dyDescent="0.2">
      <c r="A147" s="75">
        <f t="shared" si="11"/>
        <v>41426</v>
      </c>
      <c r="B147" s="190">
        <f t="shared" si="10"/>
        <v>3.9390000000000001</v>
      </c>
      <c r="C147" s="190">
        <f t="shared" si="10"/>
        <v>14.427</v>
      </c>
      <c r="D147" s="284">
        <f t="shared" si="12"/>
        <v>7.2134999999999998</v>
      </c>
      <c r="E147" s="284"/>
      <c r="F147" s="284"/>
      <c r="G147" s="285">
        <f>VLOOKUP(A147,'Gas Curves'!$A$11:$G$371,2)</f>
        <v>0.5</v>
      </c>
      <c r="H147" s="285">
        <f>IF(VLOOKUP(A147,'Gas Curves'!$A$11:$I$371,8)=0,H146,VLOOKUP(A147,'Gas Curves'!$A$11:$I$371,8))</f>
        <v>0.185</v>
      </c>
      <c r="I147" s="285">
        <f t="shared" si="13"/>
        <v>9.2499999999999999E-2</v>
      </c>
      <c r="J147" s="285"/>
      <c r="K147" s="285"/>
      <c r="L147" s="48">
        <f>VLOOKUP(A147,'Power Curves'!$BF$9:$BG$232,2)</f>
        <v>0.89</v>
      </c>
      <c r="M147" s="4">
        <f t="shared" si="14"/>
        <v>0.89</v>
      </c>
      <c r="N147" s="4">
        <f t="shared" si="14"/>
        <v>0.89</v>
      </c>
      <c r="S147" s="110">
        <f>VLOOKUP(A147,'Gas Curves'!$A$11:$G$371,3)+IF(Fuel!$P$1, VLOOKUP(A147,'Gas Curves'!$A$11:$G$371,IF(AND(MONTH(A147)&gt;=4, MONTH(A147)&lt;=10), 4,5)), 0)+IF(Fuel!$P$2, VLOOKUP(A147,'Gas Curves'!$A$11:$G$371,IF(AND(MONTH(A147)&gt;=4, MONTH(A147)&lt;=10), 6,7)), 0)</f>
        <v>3.9390000000000001</v>
      </c>
      <c r="T147" s="285">
        <f>IF(VLOOKUP(A147,'Gas Curves'!$A$11:$I$371,9)=0,T146,VLOOKUP(A147,'Gas Curves'!$A$11:$I$371,9))</f>
        <v>14.427</v>
      </c>
    </row>
    <row r="148" spans="1:20" s="4" customFormat="1" x14ac:dyDescent="0.2">
      <c r="A148" s="75">
        <f t="shared" si="11"/>
        <v>41456</v>
      </c>
      <c r="B148" s="190">
        <f t="shared" si="10"/>
        <v>3.9915000000000003</v>
      </c>
      <c r="C148" s="190">
        <f t="shared" si="10"/>
        <v>14.427</v>
      </c>
      <c r="D148" s="284">
        <f t="shared" si="12"/>
        <v>7.2134999999999998</v>
      </c>
      <c r="E148" s="284"/>
      <c r="F148" s="284"/>
      <c r="G148" s="285">
        <f>VLOOKUP(A148,'Gas Curves'!$A$11:$G$371,2)</f>
        <v>0.5</v>
      </c>
      <c r="H148" s="285">
        <f>IF(VLOOKUP(A148,'Gas Curves'!$A$11:$I$371,8)=0,H147,VLOOKUP(A148,'Gas Curves'!$A$11:$I$371,8))</f>
        <v>0.185</v>
      </c>
      <c r="I148" s="285">
        <f t="shared" si="13"/>
        <v>9.2499999999999999E-2</v>
      </c>
      <c r="J148" s="285"/>
      <c r="K148" s="285"/>
      <c r="L148" s="48">
        <f>VLOOKUP(A148,'Power Curves'!$BF$9:$BG$232,2)</f>
        <v>0.89</v>
      </c>
      <c r="M148" s="4">
        <f t="shared" si="14"/>
        <v>0.89</v>
      </c>
      <c r="N148" s="4">
        <f t="shared" si="14"/>
        <v>0.89</v>
      </c>
      <c r="S148" s="110">
        <f>VLOOKUP(A148,'Gas Curves'!$A$11:$G$371,3)+IF(Fuel!$P$1, VLOOKUP(A148,'Gas Curves'!$A$11:$G$371,IF(AND(MONTH(A148)&gt;=4, MONTH(A148)&lt;=10), 4,5)), 0)+IF(Fuel!$P$2, VLOOKUP(A148,'Gas Curves'!$A$11:$G$371,IF(AND(MONTH(A148)&gt;=4, MONTH(A148)&lt;=10), 6,7)), 0)</f>
        <v>3.9915000000000003</v>
      </c>
      <c r="T148" s="285">
        <f>IF(VLOOKUP(A148,'Gas Curves'!$A$11:$I$371,9)=0,T147,VLOOKUP(A148,'Gas Curves'!$A$11:$I$371,9))</f>
        <v>14.427</v>
      </c>
    </row>
    <row r="149" spans="1:20" s="4" customFormat="1" x14ac:dyDescent="0.2">
      <c r="A149" s="75">
        <f t="shared" si="11"/>
        <v>41487</v>
      </c>
      <c r="B149" s="190">
        <f t="shared" si="10"/>
        <v>4.0280000000000005</v>
      </c>
      <c r="C149" s="190">
        <f t="shared" si="10"/>
        <v>14.427</v>
      </c>
      <c r="D149" s="284">
        <f t="shared" si="12"/>
        <v>7.2134999999999998</v>
      </c>
      <c r="E149" s="284"/>
      <c r="F149" s="284"/>
      <c r="G149" s="285">
        <f>VLOOKUP(A149,'Gas Curves'!$A$11:$G$371,2)</f>
        <v>0.55000000000000004</v>
      </c>
      <c r="H149" s="285">
        <f>IF(VLOOKUP(A149,'Gas Curves'!$A$11:$I$371,8)=0,H148,VLOOKUP(A149,'Gas Curves'!$A$11:$I$371,8))</f>
        <v>0.185</v>
      </c>
      <c r="I149" s="285">
        <f t="shared" si="13"/>
        <v>9.2499999999999999E-2</v>
      </c>
      <c r="J149" s="285"/>
      <c r="K149" s="285"/>
      <c r="L149" s="48">
        <f>VLOOKUP(A149,'Power Curves'!$BF$9:$BG$232,2)</f>
        <v>0.89</v>
      </c>
      <c r="M149" s="4">
        <f t="shared" si="14"/>
        <v>0.89</v>
      </c>
      <c r="N149" s="4">
        <f t="shared" si="14"/>
        <v>0.89</v>
      </c>
      <c r="S149" s="110">
        <f>VLOOKUP(A149,'Gas Curves'!$A$11:$G$371,3)+IF(Fuel!$P$1, VLOOKUP(A149,'Gas Curves'!$A$11:$G$371,IF(AND(MONTH(A149)&gt;=4, MONTH(A149)&lt;=10), 4,5)), 0)+IF(Fuel!$P$2, VLOOKUP(A149,'Gas Curves'!$A$11:$G$371,IF(AND(MONTH(A149)&gt;=4, MONTH(A149)&lt;=10), 6,7)), 0)</f>
        <v>4.0280000000000005</v>
      </c>
      <c r="T149" s="285">
        <f>IF(VLOOKUP(A149,'Gas Curves'!$A$11:$I$371,9)=0,T148,VLOOKUP(A149,'Gas Curves'!$A$11:$I$371,9))</f>
        <v>14.427</v>
      </c>
    </row>
    <row r="150" spans="1:20" s="4" customFormat="1" x14ac:dyDescent="0.2">
      <c r="A150" s="75">
        <f t="shared" si="11"/>
        <v>41518</v>
      </c>
      <c r="B150" s="190">
        <f t="shared" si="10"/>
        <v>4.0335000000000001</v>
      </c>
      <c r="C150" s="190">
        <f t="shared" si="10"/>
        <v>14.427</v>
      </c>
      <c r="D150" s="284">
        <f t="shared" si="12"/>
        <v>7.2134999999999998</v>
      </c>
      <c r="E150" s="284"/>
      <c r="F150" s="284"/>
      <c r="G150" s="285">
        <f>VLOOKUP(A150,'Gas Curves'!$A$11:$G$371,2)</f>
        <v>0.55000000000000004</v>
      </c>
      <c r="H150" s="285">
        <f>IF(VLOOKUP(A150,'Gas Curves'!$A$11:$I$371,8)=0,H149,VLOOKUP(A150,'Gas Curves'!$A$11:$I$371,8))</f>
        <v>0.185</v>
      </c>
      <c r="I150" s="285">
        <f t="shared" si="13"/>
        <v>9.2499999999999999E-2</v>
      </c>
      <c r="J150" s="285"/>
      <c r="K150" s="285"/>
      <c r="L150" s="48">
        <f>VLOOKUP(A150,'Power Curves'!$BF$9:$BG$232,2)</f>
        <v>0.89</v>
      </c>
      <c r="M150" s="4">
        <f t="shared" si="14"/>
        <v>0.89</v>
      </c>
      <c r="N150" s="4">
        <f t="shared" si="14"/>
        <v>0.89</v>
      </c>
      <c r="S150" s="110">
        <f>VLOOKUP(A150,'Gas Curves'!$A$11:$G$371,3)+IF(Fuel!$P$1, VLOOKUP(A150,'Gas Curves'!$A$11:$G$371,IF(AND(MONTH(A150)&gt;=4, MONTH(A150)&lt;=10), 4,5)), 0)+IF(Fuel!$P$2, VLOOKUP(A150,'Gas Curves'!$A$11:$G$371,IF(AND(MONTH(A150)&gt;=4, MONTH(A150)&lt;=10), 6,7)), 0)</f>
        <v>4.0335000000000001</v>
      </c>
      <c r="T150" s="285">
        <f>IF(VLOOKUP(A150,'Gas Curves'!$A$11:$I$371,9)=0,T149,VLOOKUP(A150,'Gas Curves'!$A$11:$I$371,9))</f>
        <v>14.427</v>
      </c>
    </row>
    <row r="151" spans="1:20" s="4" customFormat="1" x14ac:dyDescent="0.2">
      <c r="A151" s="75">
        <f t="shared" si="11"/>
        <v>41548</v>
      </c>
      <c r="B151" s="190">
        <f t="shared" si="10"/>
        <v>4.0155000000000003</v>
      </c>
      <c r="C151" s="190">
        <f t="shared" si="10"/>
        <v>14.427</v>
      </c>
      <c r="D151" s="284">
        <f t="shared" si="12"/>
        <v>7.2134999999999998</v>
      </c>
      <c r="E151" s="284"/>
      <c r="F151" s="284"/>
      <c r="G151" s="285">
        <f>VLOOKUP(A151,'Gas Curves'!$A$11:$G$371,2)</f>
        <v>0.6</v>
      </c>
      <c r="H151" s="285">
        <f>IF(VLOOKUP(A151,'Gas Curves'!$A$11:$I$371,8)=0,H150,VLOOKUP(A151,'Gas Curves'!$A$11:$I$371,8))</f>
        <v>0.185</v>
      </c>
      <c r="I151" s="285">
        <f t="shared" si="13"/>
        <v>9.2499999999999999E-2</v>
      </c>
      <c r="J151" s="285"/>
      <c r="K151" s="285"/>
      <c r="L151" s="48">
        <f>VLOOKUP(A151,'Power Curves'!$BF$9:$BG$232,2)</f>
        <v>0.89</v>
      </c>
      <c r="M151" s="4">
        <f t="shared" si="14"/>
        <v>0.89</v>
      </c>
      <c r="N151" s="4">
        <f t="shared" si="14"/>
        <v>0.89</v>
      </c>
      <c r="S151" s="110">
        <f>VLOOKUP(A151,'Gas Curves'!$A$11:$G$371,3)+IF(Fuel!$P$1, VLOOKUP(A151,'Gas Curves'!$A$11:$G$371,IF(AND(MONTH(A151)&gt;=4, MONTH(A151)&lt;=10), 4,5)), 0)+IF(Fuel!$P$2, VLOOKUP(A151,'Gas Curves'!$A$11:$G$371,IF(AND(MONTH(A151)&gt;=4, MONTH(A151)&lt;=10), 6,7)), 0)</f>
        <v>4.0155000000000003</v>
      </c>
      <c r="T151" s="285">
        <f>IF(VLOOKUP(A151,'Gas Curves'!$A$11:$I$371,9)=0,T150,VLOOKUP(A151,'Gas Curves'!$A$11:$I$371,9))</f>
        <v>14.427</v>
      </c>
    </row>
    <row r="152" spans="1:20" s="4" customFormat="1" x14ac:dyDescent="0.2">
      <c r="A152" s="75">
        <f t="shared" si="11"/>
        <v>41579</v>
      </c>
      <c r="B152" s="190">
        <f t="shared" si="10"/>
        <v>4.1505000000000001</v>
      </c>
      <c r="C152" s="190">
        <f t="shared" si="10"/>
        <v>14.427</v>
      </c>
      <c r="D152" s="284">
        <f t="shared" si="12"/>
        <v>7.2134999999999998</v>
      </c>
      <c r="E152" s="284"/>
      <c r="F152" s="284"/>
      <c r="G152" s="285">
        <f>VLOOKUP(A152,'Gas Curves'!$A$11:$G$371,2)</f>
        <v>0.85</v>
      </c>
      <c r="H152" s="285">
        <f>IF(VLOOKUP(A152,'Gas Curves'!$A$11:$I$371,8)=0,H151,VLOOKUP(A152,'Gas Curves'!$A$11:$I$371,8))</f>
        <v>0.185</v>
      </c>
      <c r="I152" s="285">
        <f t="shared" si="13"/>
        <v>9.2499999999999999E-2</v>
      </c>
      <c r="J152" s="285"/>
      <c r="K152" s="285"/>
      <c r="L152" s="48">
        <f>VLOOKUP(A152,'Power Curves'!$BF$9:$BG$232,2)</f>
        <v>0.89</v>
      </c>
      <c r="M152" s="4">
        <f t="shared" si="14"/>
        <v>0.89</v>
      </c>
      <c r="N152" s="4">
        <f t="shared" si="14"/>
        <v>0.89</v>
      </c>
      <c r="S152" s="110">
        <f>VLOOKUP(A152,'Gas Curves'!$A$11:$G$371,3)+IF(Fuel!$P$1, VLOOKUP(A152,'Gas Curves'!$A$11:$G$371,IF(AND(MONTH(A152)&gt;=4, MONTH(A152)&lt;=10), 4,5)), 0)+IF(Fuel!$P$2, VLOOKUP(A152,'Gas Curves'!$A$11:$G$371,IF(AND(MONTH(A152)&gt;=4, MONTH(A152)&lt;=10), 6,7)), 0)</f>
        <v>4.1505000000000001</v>
      </c>
      <c r="T152" s="285">
        <f>IF(VLOOKUP(A152,'Gas Curves'!$A$11:$I$371,9)=0,T151,VLOOKUP(A152,'Gas Curves'!$A$11:$I$371,9))</f>
        <v>14.427</v>
      </c>
    </row>
    <row r="153" spans="1:20" s="4" customFormat="1" x14ac:dyDescent="0.2">
      <c r="A153" s="75">
        <f t="shared" si="11"/>
        <v>41609</v>
      </c>
      <c r="B153" s="190">
        <f t="shared" si="10"/>
        <v>4.3029999999999999</v>
      </c>
      <c r="C153" s="190">
        <f t="shared" si="10"/>
        <v>14.427</v>
      </c>
      <c r="D153" s="284">
        <f t="shared" si="12"/>
        <v>7.2134999999999998</v>
      </c>
      <c r="E153" s="284"/>
      <c r="F153" s="284"/>
      <c r="G153" s="285">
        <f>VLOOKUP(A153,'Gas Curves'!$A$11:$G$371,2)</f>
        <v>1.05</v>
      </c>
      <c r="H153" s="285">
        <f>IF(VLOOKUP(A153,'Gas Curves'!$A$11:$I$371,8)=0,H152,VLOOKUP(A153,'Gas Curves'!$A$11:$I$371,8))</f>
        <v>0.185</v>
      </c>
      <c r="I153" s="285">
        <f t="shared" si="13"/>
        <v>9.2499999999999999E-2</v>
      </c>
      <c r="J153" s="285"/>
      <c r="K153" s="285"/>
      <c r="L153" s="48">
        <f>VLOOKUP(A153,'Power Curves'!$BF$9:$BG$232,2)</f>
        <v>0.89</v>
      </c>
      <c r="M153" s="4">
        <f t="shared" si="14"/>
        <v>0.89</v>
      </c>
      <c r="N153" s="4">
        <f t="shared" si="14"/>
        <v>0.89</v>
      </c>
      <c r="S153" s="110">
        <f>VLOOKUP(A153,'Gas Curves'!$A$11:$G$371,3)+IF(Fuel!$P$1, VLOOKUP(A153,'Gas Curves'!$A$11:$G$371,IF(AND(MONTH(A153)&gt;=4, MONTH(A153)&lt;=10), 4,5)), 0)+IF(Fuel!$P$2, VLOOKUP(A153,'Gas Curves'!$A$11:$G$371,IF(AND(MONTH(A153)&gt;=4, MONTH(A153)&lt;=10), 6,7)), 0)</f>
        <v>4.3029999999999999</v>
      </c>
      <c r="T153" s="285">
        <f>IF(VLOOKUP(A153,'Gas Curves'!$A$11:$I$371,9)=0,T152,VLOOKUP(A153,'Gas Curves'!$A$11:$I$371,9))</f>
        <v>14.427</v>
      </c>
    </row>
    <row r="154" spans="1:20" s="4" customFormat="1" x14ac:dyDescent="0.2">
      <c r="A154" s="75">
        <f t="shared" si="11"/>
        <v>41640</v>
      </c>
      <c r="B154" s="190">
        <f t="shared" si="10"/>
        <v>4.3580000000000005</v>
      </c>
      <c r="C154" s="190">
        <f t="shared" si="10"/>
        <v>14.427</v>
      </c>
      <c r="D154" s="284">
        <f t="shared" si="12"/>
        <v>7.2134999999999998</v>
      </c>
      <c r="E154" s="284"/>
      <c r="F154" s="284"/>
      <c r="G154" s="285">
        <f>VLOOKUP(A154,'Gas Curves'!$A$11:$G$371,2)</f>
        <v>1.05</v>
      </c>
      <c r="H154" s="285">
        <f>IF(VLOOKUP(A154,'Gas Curves'!$A$11:$I$371,8)=0,H153,VLOOKUP(A154,'Gas Curves'!$A$11:$I$371,8))</f>
        <v>0.185</v>
      </c>
      <c r="I154" s="285">
        <f t="shared" si="13"/>
        <v>9.2499999999999999E-2</v>
      </c>
      <c r="J154" s="285"/>
      <c r="K154" s="285"/>
      <c r="L154" s="48">
        <f>VLOOKUP(A154,'Power Curves'!$BF$9:$BG$232,2)</f>
        <v>0.89</v>
      </c>
      <c r="M154" s="4">
        <f t="shared" si="14"/>
        <v>0.89</v>
      </c>
      <c r="N154" s="4">
        <f t="shared" si="14"/>
        <v>0.89</v>
      </c>
      <c r="S154" s="110">
        <f>VLOOKUP(A154,'Gas Curves'!$A$11:$G$371,3)+IF(Fuel!$P$1, VLOOKUP(A154,'Gas Curves'!$A$11:$G$371,IF(AND(MONTH(A154)&gt;=4, MONTH(A154)&lt;=10), 4,5)), 0)+IF(Fuel!$P$2, VLOOKUP(A154,'Gas Curves'!$A$11:$G$371,IF(AND(MONTH(A154)&gt;=4, MONTH(A154)&lt;=10), 6,7)), 0)</f>
        <v>4.3580000000000005</v>
      </c>
      <c r="T154" s="285">
        <f>IF(VLOOKUP(A154,'Gas Curves'!$A$11:$I$371,9)=0,T153,VLOOKUP(A154,'Gas Curves'!$A$11:$I$371,9))</f>
        <v>14.427</v>
      </c>
    </row>
    <row r="155" spans="1:20" s="4" customFormat="1" x14ac:dyDescent="0.2">
      <c r="A155" s="75">
        <f t="shared" si="11"/>
        <v>41671</v>
      </c>
      <c r="B155" s="190">
        <f t="shared" si="10"/>
        <v>4.2615000000000007</v>
      </c>
      <c r="C155" s="190">
        <f t="shared" si="10"/>
        <v>14.427</v>
      </c>
      <c r="D155" s="284">
        <f t="shared" si="12"/>
        <v>7.2134999999999998</v>
      </c>
      <c r="E155" s="284"/>
      <c r="F155" s="284"/>
      <c r="G155" s="285">
        <f>VLOOKUP(A155,'Gas Curves'!$A$11:$G$371,2)</f>
        <v>1.05</v>
      </c>
      <c r="H155" s="285">
        <f>IF(VLOOKUP(A155,'Gas Curves'!$A$11:$I$371,8)=0,H154,VLOOKUP(A155,'Gas Curves'!$A$11:$I$371,8))</f>
        <v>0.185</v>
      </c>
      <c r="I155" s="285">
        <f t="shared" si="13"/>
        <v>9.2499999999999999E-2</v>
      </c>
      <c r="J155" s="285"/>
      <c r="K155" s="285"/>
      <c r="L155" s="48">
        <f>VLOOKUP(A155,'Power Curves'!$BF$9:$BG$232,2)</f>
        <v>0.89</v>
      </c>
      <c r="M155" s="4">
        <f t="shared" si="14"/>
        <v>0.89</v>
      </c>
      <c r="N155" s="4">
        <f t="shared" si="14"/>
        <v>0.89</v>
      </c>
      <c r="S155" s="110">
        <f>VLOOKUP(A155,'Gas Curves'!$A$11:$G$371,3)+IF(Fuel!$P$1, VLOOKUP(A155,'Gas Curves'!$A$11:$G$371,IF(AND(MONTH(A155)&gt;=4, MONTH(A155)&lt;=10), 4,5)), 0)+IF(Fuel!$P$2, VLOOKUP(A155,'Gas Curves'!$A$11:$G$371,IF(AND(MONTH(A155)&gt;=4, MONTH(A155)&lt;=10), 6,7)), 0)</f>
        <v>4.2615000000000007</v>
      </c>
      <c r="T155" s="285">
        <f>IF(VLOOKUP(A155,'Gas Curves'!$A$11:$I$371,9)=0,T154,VLOOKUP(A155,'Gas Curves'!$A$11:$I$371,9))</f>
        <v>14.427</v>
      </c>
    </row>
    <row r="156" spans="1:20" s="4" customFormat="1" x14ac:dyDescent="0.2">
      <c r="A156" s="75">
        <f t="shared" si="11"/>
        <v>41699</v>
      </c>
      <c r="B156" s="190">
        <f t="shared" si="10"/>
        <v>4.1419999999999995</v>
      </c>
      <c r="C156" s="190">
        <f t="shared" si="10"/>
        <v>14.427</v>
      </c>
      <c r="D156" s="284">
        <f t="shared" si="12"/>
        <v>7.2134999999999998</v>
      </c>
      <c r="E156" s="284"/>
      <c r="F156" s="284"/>
      <c r="G156" s="285">
        <f>VLOOKUP(A156,'Gas Curves'!$A$11:$G$371,2)</f>
        <v>0.8</v>
      </c>
      <c r="H156" s="285">
        <f>IF(VLOOKUP(A156,'Gas Curves'!$A$11:$I$371,8)=0,H155,VLOOKUP(A156,'Gas Curves'!$A$11:$I$371,8))</f>
        <v>0.185</v>
      </c>
      <c r="I156" s="285">
        <f t="shared" si="13"/>
        <v>9.2499999999999999E-2</v>
      </c>
      <c r="J156" s="285"/>
      <c r="K156" s="285"/>
      <c r="L156" s="48">
        <f>VLOOKUP(A156,'Power Curves'!$BF$9:$BG$232,2)</f>
        <v>0.89</v>
      </c>
      <c r="M156" s="4">
        <f t="shared" si="14"/>
        <v>0.89</v>
      </c>
      <c r="N156" s="4">
        <f t="shared" si="14"/>
        <v>0.89</v>
      </c>
      <c r="S156" s="110">
        <f>VLOOKUP(A156,'Gas Curves'!$A$11:$G$371,3)+IF(Fuel!$P$1, VLOOKUP(A156,'Gas Curves'!$A$11:$G$371,IF(AND(MONTH(A156)&gt;=4, MONTH(A156)&lt;=10), 4,5)), 0)+IF(Fuel!$P$2, VLOOKUP(A156,'Gas Curves'!$A$11:$G$371,IF(AND(MONTH(A156)&gt;=4, MONTH(A156)&lt;=10), 6,7)), 0)</f>
        <v>4.1419999999999995</v>
      </c>
      <c r="T156" s="285">
        <f>IF(VLOOKUP(A156,'Gas Curves'!$A$11:$I$371,9)=0,T155,VLOOKUP(A156,'Gas Curves'!$A$11:$I$371,9))</f>
        <v>14.427</v>
      </c>
    </row>
    <row r="157" spans="1:20" s="4" customFormat="1" x14ac:dyDescent="0.2">
      <c r="A157" s="75">
        <f t="shared" si="11"/>
        <v>41730</v>
      </c>
      <c r="B157" s="190">
        <f t="shared" si="10"/>
        <v>4.0095000000000001</v>
      </c>
      <c r="C157" s="190">
        <f t="shared" si="10"/>
        <v>14.427</v>
      </c>
      <c r="D157" s="284">
        <f t="shared" si="12"/>
        <v>7.2134999999999998</v>
      </c>
      <c r="E157" s="284"/>
      <c r="F157" s="284"/>
      <c r="G157" s="285">
        <f>VLOOKUP(A157,'Gas Curves'!$A$11:$G$371,2)</f>
        <v>0.45</v>
      </c>
      <c r="H157" s="285">
        <f>IF(VLOOKUP(A157,'Gas Curves'!$A$11:$I$371,8)=0,H156,VLOOKUP(A157,'Gas Curves'!$A$11:$I$371,8))</f>
        <v>0.185</v>
      </c>
      <c r="I157" s="285">
        <f t="shared" si="13"/>
        <v>9.2499999999999999E-2</v>
      </c>
      <c r="J157" s="285"/>
      <c r="K157" s="285"/>
      <c r="L157" s="48">
        <f>VLOOKUP(A157,'Power Curves'!$BF$9:$BG$232,2)</f>
        <v>0.89</v>
      </c>
      <c r="M157" s="4">
        <f t="shared" si="14"/>
        <v>0.89</v>
      </c>
      <c r="N157" s="4">
        <f t="shared" si="14"/>
        <v>0.89</v>
      </c>
      <c r="S157" s="110">
        <f>VLOOKUP(A157,'Gas Curves'!$A$11:$G$371,3)+IF(Fuel!$P$1, VLOOKUP(A157,'Gas Curves'!$A$11:$G$371,IF(AND(MONTH(A157)&gt;=4, MONTH(A157)&lt;=10), 4,5)), 0)+IF(Fuel!$P$2, VLOOKUP(A157,'Gas Curves'!$A$11:$G$371,IF(AND(MONTH(A157)&gt;=4, MONTH(A157)&lt;=10), 6,7)), 0)</f>
        <v>4.0095000000000001</v>
      </c>
      <c r="T157" s="285">
        <f>IF(VLOOKUP(A157,'Gas Curves'!$A$11:$I$371,9)=0,T156,VLOOKUP(A157,'Gas Curves'!$A$11:$I$371,9))</f>
        <v>14.427</v>
      </c>
    </row>
    <row r="158" spans="1:20" s="4" customFormat="1" x14ac:dyDescent="0.2">
      <c r="A158" s="75">
        <f t="shared" si="11"/>
        <v>41760</v>
      </c>
      <c r="B158" s="190">
        <f t="shared" si="10"/>
        <v>4.0095000000000001</v>
      </c>
      <c r="C158" s="190">
        <f t="shared" si="10"/>
        <v>14.427</v>
      </c>
      <c r="D158" s="284">
        <f t="shared" si="12"/>
        <v>7.2134999999999998</v>
      </c>
      <c r="E158" s="284"/>
      <c r="F158" s="284"/>
      <c r="G158" s="285">
        <f>VLOOKUP(A158,'Gas Curves'!$A$11:$G$371,2)</f>
        <v>0.5</v>
      </c>
      <c r="H158" s="285">
        <f>IF(VLOOKUP(A158,'Gas Curves'!$A$11:$I$371,8)=0,H157,VLOOKUP(A158,'Gas Curves'!$A$11:$I$371,8))</f>
        <v>0.185</v>
      </c>
      <c r="I158" s="285">
        <f t="shared" si="13"/>
        <v>9.2499999999999999E-2</v>
      </c>
      <c r="J158" s="285"/>
      <c r="K158" s="285"/>
      <c r="L158" s="48">
        <f>VLOOKUP(A158,'Power Curves'!$BF$9:$BG$232,2)</f>
        <v>0.89</v>
      </c>
      <c r="M158" s="4">
        <f t="shared" si="14"/>
        <v>0.89</v>
      </c>
      <c r="N158" s="4">
        <f t="shared" si="14"/>
        <v>0.89</v>
      </c>
      <c r="S158" s="110">
        <f>VLOOKUP(A158,'Gas Curves'!$A$11:$G$371,3)+IF(Fuel!$P$1, VLOOKUP(A158,'Gas Curves'!$A$11:$G$371,IF(AND(MONTH(A158)&gt;=4, MONTH(A158)&lt;=10), 4,5)), 0)+IF(Fuel!$P$2, VLOOKUP(A158,'Gas Curves'!$A$11:$G$371,IF(AND(MONTH(A158)&gt;=4, MONTH(A158)&lt;=10), 6,7)), 0)</f>
        <v>4.0095000000000001</v>
      </c>
      <c r="T158" s="285">
        <f>IF(VLOOKUP(A158,'Gas Curves'!$A$11:$I$371,9)=0,T157,VLOOKUP(A158,'Gas Curves'!$A$11:$I$371,9))</f>
        <v>14.427</v>
      </c>
    </row>
    <row r="159" spans="1:20" s="4" customFormat="1" x14ac:dyDescent="0.2">
      <c r="A159" s="75">
        <f t="shared" si="11"/>
        <v>41791</v>
      </c>
      <c r="B159" s="190">
        <f t="shared" si="10"/>
        <v>4.0465</v>
      </c>
      <c r="C159" s="190">
        <f t="shared" si="10"/>
        <v>14.427</v>
      </c>
      <c r="D159" s="284">
        <f t="shared" si="12"/>
        <v>7.2134999999999998</v>
      </c>
      <c r="E159" s="284"/>
      <c r="F159" s="284"/>
      <c r="G159" s="285">
        <f>VLOOKUP(A159,'Gas Curves'!$A$11:$G$371,2)</f>
        <v>0.5</v>
      </c>
      <c r="H159" s="285">
        <f>IF(VLOOKUP(A159,'Gas Curves'!$A$11:$I$371,8)=0,H158,VLOOKUP(A159,'Gas Curves'!$A$11:$I$371,8))</f>
        <v>0.185</v>
      </c>
      <c r="I159" s="285">
        <f t="shared" si="13"/>
        <v>9.2499999999999999E-2</v>
      </c>
      <c r="J159" s="285"/>
      <c r="K159" s="285"/>
      <c r="L159" s="48">
        <f>VLOOKUP(A159,'Power Curves'!$BF$9:$BG$232,2)</f>
        <v>0.89</v>
      </c>
      <c r="M159" s="4">
        <f t="shared" si="14"/>
        <v>0.89</v>
      </c>
      <c r="N159" s="4">
        <f t="shared" si="14"/>
        <v>0.89</v>
      </c>
      <c r="S159" s="110">
        <f>VLOOKUP(A159,'Gas Curves'!$A$11:$G$371,3)+IF(Fuel!$P$1, VLOOKUP(A159,'Gas Curves'!$A$11:$G$371,IF(AND(MONTH(A159)&gt;=4, MONTH(A159)&lt;=10), 4,5)), 0)+IF(Fuel!$P$2, VLOOKUP(A159,'Gas Curves'!$A$11:$G$371,IF(AND(MONTH(A159)&gt;=4, MONTH(A159)&lt;=10), 6,7)), 0)</f>
        <v>4.0465</v>
      </c>
      <c r="T159" s="285">
        <f>IF(VLOOKUP(A159,'Gas Curves'!$A$11:$I$371,9)=0,T158,VLOOKUP(A159,'Gas Curves'!$A$11:$I$371,9))</f>
        <v>14.427</v>
      </c>
    </row>
    <row r="160" spans="1:20" s="4" customFormat="1" x14ac:dyDescent="0.2">
      <c r="A160" s="75">
        <f t="shared" si="11"/>
        <v>41821</v>
      </c>
      <c r="B160" s="190">
        <f t="shared" si="10"/>
        <v>4.0989999999999993</v>
      </c>
      <c r="C160" s="190">
        <f t="shared" si="10"/>
        <v>14.427</v>
      </c>
      <c r="D160" s="284">
        <f t="shared" si="12"/>
        <v>7.2134999999999998</v>
      </c>
      <c r="E160" s="284"/>
      <c r="F160" s="284"/>
      <c r="G160" s="285">
        <f>VLOOKUP(A160,'Gas Curves'!$A$11:$G$371,2)</f>
        <v>0.5</v>
      </c>
      <c r="H160" s="285">
        <f>IF(VLOOKUP(A160,'Gas Curves'!$A$11:$I$371,8)=0,H159,VLOOKUP(A160,'Gas Curves'!$A$11:$I$371,8))</f>
        <v>0.185</v>
      </c>
      <c r="I160" s="285">
        <f t="shared" si="13"/>
        <v>9.2499999999999999E-2</v>
      </c>
      <c r="J160" s="285"/>
      <c r="K160" s="285"/>
      <c r="L160" s="48">
        <f>VLOOKUP(A160,'Power Curves'!$BF$9:$BG$232,2)</f>
        <v>0.89</v>
      </c>
      <c r="M160" s="4">
        <f t="shared" si="14"/>
        <v>0.89</v>
      </c>
      <c r="N160" s="4">
        <f t="shared" si="14"/>
        <v>0.89</v>
      </c>
      <c r="S160" s="110">
        <f>VLOOKUP(A160,'Gas Curves'!$A$11:$G$371,3)+IF(Fuel!$P$1, VLOOKUP(A160,'Gas Curves'!$A$11:$G$371,IF(AND(MONTH(A160)&gt;=4, MONTH(A160)&lt;=10), 4,5)), 0)+IF(Fuel!$P$2, VLOOKUP(A160,'Gas Curves'!$A$11:$G$371,IF(AND(MONTH(A160)&gt;=4, MONTH(A160)&lt;=10), 6,7)), 0)</f>
        <v>4.0989999999999993</v>
      </c>
      <c r="T160" s="285">
        <f>IF(VLOOKUP(A160,'Gas Curves'!$A$11:$I$371,9)=0,T159,VLOOKUP(A160,'Gas Curves'!$A$11:$I$371,9))</f>
        <v>14.427</v>
      </c>
    </row>
    <row r="161" spans="1:20" s="4" customFormat="1" x14ac:dyDescent="0.2">
      <c r="A161" s="75">
        <f t="shared" si="11"/>
        <v>41852</v>
      </c>
      <c r="B161" s="190">
        <f t="shared" si="10"/>
        <v>4.1355000000000004</v>
      </c>
      <c r="C161" s="190">
        <f t="shared" si="10"/>
        <v>14.427</v>
      </c>
      <c r="D161" s="284">
        <f t="shared" si="12"/>
        <v>7.2134999999999998</v>
      </c>
      <c r="E161" s="284"/>
      <c r="F161" s="284"/>
      <c r="G161" s="285">
        <f>VLOOKUP(A161,'Gas Curves'!$A$11:$G$371,2)</f>
        <v>0.55000000000000004</v>
      </c>
      <c r="H161" s="285">
        <f>IF(VLOOKUP(A161,'Gas Curves'!$A$11:$I$371,8)=0,H160,VLOOKUP(A161,'Gas Curves'!$A$11:$I$371,8))</f>
        <v>0.185</v>
      </c>
      <c r="I161" s="285">
        <f t="shared" si="13"/>
        <v>9.2499999999999999E-2</v>
      </c>
      <c r="J161" s="285"/>
      <c r="K161" s="285"/>
      <c r="L161" s="48">
        <f>VLOOKUP(A161,'Power Curves'!$BF$9:$BG$232,2)</f>
        <v>0.89</v>
      </c>
      <c r="M161" s="4">
        <f t="shared" si="14"/>
        <v>0.89</v>
      </c>
      <c r="N161" s="4">
        <f t="shared" si="14"/>
        <v>0.89</v>
      </c>
      <c r="S161" s="110">
        <f>VLOOKUP(A161,'Gas Curves'!$A$11:$G$371,3)+IF(Fuel!$P$1, VLOOKUP(A161,'Gas Curves'!$A$11:$G$371,IF(AND(MONTH(A161)&gt;=4, MONTH(A161)&lt;=10), 4,5)), 0)+IF(Fuel!$P$2, VLOOKUP(A161,'Gas Curves'!$A$11:$G$371,IF(AND(MONTH(A161)&gt;=4, MONTH(A161)&lt;=10), 6,7)), 0)</f>
        <v>4.1355000000000004</v>
      </c>
      <c r="T161" s="285">
        <f>IF(VLOOKUP(A161,'Gas Curves'!$A$11:$I$371,9)=0,T160,VLOOKUP(A161,'Gas Curves'!$A$11:$I$371,9))</f>
        <v>14.427</v>
      </c>
    </row>
    <row r="162" spans="1:20" s="4" customFormat="1" x14ac:dyDescent="0.2">
      <c r="A162" s="75">
        <f t="shared" si="11"/>
        <v>41883</v>
      </c>
      <c r="B162" s="190">
        <f t="shared" si="10"/>
        <v>4.141</v>
      </c>
      <c r="C162" s="190">
        <f t="shared" si="10"/>
        <v>14.427</v>
      </c>
      <c r="D162" s="284">
        <f t="shared" si="12"/>
        <v>7.2134999999999998</v>
      </c>
      <c r="E162" s="284"/>
      <c r="F162" s="284"/>
      <c r="G162" s="285">
        <f>VLOOKUP(A162,'Gas Curves'!$A$11:$G$371,2)</f>
        <v>0.55000000000000004</v>
      </c>
      <c r="H162" s="285">
        <f>IF(VLOOKUP(A162,'Gas Curves'!$A$11:$I$371,8)=0,H161,VLOOKUP(A162,'Gas Curves'!$A$11:$I$371,8))</f>
        <v>0.185</v>
      </c>
      <c r="I162" s="285">
        <f t="shared" si="13"/>
        <v>9.2499999999999999E-2</v>
      </c>
      <c r="J162" s="285"/>
      <c r="K162" s="285"/>
      <c r="L162" s="48">
        <f>VLOOKUP(A162,'Power Curves'!$BF$9:$BG$232,2)</f>
        <v>0.89</v>
      </c>
      <c r="M162" s="4">
        <f t="shared" si="14"/>
        <v>0.89</v>
      </c>
      <c r="N162" s="4">
        <f t="shared" si="14"/>
        <v>0.89</v>
      </c>
      <c r="S162" s="110">
        <f>VLOOKUP(A162,'Gas Curves'!$A$11:$G$371,3)+IF(Fuel!$P$1, VLOOKUP(A162,'Gas Curves'!$A$11:$G$371,IF(AND(MONTH(A162)&gt;=4, MONTH(A162)&lt;=10), 4,5)), 0)+IF(Fuel!$P$2, VLOOKUP(A162,'Gas Curves'!$A$11:$G$371,IF(AND(MONTH(A162)&gt;=4, MONTH(A162)&lt;=10), 6,7)), 0)</f>
        <v>4.141</v>
      </c>
      <c r="T162" s="285">
        <f>IF(VLOOKUP(A162,'Gas Curves'!$A$11:$I$371,9)=0,T161,VLOOKUP(A162,'Gas Curves'!$A$11:$I$371,9))</f>
        <v>14.427</v>
      </c>
    </row>
    <row r="163" spans="1:20" s="4" customFormat="1" x14ac:dyDescent="0.2">
      <c r="A163" s="75">
        <f t="shared" si="11"/>
        <v>41913</v>
      </c>
      <c r="B163" s="190">
        <f t="shared" si="10"/>
        <v>4.1230000000000002</v>
      </c>
      <c r="C163" s="190">
        <f t="shared" si="10"/>
        <v>14.427</v>
      </c>
      <c r="D163" s="284">
        <f t="shared" si="12"/>
        <v>7.2134999999999998</v>
      </c>
      <c r="E163" s="284"/>
      <c r="F163" s="284"/>
      <c r="G163" s="285">
        <f>VLOOKUP(A163,'Gas Curves'!$A$11:$G$371,2)</f>
        <v>0.6</v>
      </c>
      <c r="H163" s="285">
        <f>IF(VLOOKUP(A163,'Gas Curves'!$A$11:$I$371,8)=0,H162,VLOOKUP(A163,'Gas Curves'!$A$11:$I$371,8))</f>
        <v>0.185</v>
      </c>
      <c r="I163" s="285">
        <f t="shared" si="13"/>
        <v>9.2499999999999999E-2</v>
      </c>
      <c r="J163" s="285"/>
      <c r="K163" s="285"/>
      <c r="L163" s="48">
        <f>VLOOKUP(A163,'Power Curves'!$BF$9:$BG$232,2)</f>
        <v>0.89</v>
      </c>
      <c r="M163" s="4">
        <f t="shared" si="14"/>
        <v>0.89</v>
      </c>
      <c r="N163" s="4">
        <f t="shared" si="14"/>
        <v>0.89</v>
      </c>
      <c r="S163" s="110">
        <f>VLOOKUP(A163,'Gas Curves'!$A$11:$G$371,3)+IF(Fuel!$P$1, VLOOKUP(A163,'Gas Curves'!$A$11:$G$371,IF(AND(MONTH(A163)&gt;=4, MONTH(A163)&lt;=10), 4,5)), 0)+IF(Fuel!$P$2, VLOOKUP(A163,'Gas Curves'!$A$11:$G$371,IF(AND(MONTH(A163)&gt;=4, MONTH(A163)&lt;=10), 6,7)), 0)</f>
        <v>4.1230000000000002</v>
      </c>
      <c r="T163" s="285">
        <f>IF(VLOOKUP(A163,'Gas Curves'!$A$11:$I$371,9)=0,T162,VLOOKUP(A163,'Gas Curves'!$A$11:$I$371,9))</f>
        <v>14.427</v>
      </c>
    </row>
    <row r="164" spans="1:20" s="4" customFormat="1" x14ac:dyDescent="0.2">
      <c r="A164" s="75">
        <f t="shared" si="11"/>
        <v>41944</v>
      </c>
      <c r="B164" s="190">
        <f t="shared" si="10"/>
        <v>4.258</v>
      </c>
      <c r="C164" s="190">
        <f t="shared" si="10"/>
        <v>14.427</v>
      </c>
      <c r="D164" s="284">
        <f t="shared" si="12"/>
        <v>7.2134999999999998</v>
      </c>
      <c r="E164" s="284"/>
      <c r="F164" s="284"/>
      <c r="G164" s="285">
        <f>VLOOKUP(A164,'Gas Curves'!$A$11:$G$371,2)</f>
        <v>0.85</v>
      </c>
      <c r="H164" s="285">
        <f>IF(VLOOKUP(A164,'Gas Curves'!$A$11:$I$371,8)=0,H163,VLOOKUP(A164,'Gas Curves'!$A$11:$I$371,8))</f>
        <v>0.185</v>
      </c>
      <c r="I164" s="285">
        <f t="shared" si="13"/>
        <v>9.2499999999999999E-2</v>
      </c>
      <c r="J164" s="285"/>
      <c r="K164" s="285"/>
      <c r="L164" s="48">
        <f>VLOOKUP(A164,'Power Curves'!$BF$9:$BG$232,2)</f>
        <v>0.89</v>
      </c>
      <c r="M164" s="4">
        <f t="shared" si="14"/>
        <v>0.89</v>
      </c>
      <c r="N164" s="4">
        <f t="shared" si="14"/>
        <v>0.89</v>
      </c>
      <c r="S164" s="110">
        <f>VLOOKUP(A164,'Gas Curves'!$A$11:$G$371,3)+IF(Fuel!$P$1, VLOOKUP(A164,'Gas Curves'!$A$11:$G$371,IF(AND(MONTH(A164)&gt;=4, MONTH(A164)&lt;=10), 4,5)), 0)+IF(Fuel!$P$2, VLOOKUP(A164,'Gas Curves'!$A$11:$G$371,IF(AND(MONTH(A164)&gt;=4, MONTH(A164)&lt;=10), 6,7)), 0)</f>
        <v>4.258</v>
      </c>
      <c r="T164" s="285">
        <f>IF(VLOOKUP(A164,'Gas Curves'!$A$11:$I$371,9)=0,T163,VLOOKUP(A164,'Gas Curves'!$A$11:$I$371,9))</f>
        <v>14.427</v>
      </c>
    </row>
    <row r="165" spans="1:20" s="4" customFormat="1" x14ac:dyDescent="0.2">
      <c r="A165" s="75">
        <f t="shared" si="11"/>
        <v>41974</v>
      </c>
      <c r="B165" s="190">
        <f t="shared" si="10"/>
        <v>4.4104999999999999</v>
      </c>
      <c r="C165" s="190">
        <f t="shared" si="10"/>
        <v>14.427</v>
      </c>
      <c r="D165" s="284">
        <f t="shared" si="12"/>
        <v>7.2134999999999998</v>
      </c>
      <c r="E165" s="284"/>
      <c r="F165" s="284"/>
      <c r="G165" s="285">
        <f>VLOOKUP(A165,'Gas Curves'!$A$11:$G$371,2)</f>
        <v>1.05</v>
      </c>
      <c r="H165" s="285">
        <f>IF(VLOOKUP(A165,'Gas Curves'!$A$11:$I$371,8)=0,H164,VLOOKUP(A165,'Gas Curves'!$A$11:$I$371,8))</f>
        <v>0.185</v>
      </c>
      <c r="I165" s="285">
        <f t="shared" si="13"/>
        <v>9.2499999999999999E-2</v>
      </c>
      <c r="J165" s="285"/>
      <c r="K165" s="285"/>
      <c r="L165" s="48">
        <f>VLOOKUP(A165,'Power Curves'!$BF$9:$BG$232,2)</f>
        <v>0.89</v>
      </c>
      <c r="M165" s="4">
        <f t="shared" si="14"/>
        <v>0.89</v>
      </c>
      <c r="N165" s="4">
        <f t="shared" si="14"/>
        <v>0.89</v>
      </c>
      <c r="S165" s="110">
        <f>VLOOKUP(A165,'Gas Curves'!$A$11:$G$371,3)+IF(Fuel!$P$1, VLOOKUP(A165,'Gas Curves'!$A$11:$G$371,IF(AND(MONTH(A165)&gt;=4, MONTH(A165)&lt;=10), 4,5)), 0)+IF(Fuel!$P$2, VLOOKUP(A165,'Gas Curves'!$A$11:$G$371,IF(AND(MONTH(A165)&gt;=4, MONTH(A165)&lt;=10), 6,7)), 0)</f>
        <v>4.4104999999999999</v>
      </c>
      <c r="T165" s="285">
        <f>IF(VLOOKUP(A165,'Gas Curves'!$A$11:$I$371,9)=0,T164,VLOOKUP(A165,'Gas Curves'!$A$11:$I$371,9))</f>
        <v>14.427</v>
      </c>
    </row>
    <row r="166" spans="1:20" s="4" customFormat="1" x14ac:dyDescent="0.2">
      <c r="A166" s="75">
        <f t="shared" si="11"/>
        <v>42005</v>
      </c>
      <c r="B166" s="190">
        <f t="shared" si="10"/>
        <v>4.4655000000000005</v>
      </c>
      <c r="C166" s="190">
        <f t="shared" si="10"/>
        <v>14.427</v>
      </c>
      <c r="D166" s="284">
        <f t="shared" si="12"/>
        <v>7.2134999999999998</v>
      </c>
      <c r="E166" s="284"/>
      <c r="F166" s="284"/>
      <c r="G166" s="285">
        <f>VLOOKUP(A166,'Gas Curves'!$A$11:$G$371,2)</f>
        <v>1.05</v>
      </c>
      <c r="H166" s="285">
        <f>IF(VLOOKUP(A166,'Gas Curves'!$A$11:$I$371,8)=0,H165,VLOOKUP(A166,'Gas Curves'!$A$11:$I$371,8))</f>
        <v>0.185</v>
      </c>
      <c r="I166" s="285">
        <f t="shared" si="13"/>
        <v>9.2499999999999999E-2</v>
      </c>
      <c r="J166" s="285"/>
      <c r="K166" s="285"/>
      <c r="L166" s="48">
        <f>VLOOKUP(A166,'Power Curves'!$BF$9:$BG$232,2)</f>
        <v>0.89</v>
      </c>
      <c r="M166" s="4">
        <f t="shared" si="14"/>
        <v>0.89</v>
      </c>
      <c r="N166" s="4">
        <f t="shared" si="14"/>
        <v>0.89</v>
      </c>
      <c r="S166" s="110">
        <f>VLOOKUP(A166,'Gas Curves'!$A$11:$G$371,3)+IF(Fuel!$P$1, VLOOKUP(A166,'Gas Curves'!$A$11:$G$371,IF(AND(MONTH(A166)&gt;=4, MONTH(A166)&lt;=10), 4,5)), 0)+IF(Fuel!$P$2, VLOOKUP(A166,'Gas Curves'!$A$11:$G$371,IF(AND(MONTH(A166)&gt;=4, MONTH(A166)&lt;=10), 6,7)), 0)</f>
        <v>4.4655000000000005</v>
      </c>
      <c r="T166" s="285">
        <f>IF(VLOOKUP(A166,'Gas Curves'!$A$11:$I$371,9)=0,T165,VLOOKUP(A166,'Gas Curves'!$A$11:$I$371,9))</f>
        <v>14.427</v>
      </c>
    </row>
    <row r="167" spans="1:20" s="4" customFormat="1" x14ac:dyDescent="0.2">
      <c r="A167" s="75">
        <f t="shared" si="11"/>
        <v>42036</v>
      </c>
      <c r="B167" s="190">
        <f t="shared" si="10"/>
        <v>4.3690000000000007</v>
      </c>
      <c r="C167" s="190">
        <f t="shared" si="10"/>
        <v>14.427</v>
      </c>
      <c r="D167" s="284">
        <f t="shared" si="12"/>
        <v>7.2134999999999998</v>
      </c>
      <c r="E167" s="284"/>
      <c r="F167" s="284"/>
      <c r="G167" s="285">
        <f>VLOOKUP(A167,'Gas Curves'!$A$11:$G$371,2)</f>
        <v>1.05</v>
      </c>
      <c r="H167" s="285">
        <f>IF(VLOOKUP(A167,'Gas Curves'!$A$11:$I$371,8)=0,H166,VLOOKUP(A167,'Gas Curves'!$A$11:$I$371,8))</f>
        <v>0.185</v>
      </c>
      <c r="I167" s="285">
        <f t="shared" si="13"/>
        <v>9.2499999999999999E-2</v>
      </c>
      <c r="J167" s="285"/>
      <c r="K167" s="285"/>
      <c r="L167" s="48">
        <f>VLOOKUP(A167,'Power Curves'!$BF$9:$BG$232,2)</f>
        <v>0.89</v>
      </c>
      <c r="M167" s="4">
        <f t="shared" si="14"/>
        <v>0.89</v>
      </c>
      <c r="N167" s="4">
        <f t="shared" si="14"/>
        <v>0.89</v>
      </c>
      <c r="S167" s="110">
        <f>VLOOKUP(A167,'Gas Curves'!$A$11:$G$371,3)+IF(Fuel!$P$1, VLOOKUP(A167,'Gas Curves'!$A$11:$G$371,IF(AND(MONTH(A167)&gt;=4, MONTH(A167)&lt;=10), 4,5)), 0)+IF(Fuel!$P$2, VLOOKUP(A167,'Gas Curves'!$A$11:$G$371,IF(AND(MONTH(A167)&gt;=4, MONTH(A167)&lt;=10), 6,7)), 0)</f>
        <v>4.3690000000000007</v>
      </c>
      <c r="T167" s="285">
        <f>IF(VLOOKUP(A167,'Gas Curves'!$A$11:$I$371,9)=0,T166,VLOOKUP(A167,'Gas Curves'!$A$11:$I$371,9))</f>
        <v>14.427</v>
      </c>
    </row>
    <row r="168" spans="1:20" s="4" customFormat="1" x14ac:dyDescent="0.2">
      <c r="A168" s="75">
        <f t="shared" si="11"/>
        <v>42064</v>
      </c>
      <c r="B168" s="190">
        <f t="shared" si="10"/>
        <v>4.2494999999999994</v>
      </c>
      <c r="C168" s="190">
        <f t="shared" si="10"/>
        <v>14.427</v>
      </c>
      <c r="D168" s="284">
        <f t="shared" si="12"/>
        <v>7.2134999999999998</v>
      </c>
      <c r="E168" s="284"/>
      <c r="F168" s="284"/>
      <c r="G168" s="285">
        <f>VLOOKUP(A168,'Gas Curves'!$A$11:$G$371,2)</f>
        <v>0.8</v>
      </c>
      <c r="H168" s="285">
        <f>IF(VLOOKUP(A168,'Gas Curves'!$A$11:$I$371,8)=0,H167,VLOOKUP(A168,'Gas Curves'!$A$11:$I$371,8))</f>
        <v>0.185</v>
      </c>
      <c r="I168" s="285">
        <f t="shared" si="13"/>
        <v>9.2499999999999999E-2</v>
      </c>
      <c r="J168" s="285"/>
      <c r="K168" s="285"/>
      <c r="L168" s="48">
        <f>VLOOKUP(A168,'Power Curves'!$BF$9:$BG$232,2)</f>
        <v>0.89</v>
      </c>
      <c r="M168" s="4">
        <f t="shared" si="14"/>
        <v>0.89</v>
      </c>
      <c r="N168" s="4">
        <f t="shared" si="14"/>
        <v>0.89</v>
      </c>
      <c r="S168" s="110">
        <f>VLOOKUP(A168,'Gas Curves'!$A$11:$G$371,3)+IF(Fuel!$P$1, VLOOKUP(A168,'Gas Curves'!$A$11:$G$371,IF(AND(MONTH(A168)&gt;=4, MONTH(A168)&lt;=10), 4,5)), 0)+IF(Fuel!$P$2, VLOOKUP(A168,'Gas Curves'!$A$11:$G$371,IF(AND(MONTH(A168)&gt;=4, MONTH(A168)&lt;=10), 6,7)), 0)</f>
        <v>4.2494999999999994</v>
      </c>
      <c r="T168" s="285">
        <f>IF(VLOOKUP(A168,'Gas Curves'!$A$11:$I$371,9)=0,T167,VLOOKUP(A168,'Gas Curves'!$A$11:$I$371,9))</f>
        <v>14.427</v>
      </c>
    </row>
    <row r="169" spans="1:20" s="4" customFormat="1" x14ac:dyDescent="0.2">
      <c r="A169" s="75">
        <f t="shared" si="11"/>
        <v>42095</v>
      </c>
      <c r="B169" s="190">
        <f t="shared" si="10"/>
        <v>4.117</v>
      </c>
      <c r="C169" s="190">
        <f t="shared" si="10"/>
        <v>14.427</v>
      </c>
      <c r="D169" s="284">
        <f t="shared" si="12"/>
        <v>7.2134999999999998</v>
      </c>
      <c r="E169" s="284"/>
      <c r="F169" s="284"/>
      <c r="G169" s="285">
        <f>VLOOKUP(A169,'Gas Curves'!$A$11:$G$371,2)</f>
        <v>0.45</v>
      </c>
      <c r="H169" s="285">
        <f>IF(VLOOKUP(A169,'Gas Curves'!$A$11:$I$371,8)=0,H168,VLOOKUP(A169,'Gas Curves'!$A$11:$I$371,8))</f>
        <v>0.185</v>
      </c>
      <c r="I169" s="285">
        <f t="shared" si="13"/>
        <v>9.2499999999999999E-2</v>
      </c>
      <c r="J169" s="285"/>
      <c r="K169" s="285"/>
      <c r="L169" s="48">
        <f>VLOOKUP(A169,'Power Curves'!$BF$9:$BG$232,2)</f>
        <v>0.89</v>
      </c>
      <c r="M169" s="4">
        <f t="shared" si="14"/>
        <v>0.89</v>
      </c>
      <c r="N169" s="4">
        <f t="shared" si="14"/>
        <v>0.89</v>
      </c>
      <c r="S169" s="110">
        <f>VLOOKUP(A169,'Gas Curves'!$A$11:$G$371,3)+IF(Fuel!$P$1, VLOOKUP(A169,'Gas Curves'!$A$11:$G$371,IF(AND(MONTH(A169)&gt;=4, MONTH(A169)&lt;=10), 4,5)), 0)+IF(Fuel!$P$2, VLOOKUP(A169,'Gas Curves'!$A$11:$G$371,IF(AND(MONTH(A169)&gt;=4, MONTH(A169)&lt;=10), 6,7)), 0)</f>
        <v>4.117</v>
      </c>
      <c r="T169" s="285">
        <f>IF(VLOOKUP(A169,'Gas Curves'!$A$11:$I$371,9)=0,T168,VLOOKUP(A169,'Gas Curves'!$A$11:$I$371,9))</f>
        <v>14.427</v>
      </c>
    </row>
    <row r="170" spans="1:20" s="4" customFormat="1" x14ac:dyDescent="0.2">
      <c r="A170" s="75">
        <f t="shared" si="11"/>
        <v>42125</v>
      </c>
      <c r="B170" s="190">
        <f t="shared" si="10"/>
        <v>4.117</v>
      </c>
      <c r="C170" s="190">
        <f t="shared" si="10"/>
        <v>14.427</v>
      </c>
      <c r="D170" s="284">
        <f t="shared" si="12"/>
        <v>7.2134999999999998</v>
      </c>
      <c r="E170" s="284"/>
      <c r="F170" s="284"/>
      <c r="G170" s="285">
        <f>VLOOKUP(A170,'Gas Curves'!$A$11:$G$371,2)</f>
        <v>0.5</v>
      </c>
      <c r="H170" s="285">
        <f>IF(VLOOKUP(A170,'Gas Curves'!$A$11:$I$371,8)=0,H169,VLOOKUP(A170,'Gas Curves'!$A$11:$I$371,8))</f>
        <v>0.185</v>
      </c>
      <c r="I170" s="285">
        <f t="shared" si="13"/>
        <v>9.2499999999999999E-2</v>
      </c>
      <c r="J170" s="285"/>
      <c r="K170" s="285"/>
      <c r="L170" s="48">
        <f>VLOOKUP(A170,'Power Curves'!$BF$9:$BG$232,2)</f>
        <v>0.89</v>
      </c>
      <c r="M170" s="4">
        <f t="shared" si="14"/>
        <v>0.89</v>
      </c>
      <c r="N170" s="4">
        <f t="shared" si="14"/>
        <v>0.89</v>
      </c>
      <c r="S170" s="110">
        <f>VLOOKUP(A170,'Gas Curves'!$A$11:$G$371,3)+IF(Fuel!$P$1, VLOOKUP(A170,'Gas Curves'!$A$11:$G$371,IF(AND(MONTH(A170)&gt;=4, MONTH(A170)&lt;=10), 4,5)), 0)+IF(Fuel!$P$2, VLOOKUP(A170,'Gas Curves'!$A$11:$G$371,IF(AND(MONTH(A170)&gt;=4, MONTH(A170)&lt;=10), 6,7)), 0)</f>
        <v>4.117</v>
      </c>
      <c r="T170" s="285">
        <f>IF(VLOOKUP(A170,'Gas Curves'!$A$11:$I$371,9)=0,T169,VLOOKUP(A170,'Gas Curves'!$A$11:$I$371,9))</f>
        <v>14.427</v>
      </c>
    </row>
    <row r="171" spans="1:20" s="4" customFormat="1" x14ac:dyDescent="0.2">
      <c r="A171" s="75">
        <f t="shared" si="11"/>
        <v>42156</v>
      </c>
      <c r="B171" s="190">
        <f t="shared" si="10"/>
        <v>4.1539999999999999</v>
      </c>
      <c r="C171" s="190">
        <f t="shared" si="10"/>
        <v>14.427</v>
      </c>
      <c r="D171" s="284">
        <f t="shared" si="12"/>
        <v>7.2134999999999998</v>
      </c>
      <c r="E171" s="284"/>
      <c r="F171" s="284"/>
      <c r="G171" s="285">
        <f>VLOOKUP(A171,'Gas Curves'!$A$11:$G$371,2)</f>
        <v>0.5</v>
      </c>
      <c r="H171" s="285">
        <f>IF(VLOOKUP(A171,'Gas Curves'!$A$11:$I$371,8)=0,H170,VLOOKUP(A171,'Gas Curves'!$A$11:$I$371,8))</f>
        <v>0.185</v>
      </c>
      <c r="I171" s="285">
        <f t="shared" si="13"/>
        <v>9.2499999999999999E-2</v>
      </c>
      <c r="J171" s="285"/>
      <c r="K171" s="285"/>
      <c r="L171" s="48">
        <f>VLOOKUP(A171,'Power Curves'!$BF$9:$BG$232,2)</f>
        <v>0.89</v>
      </c>
      <c r="M171" s="4">
        <f t="shared" si="14"/>
        <v>0.89</v>
      </c>
      <c r="N171" s="4">
        <f t="shared" si="14"/>
        <v>0.89</v>
      </c>
      <c r="S171" s="110">
        <f>VLOOKUP(A171,'Gas Curves'!$A$11:$G$371,3)+IF(Fuel!$P$1, VLOOKUP(A171,'Gas Curves'!$A$11:$G$371,IF(AND(MONTH(A171)&gt;=4, MONTH(A171)&lt;=10), 4,5)), 0)+IF(Fuel!$P$2, VLOOKUP(A171,'Gas Curves'!$A$11:$G$371,IF(AND(MONTH(A171)&gt;=4, MONTH(A171)&lt;=10), 6,7)), 0)</f>
        <v>4.1539999999999999</v>
      </c>
      <c r="T171" s="285">
        <f>IF(VLOOKUP(A171,'Gas Curves'!$A$11:$I$371,9)=0,T170,VLOOKUP(A171,'Gas Curves'!$A$11:$I$371,9))</f>
        <v>14.427</v>
      </c>
    </row>
    <row r="172" spans="1:20" s="4" customFormat="1" x14ac:dyDescent="0.2">
      <c r="A172" s="75">
        <f t="shared" si="11"/>
        <v>42186</v>
      </c>
      <c r="B172" s="190">
        <f t="shared" si="10"/>
        <v>4.2065000000000001</v>
      </c>
      <c r="C172" s="190">
        <f t="shared" si="10"/>
        <v>14.427</v>
      </c>
      <c r="D172" s="284">
        <f t="shared" si="12"/>
        <v>7.2134999999999998</v>
      </c>
      <c r="E172" s="284"/>
      <c r="F172" s="284"/>
      <c r="G172" s="285">
        <f>VLOOKUP(A172,'Gas Curves'!$A$11:$G$371,2)</f>
        <v>0.5</v>
      </c>
      <c r="H172" s="285">
        <f>IF(VLOOKUP(A172,'Gas Curves'!$A$11:$I$371,8)=0,H171,VLOOKUP(A172,'Gas Curves'!$A$11:$I$371,8))</f>
        <v>0.185</v>
      </c>
      <c r="I172" s="285">
        <f t="shared" si="13"/>
        <v>9.2499999999999999E-2</v>
      </c>
      <c r="J172" s="285"/>
      <c r="K172" s="285"/>
      <c r="L172" s="48">
        <f>VLOOKUP(A172,'Power Curves'!$BF$9:$BG$232,2)</f>
        <v>0.89</v>
      </c>
      <c r="M172" s="4">
        <f t="shared" si="14"/>
        <v>0.89</v>
      </c>
      <c r="N172" s="4">
        <f t="shared" si="14"/>
        <v>0.89</v>
      </c>
      <c r="S172" s="110">
        <f>VLOOKUP(A172,'Gas Curves'!$A$11:$G$371,3)+IF(Fuel!$P$1, VLOOKUP(A172,'Gas Curves'!$A$11:$G$371,IF(AND(MONTH(A172)&gt;=4, MONTH(A172)&lt;=10), 4,5)), 0)+IF(Fuel!$P$2, VLOOKUP(A172,'Gas Curves'!$A$11:$G$371,IF(AND(MONTH(A172)&gt;=4, MONTH(A172)&lt;=10), 6,7)), 0)</f>
        <v>4.2065000000000001</v>
      </c>
      <c r="T172" s="285">
        <f>IF(VLOOKUP(A172,'Gas Curves'!$A$11:$I$371,9)=0,T171,VLOOKUP(A172,'Gas Curves'!$A$11:$I$371,9))</f>
        <v>14.427</v>
      </c>
    </row>
    <row r="173" spans="1:20" s="4" customFormat="1" x14ac:dyDescent="0.2">
      <c r="A173" s="75">
        <f t="shared" si="11"/>
        <v>42217</v>
      </c>
      <c r="B173" s="190">
        <f t="shared" si="10"/>
        <v>4.2430000000000003</v>
      </c>
      <c r="C173" s="190">
        <f t="shared" si="10"/>
        <v>14.427</v>
      </c>
      <c r="D173" s="284">
        <f t="shared" si="12"/>
        <v>7.2134999999999998</v>
      </c>
      <c r="E173" s="284"/>
      <c r="F173" s="284"/>
      <c r="G173" s="285">
        <f>VLOOKUP(A173,'Gas Curves'!$A$11:$G$371,2)</f>
        <v>0.55000000000000004</v>
      </c>
      <c r="H173" s="285">
        <f>IF(VLOOKUP(A173,'Gas Curves'!$A$11:$I$371,8)=0,H172,VLOOKUP(A173,'Gas Curves'!$A$11:$I$371,8))</f>
        <v>0.185</v>
      </c>
      <c r="I173" s="285">
        <f t="shared" si="13"/>
        <v>9.2499999999999999E-2</v>
      </c>
      <c r="J173" s="285"/>
      <c r="K173" s="285"/>
      <c r="L173" s="48">
        <f>VLOOKUP(A173,'Power Curves'!$BF$9:$BG$232,2)</f>
        <v>0.89</v>
      </c>
      <c r="M173" s="4">
        <f t="shared" si="14"/>
        <v>0.89</v>
      </c>
      <c r="N173" s="4">
        <f t="shared" si="14"/>
        <v>0.89</v>
      </c>
      <c r="S173" s="110">
        <f>VLOOKUP(A173,'Gas Curves'!$A$11:$G$371,3)+IF(Fuel!$P$1, VLOOKUP(A173,'Gas Curves'!$A$11:$G$371,IF(AND(MONTH(A173)&gt;=4, MONTH(A173)&lt;=10), 4,5)), 0)+IF(Fuel!$P$2, VLOOKUP(A173,'Gas Curves'!$A$11:$G$371,IF(AND(MONTH(A173)&gt;=4, MONTH(A173)&lt;=10), 6,7)), 0)</f>
        <v>4.2430000000000003</v>
      </c>
      <c r="T173" s="285">
        <f>IF(VLOOKUP(A173,'Gas Curves'!$A$11:$I$371,9)=0,T172,VLOOKUP(A173,'Gas Curves'!$A$11:$I$371,9))</f>
        <v>14.427</v>
      </c>
    </row>
    <row r="174" spans="1:20" s="4" customFormat="1" x14ac:dyDescent="0.2">
      <c r="A174" s="75">
        <f t="shared" si="11"/>
        <v>42248</v>
      </c>
      <c r="B174" s="190">
        <f t="shared" si="10"/>
        <v>4.2484999999999999</v>
      </c>
      <c r="C174" s="190">
        <f t="shared" si="10"/>
        <v>14.427</v>
      </c>
      <c r="D174" s="284">
        <f t="shared" si="12"/>
        <v>7.2134999999999998</v>
      </c>
      <c r="E174" s="284"/>
      <c r="F174" s="284"/>
      <c r="G174" s="285">
        <f>VLOOKUP(A174,'Gas Curves'!$A$11:$G$371,2)</f>
        <v>0.55000000000000004</v>
      </c>
      <c r="H174" s="285">
        <f>IF(VLOOKUP(A174,'Gas Curves'!$A$11:$I$371,8)=0,H173,VLOOKUP(A174,'Gas Curves'!$A$11:$I$371,8))</f>
        <v>0.185</v>
      </c>
      <c r="I174" s="285">
        <f t="shared" si="13"/>
        <v>9.2499999999999999E-2</v>
      </c>
      <c r="J174" s="285"/>
      <c r="K174" s="285"/>
      <c r="L174" s="48">
        <f>VLOOKUP(A174,'Power Curves'!$BF$9:$BG$232,2)</f>
        <v>0.89</v>
      </c>
      <c r="M174" s="4">
        <f t="shared" si="14"/>
        <v>0.89</v>
      </c>
      <c r="N174" s="4">
        <f t="shared" si="14"/>
        <v>0.89</v>
      </c>
      <c r="S174" s="110">
        <f>VLOOKUP(A174,'Gas Curves'!$A$11:$G$371,3)+IF(Fuel!$P$1, VLOOKUP(A174,'Gas Curves'!$A$11:$G$371,IF(AND(MONTH(A174)&gt;=4, MONTH(A174)&lt;=10), 4,5)), 0)+IF(Fuel!$P$2, VLOOKUP(A174,'Gas Curves'!$A$11:$G$371,IF(AND(MONTH(A174)&gt;=4, MONTH(A174)&lt;=10), 6,7)), 0)</f>
        <v>4.2484999999999999</v>
      </c>
      <c r="T174" s="285">
        <f>IF(VLOOKUP(A174,'Gas Curves'!$A$11:$I$371,9)=0,T173,VLOOKUP(A174,'Gas Curves'!$A$11:$I$371,9))</f>
        <v>14.427</v>
      </c>
    </row>
    <row r="175" spans="1:20" s="4" customFormat="1" x14ac:dyDescent="0.2">
      <c r="A175" s="75">
        <f t="shared" si="11"/>
        <v>42278</v>
      </c>
      <c r="B175" s="190">
        <f t="shared" si="10"/>
        <v>4.2305000000000001</v>
      </c>
      <c r="C175" s="190">
        <f t="shared" si="10"/>
        <v>14.427</v>
      </c>
      <c r="D175" s="284">
        <f t="shared" si="12"/>
        <v>7.2134999999999998</v>
      </c>
      <c r="E175" s="284"/>
      <c r="F175" s="284"/>
      <c r="G175" s="285">
        <f>VLOOKUP(A175,'Gas Curves'!$A$11:$G$371,2)</f>
        <v>0.6</v>
      </c>
      <c r="H175" s="285">
        <f>IF(VLOOKUP(A175,'Gas Curves'!$A$11:$I$371,8)=0,H174,VLOOKUP(A175,'Gas Curves'!$A$11:$I$371,8))</f>
        <v>0.185</v>
      </c>
      <c r="I175" s="285">
        <f t="shared" si="13"/>
        <v>9.2499999999999999E-2</v>
      </c>
      <c r="J175" s="285"/>
      <c r="K175" s="285"/>
      <c r="L175" s="48">
        <f>VLOOKUP(A175,'Power Curves'!$BF$9:$BG$232,2)</f>
        <v>0.89</v>
      </c>
      <c r="M175" s="4">
        <f t="shared" si="14"/>
        <v>0.89</v>
      </c>
      <c r="N175" s="4">
        <f t="shared" si="14"/>
        <v>0.89</v>
      </c>
      <c r="S175" s="110">
        <f>VLOOKUP(A175,'Gas Curves'!$A$11:$G$371,3)+IF(Fuel!$P$1, VLOOKUP(A175,'Gas Curves'!$A$11:$G$371,IF(AND(MONTH(A175)&gt;=4, MONTH(A175)&lt;=10), 4,5)), 0)+IF(Fuel!$P$2, VLOOKUP(A175,'Gas Curves'!$A$11:$G$371,IF(AND(MONTH(A175)&gt;=4, MONTH(A175)&lt;=10), 6,7)), 0)</f>
        <v>4.2305000000000001</v>
      </c>
      <c r="T175" s="285">
        <f>IF(VLOOKUP(A175,'Gas Curves'!$A$11:$I$371,9)=0,T174,VLOOKUP(A175,'Gas Curves'!$A$11:$I$371,9))</f>
        <v>14.427</v>
      </c>
    </row>
    <row r="176" spans="1:20" s="4" customFormat="1" x14ac:dyDescent="0.2">
      <c r="A176" s="75">
        <f t="shared" si="11"/>
        <v>42309</v>
      </c>
      <c r="B176" s="190">
        <f t="shared" si="10"/>
        <v>4.3654999999999999</v>
      </c>
      <c r="C176" s="190">
        <f t="shared" si="10"/>
        <v>14.427</v>
      </c>
      <c r="D176" s="284">
        <f t="shared" si="12"/>
        <v>7.2134999999999998</v>
      </c>
      <c r="E176" s="284"/>
      <c r="F176" s="284"/>
      <c r="G176" s="285">
        <f>VLOOKUP(A176,'Gas Curves'!$A$11:$G$371,2)</f>
        <v>0.85</v>
      </c>
      <c r="H176" s="285">
        <f>IF(VLOOKUP(A176,'Gas Curves'!$A$11:$I$371,8)=0,H175,VLOOKUP(A176,'Gas Curves'!$A$11:$I$371,8))</f>
        <v>0.185</v>
      </c>
      <c r="I176" s="285">
        <f t="shared" si="13"/>
        <v>9.2499999999999999E-2</v>
      </c>
      <c r="J176" s="285"/>
      <c r="K176" s="285"/>
      <c r="L176" s="48">
        <f>VLOOKUP(A176,'Power Curves'!$BF$9:$BG$232,2)</f>
        <v>0.89</v>
      </c>
      <c r="M176" s="4">
        <f t="shared" si="14"/>
        <v>0.89</v>
      </c>
      <c r="N176" s="4">
        <f t="shared" si="14"/>
        <v>0.89</v>
      </c>
      <c r="S176" s="110">
        <f>VLOOKUP(A176,'Gas Curves'!$A$11:$G$371,3)+IF(Fuel!$P$1, VLOOKUP(A176,'Gas Curves'!$A$11:$G$371,IF(AND(MONTH(A176)&gt;=4, MONTH(A176)&lt;=10), 4,5)), 0)+IF(Fuel!$P$2, VLOOKUP(A176,'Gas Curves'!$A$11:$G$371,IF(AND(MONTH(A176)&gt;=4, MONTH(A176)&lt;=10), 6,7)), 0)</f>
        <v>4.3654999999999999</v>
      </c>
      <c r="T176" s="285">
        <f>IF(VLOOKUP(A176,'Gas Curves'!$A$11:$I$371,9)=0,T175,VLOOKUP(A176,'Gas Curves'!$A$11:$I$371,9))</f>
        <v>14.427</v>
      </c>
    </row>
    <row r="177" spans="1:20" s="4" customFormat="1" x14ac:dyDescent="0.2">
      <c r="A177" s="75">
        <f t="shared" si="11"/>
        <v>42339</v>
      </c>
      <c r="B177" s="190">
        <f t="shared" si="10"/>
        <v>4.5179999999999998</v>
      </c>
      <c r="C177" s="190">
        <f t="shared" si="10"/>
        <v>14.427</v>
      </c>
      <c r="D177" s="284">
        <f t="shared" si="12"/>
        <v>7.2134999999999998</v>
      </c>
      <c r="E177" s="284"/>
      <c r="F177" s="284"/>
      <c r="G177" s="285">
        <f>VLOOKUP(A177,'Gas Curves'!$A$11:$G$371,2)</f>
        <v>1.05</v>
      </c>
      <c r="H177" s="285">
        <f>IF(VLOOKUP(A177,'Gas Curves'!$A$11:$I$371,8)=0,H176,VLOOKUP(A177,'Gas Curves'!$A$11:$I$371,8))</f>
        <v>0.185</v>
      </c>
      <c r="I177" s="285">
        <f t="shared" si="13"/>
        <v>9.2499999999999999E-2</v>
      </c>
      <c r="J177" s="285"/>
      <c r="K177" s="285"/>
      <c r="L177" s="48">
        <f>VLOOKUP(A177,'Power Curves'!$BF$9:$BG$232,2)</f>
        <v>0.89</v>
      </c>
      <c r="M177" s="4">
        <f t="shared" si="14"/>
        <v>0.89</v>
      </c>
      <c r="N177" s="4">
        <f t="shared" si="14"/>
        <v>0.89</v>
      </c>
      <c r="S177" s="110">
        <f>VLOOKUP(A177,'Gas Curves'!$A$11:$G$371,3)+IF(Fuel!$P$1, VLOOKUP(A177,'Gas Curves'!$A$11:$G$371,IF(AND(MONTH(A177)&gt;=4, MONTH(A177)&lt;=10), 4,5)), 0)+IF(Fuel!$P$2, VLOOKUP(A177,'Gas Curves'!$A$11:$G$371,IF(AND(MONTH(A177)&gt;=4, MONTH(A177)&lt;=10), 6,7)), 0)</f>
        <v>4.5179999999999998</v>
      </c>
      <c r="T177" s="285">
        <f>IF(VLOOKUP(A177,'Gas Curves'!$A$11:$I$371,9)=0,T176,VLOOKUP(A177,'Gas Curves'!$A$11:$I$371,9))</f>
        <v>14.427</v>
      </c>
    </row>
    <row r="178" spans="1:20" s="4" customFormat="1" x14ac:dyDescent="0.2">
      <c r="A178" s="75">
        <f t="shared" si="11"/>
        <v>42370</v>
      </c>
      <c r="B178" s="190">
        <f t="shared" si="10"/>
        <v>4.5730000000000004</v>
      </c>
      <c r="C178" s="190">
        <f t="shared" si="10"/>
        <v>14.427</v>
      </c>
      <c r="D178" s="284">
        <f t="shared" si="12"/>
        <v>7.2134999999999998</v>
      </c>
      <c r="E178" s="284"/>
      <c r="F178" s="284"/>
      <c r="G178" s="285">
        <f>VLOOKUP(A178,'Gas Curves'!$A$11:$G$371,2)</f>
        <v>1.05</v>
      </c>
      <c r="H178" s="285">
        <f>IF(VLOOKUP(A178,'Gas Curves'!$A$11:$I$371,8)=0,H177,VLOOKUP(A178,'Gas Curves'!$A$11:$I$371,8))</f>
        <v>0.185</v>
      </c>
      <c r="I178" s="285">
        <f t="shared" si="13"/>
        <v>9.2499999999999999E-2</v>
      </c>
      <c r="J178" s="285"/>
      <c r="K178" s="285"/>
      <c r="L178" s="48">
        <f>VLOOKUP(A178,'Power Curves'!$BF$9:$BG$232,2)</f>
        <v>0.89</v>
      </c>
      <c r="M178" s="4">
        <f t="shared" si="14"/>
        <v>0.89</v>
      </c>
      <c r="N178" s="4">
        <f t="shared" si="14"/>
        <v>0.89</v>
      </c>
      <c r="S178" s="110">
        <f>VLOOKUP(A178,'Gas Curves'!$A$11:$G$371,3)+IF(Fuel!$P$1, VLOOKUP(A178,'Gas Curves'!$A$11:$G$371,IF(AND(MONTH(A178)&gt;=4, MONTH(A178)&lt;=10), 4,5)), 0)+IF(Fuel!$P$2, VLOOKUP(A178,'Gas Curves'!$A$11:$G$371,IF(AND(MONTH(A178)&gt;=4, MONTH(A178)&lt;=10), 6,7)), 0)</f>
        <v>4.5730000000000004</v>
      </c>
      <c r="T178" s="285">
        <f>IF(VLOOKUP(A178,'Gas Curves'!$A$11:$I$371,9)=0,T177,VLOOKUP(A178,'Gas Curves'!$A$11:$I$371,9))</f>
        <v>14.427</v>
      </c>
    </row>
    <row r="179" spans="1:20" s="4" customFormat="1" x14ac:dyDescent="0.2">
      <c r="A179" s="75">
        <f t="shared" si="11"/>
        <v>42401</v>
      </c>
      <c r="B179" s="190">
        <f t="shared" si="10"/>
        <v>4.4765000000000006</v>
      </c>
      <c r="C179" s="190">
        <f t="shared" si="10"/>
        <v>14.427</v>
      </c>
      <c r="D179" s="284">
        <f t="shared" si="12"/>
        <v>7.2134999999999998</v>
      </c>
      <c r="E179" s="284"/>
      <c r="F179" s="284"/>
      <c r="G179" s="285">
        <f>VLOOKUP(A179,'Gas Curves'!$A$11:$G$371,2)</f>
        <v>1.05</v>
      </c>
      <c r="H179" s="285">
        <f>IF(VLOOKUP(A179,'Gas Curves'!$A$11:$I$371,8)=0,H178,VLOOKUP(A179,'Gas Curves'!$A$11:$I$371,8))</f>
        <v>0.185</v>
      </c>
      <c r="I179" s="285">
        <f t="shared" si="13"/>
        <v>9.2499999999999999E-2</v>
      </c>
      <c r="J179" s="285"/>
      <c r="K179" s="285"/>
      <c r="L179" s="48">
        <f>VLOOKUP(A179,'Power Curves'!$BF$9:$BG$232,2)</f>
        <v>0.89</v>
      </c>
      <c r="M179" s="4">
        <f t="shared" si="14"/>
        <v>0.89</v>
      </c>
      <c r="N179" s="4">
        <f t="shared" si="14"/>
        <v>0.89</v>
      </c>
      <c r="S179" s="110">
        <f>VLOOKUP(A179,'Gas Curves'!$A$11:$G$371,3)+IF(Fuel!$P$1, VLOOKUP(A179,'Gas Curves'!$A$11:$G$371,IF(AND(MONTH(A179)&gt;=4, MONTH(A179)&lt;=10), 4,5)), 0)+IF(Fuel!$P$2, VLOOKUP(A179,'Gas Curves'!$A$11:$G$371,IF(AND(MONTH(A179)&gt;=4, MONTH(A179)&lt;=10), 6,7)), 0)</f>
        <v>4.4765000000000006</v>
      </c>
      <c r="T179" s="285">
        <f>IF(VLOOKUP(A179,'Gas Curves'!$A$11:$I$371,9)=0,T178,VLOOKUP(A179,'Gas Curves'!$A$11:$I$371,9))</f>
        <v>14.427</v>
      </c>
    </row>
    <row r="180" spans="1:20" s="4" customFormat="1" x14ac:dyDescent="0.2">
      <c r="A180" s="75">
        <f t="shared" si="11"/>
        <v>42430</v>
      </c>
      <c r="B180" s="190">
        <f t="shared" si="10"/>
        <v>4.3570000000000002</v>
      </c>
      <c r="C180" s="190">
        <f t="shared" si="10"/>
        <v>14.427</v>
      </c>
      <c r="D180" s="284">
        <f t="shared" si="12"/>
        <v>7.2134999999999998</v>
      </c>
      <c r="E180" s="284"/>
      <c r="F180" s="284"/>
      <c r="G180" s="285">
        <f>VLOOKUP(A180,'Gas Curves'!$A$11:$G$371,2)</f>
        <v>0.8</v>
      </c>
      <c r="H180" s="285">
        <f>IF(VLOOKUP(A180,'Gas Curves'!$A$11:$I$371,8)=0,H179,VLOOKUP(A180,'Gas Curves'!$A$11:$I$371,8))</f>
        <v>0.185</v>
      </c>
      <c r="I180" s="285">
        <f t="shared" si="13"/>
        <v>9.2499999999999999E-2</v>
      </c>
      <c r="J180" s="285"/>
      <c r="K180" s="285"/>
      <c r="L180" s="48">
        <f>VLOOKUP(A180,'Power Curves'!$BF$9:$BG$232,2)</f>
        <v>0.89</v>
      </c>
      <c r="M180" s="4">
        <f t="shared" si="14"/>
        <v>0.89</v>
      </c>
      <c r="N180" s="4">
        <f t="shared" si="14"/>
        <v>0.89</v>
      </c>
      <c r="S180" s="110">
        <f>VLOOKUP(A180,'Gas Curves'!$A$11:$G$371,3)+IF(Fuel!$P$1, VLOOKUP(A180,'Gas Curves'!$A$11:$G$371,IF(AND(MONTH(A180)&gt;=4, MONTH(A180)&lt;=10), 4,5)), 0)+IF(Fuel!$P$2, VLOOKUP(A180,'Gas Curves'!$A$11:$G$371,IF(AND(MONTH(A180)&gt;=4, MONTH(A180)&lt;=10), 6,7)), 0)</f>
        <v>4.3570000000000002</v>
      </c>
      <c r="T180" s="285">
        <f>IF(VLOOKUP(A180,'Gas Curves'!$A$11:$I$371,9)=0,T179,VLOOKUP(A180,'Gas Curves'!$A$11:$I$371,9))</f>
        <v>14.427</v>
      </c>
    </row>
    <row r="181" spans="1:20" s="4" customFormat="1" x14ac:dyDescent="0.2">
      <c r="A181" s="75">
        <f t="shared" si="11"/>
        <v>42461</v>
      </c>
      <c r="B181" s="190">
        <f t="shared" si="10"/>
        <v>4.2244999999999999</v>
      </c>
      <c r="C181" s="190">
        <f t="shared" si="10"/>
        <v>14.427</v>
      </c>
      <c r="D181" s="284">
        <f t="shared" si="12"/>
        <v>7.2134999999999998</v>
      </c>
      <c r="E181" s="284"/>
      <c r="F181" s="284"/>
      <c r="G181" s="285">
        <f>VLOOKUP(A181,'Gas Curves'!$A$11:$G$371,2)</f>
        <v>0.45</v>
      </c>
      <c r="H181" s="285">
        <f>IF(VLOOKUP(A181,'Gas Curves'!$A$11:$I$371,8)=0,H180,VLOOKUP(A181,'Gas Curves'!$A$11:$I$371,8))</f>
        <v>0.185</v>
      </c>
      <c r="I181" s="285">
        <f t="shared" si="13"/>
        <v>9.2499999999999999E-2</v>
      </c>
      <c r="J181" s="285"/>
      <c r="K181" s="285"/>
      <c r="L181" s="48">
        <f>VLOOKUP(A181,'Power Curves'!$BF$9:$BG$232,2)</f>
        <v>0.89</v>
      </c>
      <c r="M181" s="4">
        <f t="shared" si="14"/>
        <v>0.89</v>
      </c>
      <c r="N181" s="4">
        <f t="shared" si="14"/>
        <v>0.89</v>
      </c>
      <c r="S181" s="110">
        <f>VLOOKUP(A181,'Gas Curves'!$A$11:$G$371,3)+IF(Fuel!$P$1, VLOOKUP(A181,'Gas Curves'!$A$11:$G$371,IF(AND(MONTH(A181)&gt;=4, MONTH(A181)&lt;=10), 4,5)), 0)+IF(Fuel!$P$2, VLOOKUP(A181,'Gas Curves'!$A$11:$G$371,IF(AND(MONTH(A181)&gt;=4, MONTH(A181)&lt;=10), 6,7)), 0)</f>
        <v>4.2244999999999999</v>
      </c>
      <c r="T181" s="285">
        <f>IF(VLOOKUP(A181,'Gas Curves'!$A$11:$I$371,9)=0,T180,VLOOKUP(A181,'Gas Curves'!$A$11:$I$371,9))</f>
        <v>14.427</v>
      </c>
    </row>
    <row r="182" spans="1:20" s="4" customFormat="1" x14ac:dyDescent="0.2">
      <c r="A182" s="75">
        <f t="shared" si="11"/>
        <v>42491</v>
      </c>
      <c r="B182" s="190">
        <f t="shared" si="10"/>
        <v>4.2244999999999999</v>
      </c>
      <c r="C182" s="190">
        <f t="shared" si="10"/>
        <v>14.427</v>
      </c>
      <c r="D182" s="284">
        <f t="shared" si="12"/>
        <v>7.2134999999999998</v>
      </c>
      <c r="E182" s="284"/>
      <c r="F182" s="284"/>
      <c r="G182" s="285">
        <f>VLOOKUP(A182,'Gas Curves'!$A$11:$G$371,2)</f>
        <v>0.5</v>
      </c>
      <c r="H182" s="285">
        <f>IF(VLOOKUP(A182,'Gas Curves'!$A$11:$I$371,8)=0,H181,VLOOKUP(A182,'Gas Curves'!$A$11:$I$371,8))</f>
        <v>0.185</v>
      </c>
      <c r="I182" s="285">
        <f t="shared" si="13"/>
        <v>9.2499999999999999E-2</v>
      </c>
      <c r="J182" s="285"/>
      <c r="K182" s="285"/>
      <c r="L182" s="48">
        <f>VLOOKUP(A182,'Power Curves'!$BF$9:$BG$232,2)</f>
        <v>0.89</v>
      </c>
      <c r="M182" s="4">
        <f t="shared" si="14"/>
        <v>0.89</v>
      </c>
      <c r="N182" s="4">
        <f t="shared" si="14"/>
        <v>0.89</v>
      </c>
      <c r="S182" s="110">
        <f>VLOOKUP(A182,'Gas Curves'!$A$11:$G$371,3)+IF(Fuel!$P$1, VLOOKUP(A182,'Gas Curves'!$A$11:$G$371,IF(AND(MONTH(A182)&gt;=4, MONTH(A182)&lt;=10), 4,5)), 0)+IF(Fuel!$P$2, VLOOKUP(A182,'Gas Curves'!$A$11:$G$371,IF(AND(MONTH(A182)&gt;=4, MONTH(A182)&lt;=10), 6,7)), 0)</f>
        <v>4.2244999999999999</v>
      </c>
      <c r="T182" s="285">
        <f>IF(VLOOKUP(A182,'Gas Curves'!$A$11:$I$371,9)=0,T181,VLOOKUP(A182,'Gas Curves'!$A$11:$I$371,9))</f>
        <v>14.427</v>
      </c>
    </row>
    <row r="183" spans="1:20" s="4" customFormat="1" x14ac:dyDescent="0.2">
      <c r="A183" s="75">
        <f t="shared" si="11"/>
        <v>42522</v>
      </c>
      <c r="B183" s="190">
        <f t="shared" si="10"/>
        <v>4.2614999999999998</v>
      </c>
      <c r="C183" s="190">
        <f t="shared" si="10"/>
        <v>14.427</v>
      </c>
      <c r="D183" s="284">
        <f t="shared" si="12"/>
        <v>7.2134999999999998</v>
      </c>
      <c r="E183" s="284"/>
      <c r="F183" s="284"/>
      <c r="G183" s="285">
        <f>VLOOKUP(A183,'Gas Curves'!$A$11:$G$371,2)</f>
        <v>0.5</v>
      </c>
      <c r="H183" s="285">
        <f>IF(VLOOKUP(A183,'Gas Curves'!$A$11:$I$371,8)=0,H182,VLOOKUP(A183,'Gas Curves'!$A$11:$I$371,8))</f>
        <v>0.185</v>
      </c>
      <c r="I183" s="285">
        <f t="shared" si="13"/>
        <v>9.2499999999999999E-2</v>
      </c>
      <c r="J183" s="285"/>
      <c r="K183" s="285"/>
      <c r="L183" s="48">
        <f>VLOOKUP(A183,'Power Curves'!$BF$9:$BG$232,2)</f>
        <v>0.89</v>
      </c>
      <c r="M183" s="4">
        <f t="shared" si="14"/>
        <v>0.89</v>
      </c>
      <c r="N183" s="4">
        <f t="shared" si="14"/>
        <v>0.89</v>
      </c>
      <c r="S183" s="110">
        <f>VLOOKUP(A183,'Gas Curves'!$A$11:$G$371,3)+IF(Fuel!$P$1, VLOOKUP(A183,'Gas Curves'!$A$11:$G$371,IF(AND(MONTH(A183)&gt;=4, MONTH(A183)&lt;=10), 4,5)), 0)+IF(Fuel!$P$2, VLOOKUP(A183,'Gas Curves'!$A$11:$G$371,IF(AND(MONTH(A183)&gt;=4, MONTH(A183)&lt;=10), 6,7)), 0)</f>
        <v>4.2614999999999998</v>
      </c>
      <c r="T183" s="285">
        <f>IF(VLOOKUP(A183,'Gas Curves'!$A$11:$I$371,9)=0,T182,VLOOKUP(A183,'Gas Curves'!$A$11:$I$371,9))</f>
        <v>14.427</v>
      </c>
    </row>
    <row r="184" spans="1:20" s="4" customFormat="1" x14ac:dyDescent="0.2">
      <c r="A184" s="75">
        <f t="shared" si="11"/>
        <v>42552</v>
      </c>
      <c r="B184" s="190">
        <f t="shared" si="10"/>
        <v>4.3140000000000001</v>
      </c>
      <c r="C184" s="190">
        <f t="shared" si="10"/>
        <v>14.427</v>
      </c>
      <c r="D184" s="284">
        <f t="shared" si="12"/>
        <v>7.2134999999999998</v>
      </c>
      <c r="E184" s="284"/>
      <c r="F184" s="284"/>
      <c r="G184" s="285">
        <f>VLOOKUP(A184,'Gas Curves'!$A$11:$G$371,2)</f>
        <v>0.5</v>
      </c>
      <c r="H184" s="285">
        <f>IF(VLOOKUP(A184,'Gas Curves'!$A$11:$I$371,8)=0,H183,VLOOKUP(A184,'Gas Curves'!$A$11:$I$371,8))</f>
        <v>0.185</v>
      </c>
      <c r="I184" s="285">
        <f t="shared" si="13"/>
        <v>9.2499999999999999E-2</v>
      </c>
      <c r="J184" s="285"/>
      <c r="K184" s="285"/>
      <c r="L184" s="48">
        <f>VLOOKUP(A184,'Power Curves'!$BF$9:$BG$232,2)</f>
        <v>0.89</v>
      </c>
      <c r="M184" s="4">
        <f t="shared" si="14"/>
        <v>0.89</v>
      </c>
      <c r="N184" s="4">
        <f t="shared" si="14"/>
        <v>0.89</v>
      </c>
      <c r="S184" s="110">
        <f>VLOOKUP(A184,'Gas Curves'!$A$11:$G$371,3)+IF(Fuel!$P$1, VLOOKUP(A184,'Gas Curves'!$A$11:$G$371,IF(AND(MONTH(A184)&gt;=4, MONTH(A184)&lt;=10), 4,5)), 0)+IF(Fuel!$P$2, VLOOKUP(A184,'Gas Curves'!$A$11:$G$371,IF(AND(MONTH(A184)&gt;=4, MONTH(A184)&lt;=10), 6,7)), 0)</f>
        <v>4.3140000000000001</v>
      </c>
      <c r="T184" s="285">
        <f>IF(VLOOKUP(A184,'Gas Curves'!$A$11:$I$371,9)=0,T183,VLOOKUP(A184,'Gas Curves'!$A$11:$I$371,9))</f>
        <v>14.427</v>
      </c>
    </row>
    <row r="185" spans="1:20" s="4" customFormat="1" x14ac:dyDescent="0.2">
      <c r="A185" s="75">
        <f t="shared" si="11"/>
        <v>42583</v>
      </c>
      <c r="B185" s="190">
        <f t="shared" si="10"/>
        <v>4.3505000000000003</v>
      </c>
      <c r="C185" s="190">
        <f t="shared" si="10"/>
        <v>14.427</v>
      </c>
      <c r="D185" s="284">
        <f t="shared" si="12"/>
        <v>7.2134999999999998</v>
      </c>
      <c r="E185" s="284"/>
      <c r="F185" s="284"/>
      <c r="G185" s="285">
        <f>VLOOKUP(A185,'Gas Curves'!$A$11:$G$371,2)</f>
        <v>0.55000000000000004</v>
      </c>
      <c r="H185" s="285">
        <f>IF(VLOOKUP(A185,'Gas Curves'!$A$11:$I$371,8)=0,H184,VLOOKUP(A185,'Gas Curves'!$A$11:$I$371,8))</f>
        <v>0.185</v>
      </c>
      <c r="I185" s="285">
        <f t="shared" si="13"/>
        <v>9.2499999999999999E-2</v>
      </c>
      <c r="J185" s="285"/>
      <c r="K185" s="285"/>
      <c r="L185" s="48">
        <f>VLOOKUP(A185,'Power Curves'!$BF$9:$BG$232,2)</f>
        <v>0.89</v>
      </c>
      <c r="M185" s="4">
        <f t="shared" si="14"/>
        <v>0.89</v>
      </c>
      <c r="N185" s="4">
        <f t="shared" si="14"/>
        <v>0.89</v>
      </c>
      <c r="S185" s="110">
        <f>VLOOKUP(A185,'Gas Curves'!$A$11:$G$371,3)+IF(Fuel!$P$1, VLOOKUP(A185,'Gas Curves'!$A$11:$G$371,IF(AND(MONTH(A185)&gt;=4, MONTH(A185)&lt;=10), 4,5)), 0)+IF(Fuel!$P$2, VLOOKUP(A185,'Gas Curves'!$A$11:$G$371,IF(AND(MONTH(A185)&gt;=4, MONTH(A185)&lt;=10), 6,7)), 0)</f>
        <v>4.3505000000000003</v>
      </c>
      <c r="T185" s="285">
        <f>IF(VLOOKUP(A185,'Gas Curves'!$A$11:$I$371,9)=0,T184,VLOOKUP(A185,'Gas Curves'!$A$11:$I$371,9))</f>
        <v>14.427</v>
      </c>
    </row>
    <row r="186" spans="1:20" s="4" customFormat="1" x14ac:dyDescent="0.2">
      <c r="A186" s="75">
        <f t="shared" si="11"/>
        <v>42614</v>
      </c>
      <c r="B186" s="190">
        <f t="shared" si="10"/>
        <v>4.3559999999999999</v>
      </c>
      <c r="C186" s="190">
        <f t="shared" si="10"/>
        <v>14.427</v>
      </c>
      <c r="D186" s="284">
        <f t="shared" si="12"/>
        <v>7.2134999999999998</v>
      </c>
      <c r="E186" s="284"/>
      <c r="F186" s="284"/>
      <c r="G186" s="285">
        <f>VLOOKUP(A186,'Gas Curves'!$A$11:$G$371,2)</f>
        <v>0.55000000000000004</v>
      </c>
      <c r="H186" s="285">
        <f>IF(VLOOKUP(A186,'Gas Curves'!$A$11:$I$371,8)=0,H185,VLOOKUP(A186,'Gas Curves'!$A$11:$I$371,8))</f>
        <v>0.185</v>
      </c>
      <c r="I186" s="285">
        <f t="shared" si="13"/>
        <v>9.2499999999999999E-2</v>
      </c>
      <c r="J186" s="285"/>
      <c r="K186" s="285"/>
      <c r="L186" s="48">
        <f>VLOOKUP(A186,'Power Curves'!$BF$9:$BG$232,2)</f>
        <v>0.89</v>
      </c>
      <c r="M186" s="4">
        <f t="shared" si="14"/>
        <v>0.89</v>
      </c>
      <c r="N186" s="4">
        <f t="shared" si="14"/>
        <v>0.89</v>
      </c>
      <c r="S186" s="110">
        <f>VLOOKUP(A186,'Gas Curves'!$A$11:$G$371,3)+IF(Fuel!$P$1, VLOOKUP(A186,'Gas Curves'!$A$11:$G$371,IF(AND(MONTH(A186)&gt;=4, MONTH(A186)&lt;=10), 4,5)), 0)+IF(Fuel!$P$2, VLOOKUP(A186,'Gas Curves'!$A$11:$G$371,IF(AND(MONTH(A186)&gt;=4, MONTH(A186)&lt;=10), 6,7)), 0)</f>
        <v>4.3559999999999999</v>
      </c>
      <c r="T186" s="285">
        <f>IF(VLOOKUP(A186,'Gas Curves'!$A$11:$I$371,9)=0,T185,VLOOKUP(A186,'Gas Curves'!$A$11:$I$371,9))</f>
        <v>14.427</v>
      </c>
    </row>
    <row r="187" spans="1:20" s="4" customFormat="1" x14ac:dyDescent="0.2">
      <c r="A187" s="75">
        <f t="shared" si="11"/>
        <v>42644</v>
      </c>
      <c r="B187" s="190">
        <f t="shared" si="10"/>
        <v>4.3380000000000001</v>
      </c>
      <c r="C187" s="190">
        <f t="shared" si="10"/>
        <v>14.427</v>
      </c>
      <c r="D187" s="284">
        <f t="shared" si="12"/>
        <v>7.2134999999999998</v>
      </c>
      <c r="E187" s="284"/>
      <c r="F187" s="284"/>
      <c r="G187" s="285">
        <f>VLOOKUP(A187,'Gas Curves'!$A$11:$G$371,2)</f>
        <v>0.6</v>
      </c>
      <c r="H187" s="285">
        <f>IF(VLOOKUP(A187,'Gas Curves'!$A$11:$I$371,8)=0,H186,VLOOKUP(A187,'Gas Curves'!$A$11:$I$371,8))</f>
        <v>0.185</v>
      </c>
      <c r="I187" s="285">
        <f t="shared" si="13"/>
        <v>9.2499999999999999E-2</v>
      </c>
      <c r="J187" s="285"/>
      <c r="K187" s="285"/>
      <c r="L187" s="48">
        <f>VLOOKUP(A187,'Power Curves'!$BF$9:$BG$232,2)</f>
        <v>0.89</v>
      </c>
      <c r="M187" s="4">
        <f t="shared" si="14"/>
        <v>0.89</v>
      </c>
      <c r="N187" s="4">
        <f t="shared" si="14"/>
        <v>0.89</v>
      </c>
      <c r="S187" s="110">
        <f>VLOOKUP(A187,'Gas Curves'!$A$11:$G$371,3)+IF(Fuel!$P$1, VLOOKUP(A187,'Gas Curves'!$A$11:$G$371,IF(AND(MONTH(A187)&gt;=4, MONTH(A187)&lt;=10), 4,5)), 0)+IF(Fuel!$P$2, VLOOKUP(A187,'Gas Curves'!$A$11:$G$371,IF(AND(MONTH(A187)&gt;=4, MONTH(A187)&lt;=10), 6,7)), 0)</f>
        <v>4.3380000000000001</v>
      </c>
      <c r="T187" s="285">
        <f>IF(VLOOKUP(A187,'Gas Curves'!$A$11:$I$371,9)=0,T186,VLOOKUP(A187,'Gas Curves'!$A$11:$I$371,9))</f>
        <v>14.427</v>
      </c>
    </row>
    <row r="188" spans="1:20" s="4" customFormat="1" x14ac:dyDescent="0.2">
      <c r="A188" s="75">
        <f t="shared" si="11"/>
        <v>42675</v>
      </c>
      <c r="B188" s="190">
        <f t="shared" si="10"/>
        <v>4.4729999999999999</v>
      </c>
      <c r="C188" s="190">
        <f t="shared" si="10"/>
        <v>14.427</v>
      </c>
      <c r="D188" s="284">
        <f t="shared" si="12"/>
        <v>7.2134999999999998</v>
      </c>
      <c r="E188" s="284"/>
      <c r="F188" s="284"/>
      <c r="G188" s="285">
        <f>VLOOKUP(A188,'Gas Curves'!$A$11:$G$371,2)</f>
        <v>0.85</v>
      </c>
      <c r="H188" s="285">
        <f>IF(VLOOKUP(A188,'Gas Curves'!$A$11:$I$371,8)=0,H187,VLOOKUP(A188,'Gas Curves'!$A$11:$I$371,8))</f>
        <v>0.185</v>
      </c>
      <c r="I188" s="285">
        <f t="shared" si="13"/>
        <v>9.2499999999999999E-2</v>
      </c>
      <c r="J188" s="285"/>
      <c r="K188" s="285"/>
      <c r="L188" s="48">
        <f>VLOOKUP(A188,'Power Curves'!$BF$9:$BG$232,2)</f>
        <v>0.89</v>
      </c>
      <c r="M188" s="4">
        <f t="shared" si="14"/>
        <v>0.89</v>
      </c>
      <c r="N188" s="4">
        <f t="shared" si="14"/>
        <v>0.89</v>
      </c>
      <c r="S188" s="110">
        <f>VLOOKUP(A188,'Gas Curves'!$A$11:$G$371,3)+IF(Fuel!$P$1, VLOOKUP(A188,'Gas Curves'!$A$11:$G$371,IF(AND(MONTH(A188)&gt;=4, MONTH(A188)&lt;=10), 4,5)), 0)+IF(Fuel!$P$2, VLOOKUP(A188,'Gas Curves'!$A$11:$G$371,IF(AND(MONTH(A188)&gt;=4, MONTH(A188)&lt;=10), 6,7)), 0)</f>
        <v>4.4729999999999999</v>
      </c>
      <c r="T188" s="285">
        <f>IF(VLOOKUP(A188,'Gas Curves'!$A$11:$I$371,9)=0,T187,VLOOKUP(A188,'Gas Curves'!$A$11:$I$371,9))</f>
        <v>14.427</v>
      </c>
    </row>
    <row r="189" spans="1:20" s="4" customFormat="1" x14ac:dyDescent="0.2">
      <c r="A189" s="75">
        <f t="shared" si="11"/>
        <v>42705</v>
      </c>
      <c r="B189" s="190">
        <f t="shared" si="10"/>
        <v>4.6254999999999997</v>
      </c>
      <c r="C189" s="190">
        <f t="shared" si="10"/>
        <v>14.427</v>
      </c>
      <c r="D189" s="284">
        <f t="shared" si="12"/>
        <v>7.2134999999999998</v>
      </c>
      <c r="E189" s="284"/>
      <c r="F189" s="284"/>
      <c r="G189" s="285">
        <f>VLOOKUP(A189,'Gas Curves'!$A$11:$G$371,2)</f>
        <v>1.05</v>
      </c>
      <c r="H189" s="285">
        <f>IF(VLOOKUP(A189,'Gas Curves'!$A$11:$I$371,8)=0,H188,VLOOKUP(A189,'Gas Curves'!$A$11:$I$371,8))</f>
        <v>0.185</v>
      </c>
      <c r="I189" s="285">
        <f t="shared" si="13"/>
        <v>9.2499999999999999E-2</v>
      </c>
      <c r="J189" s="285"/>
      <c r="K189" s="285"/>
      <c r="L189" s="48">
        <f>VLOOKUP(A189,'Power Curves'!$BF$9:$BG$232,2)</f>
        <v>0.89</v>
      </c>
      <c r="M189" s="4">
        <f t="shared" si="14"/>
        <v>0.89</v>
      </c>
      <c r="N189" s="4">
        <f t="shared" si="14"/>
        <v>0.89</v>
      </c>
      <c r="S189" s="110">
        <f>VLOOKUP(A189,'Gas Curves'!$A$11:$G$371,3)+IF(Fuel!$P$1, VLOOKUP(A189,'Gas Curves'!$A$11:$G$371,IF(AND(MONTH(A189)&gt;=4, MONTH(A189)&lt;=10), 4,5)), 0)+IF(Fuel!$P$2, VLOOKUP(A189,'Gas Curves'!$A$11:$G$371,IF(AND(MONTH(A189)&gt;=4, MONTH(A189)&lt;=10), 6,7)), 0)</f>
        <v>4.6254999999999997</v>
      </c>
      <c r="T189" s="285">
        <f>IF(VLOOKUP(A189,'Gas Curves'!$A$11:$I$371,9)=0,T188,VLOOKUP(A189,'Gas Curves'!$A$11:$I$371,9))</f>
        <v>14.427</v>
      </c>
    </row>
    <row r="190" spans="1:20" s="4" customFormat="1" x14ac:dyDescent="0.2">
      <c r="A190" s="75">
        <f t="shared" si="11"/>
        <v>42736</v>
      </c>
      <c r="B190" s="190">
        <f t="shared" si="10"/>
        <v>4.6805000000000003</v>
      </c>
      <c r="C190" s="190">
        <f t="shared" si="10"/>
        <v>14.427</v>
      </c>
      <c r="D190" s="284">
        <f t="shared" si="12"/>
        <v>7.2134999999999998</v>
      </c>
      <c r="E190" s="284"/>
      <c r="F190" s="284"/>
      <c r="G190" s="285">
        <f>VLOOKUP(A190,'Gas Curves'!$A$11:$G$371,2)</f>
        <v>1.05</v>
      </c>
      <c r="H190" s="285">
        <f>IF(VLOOKUP(A190,'Gas Curves'!$A$11:$I$371,8)=0,H189,VLOOKUP(A190,'Gas Curves'!$A$11:$I$371,8))</f>
        <v>0.185</v>
      </c>
      <c r="I190" s="285">
        <f t="shared" si="13"/>
        <v>9.2499999999999999E-2</v>
      </c>
      <c r="J190" s="285"/>
      <c r="K190" s="285"/>
      <c r="L190" s="48">
        <f>VLOOKUP(A190,'Power Curves'!$BF$9:$BG$232,2)</f>
        <v>0.89</v>
      </c>
      <c r="M190" s="4">
        <f t="shared" si="14"/>
        <v>0.89</v>
      </c>
      <c r="N190" s="4">
        <f t="shared" si="14"/>
        <v>0.89</v>
      </c>
      <c r="S190" s="110">
        <f>VLOOKUP(A190,'Gas Curves'!$A$11:$G$371,3)+IF(Fuel!$P$1, VLOOKUP(A190,'Gas Curves'!$A$11:$G$371,IF(AND(MONTH(A190)&gt;=4, MONTH(A190)&lt;=10), 4,5)), 0)+IF(Fuel!$P$2, VLOOKUP(A190,'Gas Curves'!$A$11:$G$371,IF(AND(MONTH(A190)&gt;=4, MONTH(A190)&lt;=10), 6,7)), 0)</f>
        <v>4.6805000000000003</v>
      </c>
      <c r="T190" s="285">
        <f>IF(VLOOKUP(A190,'Gas Curves'!$A$11:$I$371,9)=0,T189,VLOOKUP(A190,'Gas Curves'!$A$11:$I$371,9))</f>
        <v>14.427</v>
      </c>
    </row>
    <row r="191" spans="1:20" s="4" customFormat="1" x14ac:dyDescent="0.2">
      <c r="A191" s="75">
        <f t="shared" si="11"/>
        <v>42767</v>
      </c>
      <c r="B191" s="190">
        <f t="shared" si="10"/>
        <v>4.5840000000000005</v>
      </c>
      <c r="C191" s="190">
        <f t="shared" si="10"/>
        <v>14.427</v>
      </c>
      <c r="D191" s="284">
        <f t="shared" si="12"/>
        <v>7.2134999999999998</v>
      </c>
      <c r="E191" s="284"/>
      <c r="F191" s="284"/>
      <c r="G191" s="285">
        <f>VLOOKUP(A191,'Gas Curves'!$A$11:$G$371,2)</f>
        <v>1.05</v>
      </c>
      <c r="H191" s="285">
        <f>IF(VLOOKUP(A191,'Gas Curves'!$A$11:$I$371,8)=0,H190,VLOOKUP(A191,'Gas Curves'!$A$11:$I$371,8))</f>
        <v>0.185</v>
      </c>
      <c r="I191" s="285">
        <f t="shared" si="13"/>
        <v>9.2499999999999999E-2</v>
      </c>
      <c r="J191" s="285"/>
      <c r="K191" s="285"/>
      <c r="L191" s="48">
        <f>VLOOKUP(A191,'Power Curves'!$BF$9:$BG$232,2)</f>
        <v>0.89</v>
      </c>
      <c r="M191" s="4">
        <f t="shared" si="14"/>
        <v>0.89</v>
      </c>
      <c r="N191" s="4">
        <f t="shared" si="14"/>
        <v>0.89</v>
      </c>
      <c r="S191" s="110">
        <f>VLOOKUP(A191,'Gas Curves'!$A$11:$G$371,3)+IF(Fuel!$P$1, VLOOKUP(A191,'Gas Curves'!$A$11:$G$371,IF(AND(MONTH(A191)&gt;=4, MONTH(A191)&lt;=10), 4,5)), 0)+IF(Fuel!$P$2, VLOOKUP(A191,'Gas Curves'!$A$11:$G$371,IF(AND(MONTH(A191)&gt;=4, MONTH(A191)&lt;=10), 6,7)), 0)</f>
        <v>4.5840000000000005</v>
      </c>
      <c r="T191" s="285">
        <f>IF(VLOOKUP(A191,'Gas Curves'!$A$11:$I$371,9)=0,T190,VLOOKUP(A191,'Gas Curves'!$A$11:$I$371,9))</f>
        <v>14.427</v>
      </c>
    </row>
    <row r="192" spans="1:20" s="4" customFormat="1" x14ac:dyDescent="0.2">
      <c r="A192" s="75">
        <f t="shared" si="11"/>
        <v>42795</v>
      </c>
      <c r="B192" s="190">
        <f t="shared" si="10"/>
        <v>4.4645000000000001</v>
      </c>
      <c r="C192" s="190">
        <f t="shared" si="10"/>
        <v>14.427</v>
      </c>
      <c r="D192" s="284">
        <f t="shared" si="12"/>
        <v>7.2134999999999998</v>
      </c>
      <c r="E192" s="284"/>
      <c r="F192" s="284"/>
      <c r="G192" s="285">
        <f>VLOOKUP(A192,'Gas Curves'!$A$11:$G$371,2)</f>
        <v>0.8</v>
      </c>
      <c r="H192" s="285">
        <f>IF(VLOOKUP(A192,'Gas Curves'!$A$11:$I$371,8)=0,H191,VLOOKUP(A192,'Gas Curves'!$A$11:$I$371,8))</f>
        <v>0.185</v>
      </c>
      <c r="I192" s="285">
        <f t="shared" si="13"/>
        <v>9.2499999999999999E-2</v>
      </c>
      <c r="J192" s="285"/>
      <c r="K192" s="285"/>
      <c r="L192" s="48">
        <f>VLOOKUP(A192,'Power Curves'!$BF$9:$BG$232,2)</f>
        <v>0.89</v>
      </c>
      <c r="M192" s="4">
        <f t="shared" si="14"/>
        <v>0.89</v>
      </c>
      <c r="N192" s="4">
        <f t="shared" si="14"/>
        <v>0.89</v>
      </c>
      <c r="S192" s="110">
        <f>VLOOKUP(A192,'Gas Curves'!$A$11:$G$371,3)+IF(Fuel!$P$1, VLOOKUP(A192,'Gas Curves'!$A$11:$G$371,IF(AND(MONTH(A192)&gt;=4, MONTH(A192)&lt;=10), 4,5)), 0)+IF(Fuel!$P$2, VLOOKUP(A192,'Gas Curves'!$A$11:$G$371,IF(AND(MONTH(A192)&gt;=4, MONTH(A192)&lt;=10), 6,7)), 0)</f>
        <v>4.4645000000000001</v>
      </c>
      <c r="T192" s="285">
        <f>IF(VLOOKUP(A192,'Gas Curves'!$A$11:$I$371,9)=0,T191,VLOOKUP(A192,'Gas Curves'!$A$11:$I$371,9))</f>
        <v>14.427</v>
      </c>
    </row>
    <row r="193" spans="1:20" s="4" customFormat="1" x14ac:dyDescent="0.2">
      <c r="A193" s="75">
        <f t="shared" si="11"/>
        <v>42826</v>
      </c>
      <c r="B193" s="190">
        <f t="shared" si="10"/>
        <v>4.3320000000000007</v>
      </c>
      <c r="C193" s="190">
        <f t="shared" si="10"/>
        <v>14.427</v>
      </c>
      <c r="D193" s="284">
        <f t="shared" si="12"/>
        <v>7.2134999999999998</v>
      </c>
      <c r="E193" s="284"/>
      <c r="F193" s="284"/>
      <c r="G193" s="285">
        <f>VLOOKUP(A193,'Gas Curves'!$A$11:$G$371,2)</f>
        <v>0.45</v>
      </c>
      <c r="H193" s="285">
        <f>IF(VLOOKUP(A193,'Gas Curves'!$A$11:$I$371,8)=0,H192,VLOOKUP(A193,'Gas Curves'!$A$11:$I$371,8))</f>
        <v>0.185</v>
      </c>
      <c r="I193" s="285">
        <f t="shared" si="13"/>
        <v>9.2499999999999999E-2</v>
      </c>
      <c r="J193" s="285"/>
      <c r="K193" s="285"/>
      <c r="L193" s="48">
        <f>VLOOKUP(A193,'Power Curves'!$BF$9:$BG$232,2)</f>
        <v>0.89</v>
      </c>
      <c r="M193" s="4">
        <f t="shared" si="14"/>
        <v>0.89</v>
      </c>
      <c r="N193" s="4">
        <f t="shared" si="14"/>
        <v>0.89</v>
      </c>
      <c r="S193" s="110">
        <f>VLOOKUP(A193,'Gas Curves'!$A$11:$G$371,3)+IF(Fuel!$P$1, VLOOKUP(A193,'Gas Curves'!$A$11:$G$371,IF(AND(MONTH(A193)&gt;=4, MONTH(A193)&lt;=10), 4,5)), 0)+IF(Fuel!$P$2, VLOOKUP(A193,'Gas Curves'!$A$11:$G$371,IF(AND(MONTH(A193)&gt;=4, MONTH(A193)&lt;=10), 6,7)), 0)</f>
        <v>4.3320000000000007</v>
      </c>
      <c r="T193" s="285">
        <f>IF(VLOOKUP(A193,'Gas Curves'!$A$11:$I$371,9)=0,T192,VLOOKUP(A193,'Gas Curves'!$A$11:$I$371,9))</f>
        <v>14.427</v>
      </c>
    </row>
    <row r="194" spans="1:20" s="4" customFormat="1" x14ac:dyDescent="0.2">
      <c r="A194" s="75">
        <f t="shared" si="11"/>
        <v>42856</v>
      </c>
      <c r="B194" s="190">
        <f t="shared" si="10"/>
        <v>4.3320000000000007</v>
      </c>
      <c r="C194" s="190">
        <f t="shared" si="10"/>
        <v>14.427</v>
      </c>
      <c r="D194" s="284">
        <f t="shared" si="12"/>
        <v>7.2134999999999998</v>
      </c>
      <c r="E194" s="284"/>
      <c r="F194" s="284"/>
      <c r="G194" s="285">
        <f>VLOOKUP(A194,'Gas Curves'!$A$11:$G$371,2)</f>
        <v>0.5</v>
      </c>
      <c r="H194" s="285">
        <f>IF(VLOOKUP(A194,'Gas Curves'!$A$11:$I$371,8)=0,H193,VLOOKUP(A194,'Gas Curves'!$A$11:$I$371,8))</f>
        <v>0.185</v>
      </c>
      <c r="I194" s="285">
        <f t="shared" si="13"/>
        <v>9.2499999999999999E-2</v>
      </c>
      <c r="J194" s="285"/>
      <c r="K194" s="285"/>
      <c r="L194" s="48">
        <f>VLOOKUP(A194,'Power Curves'!$BF$9:$BG$232,2)</f>
        <v>0.89</v>
      </c>
      <c r="M194" s="4">
        <f t="shared" si="14"/>
        <v>0.89</v>
      </c>
      <c r="N194" s="4">
        <f t="shared" si="14"/>
        <v>0.89</v>
      </c>
      <c r="S194" s="110">
        <f>VLOOKUP(A194,'Gas Curves'!$A$11:$G$371,3)+IF(Fuel!$P$1, VLOOKUP(A194,'Gas Curves'!$A$11:$G$371,IF(AND(MONTH(A194)&gt;=4, MONTH(A194)&lt;=10), 4,5)), 0)+IF(Fuel!$P$2, VLOOKUP(A194,'Gas Curves'!$A$11:$G$371,IF(AND(MONTH(A194)&gt;=4, MONTH(A194)&lt;=10), 6,7)), 0)</f>
        <v>4.3320000000000007</v>
      </c>
      <c r="T194" s="285">
        <f>IF(VLOOKUP(A194,'Gas Curves'!$A$11:$I$371,9)=0,T193,VLOOKUP(A194,'Gas Curves'!$A$11:$I$371,9))</f>
        <v>14.427</v>
      </c>
    </row>
    <row r="195" spans="1:20" s="4" customFormat="1" x14ac:dyDescent="0.2">
      <c r="A195" s="75">
        <f t="shared" si="11"/>
        <v>42887</v>
      </c>
      <c r="B195" s="190">
        <f t="shared" si="10"/>
        <v>4.3689999999999998</v>
      </c>
      <c r="C195" s="190">
        <f t="shared" si="10"/>
        <v>14.427</v>
      </c>
      <c r="D195" s="284">
        <f t="shared" si="12"/>
        <v>7.2134999999999998</v>
      </c>
      <c r="E195" s="284"/>
      <c r="F195" s="284"/>
      <c r="G195" s="285">
        <f>VLOOKUP(A195,'Gas Curves'!$A$11:$G$371,2)</f>
        <v>0.5</v>
      </c>
      <c r="H195" s="285">
        <f>IF(VLOOKUP(A195,'Gas Curves'!$A$11:$I$371,8)=0,H194,VLOOKUP(A195,'Gas Curves'!$A$11:$I$371,8))</f>
        <v>0.185</v>
      </c>
      <c r="I195" s="285">
        <f t="shared" si="13"/>
        <v>9.2499999999999999E-2</v>
      </c>
      <c r="J195" s="285"/>
      <c r="K195" s="285"/>
      <c r="L195" s="48">
        <f>VLOOKUP(A195,'Power Curves'!$BF$9:$BG$232,2)</f>
        <v>0.89</v>
      </c>
      <c r="M195" s="4">
        <f t="shared" si="14"/>
        <v>0.89</v>
      </c>
      <c r="N195" s="4">
        <f t="shared" si="14"/>
        <v>0.89</v>
      </c>
      <c r="S195" s="110">
        <f>VLOOKUP(A195,'Gas Curves'!$A$11:$G$371,3)+IF(Fuel!$P$1, VLOOKUP(A195,'Gas Curves'!$A$11:$G$371,IF(AND(MONTH(A195)&gt;=4, MONTH(A195)&lt;=10), 4,5)), 0)+IF(Fuel!$P$2, VLOOKUP(A195,'Gas Curves'!$A$11:$G$371,IF(AND(MONTH(A195)&gt;=4, MONTH(A195)&lt;=10), 6,7)), 0)</f>
        <v>4.3689999999999998</v>
      </c>
      <c r="T195" s="285">
        <f>IF(VLOOKUP(A195,'Gas Curves'!$A$11:$I$371,9)=0,T194,VLOOKUP(A195,'Gas Curves'!$A$11:$I$371,9))</f>
        <v>14.427</v>
      </c>
    </row>
    <row r="196" spans="1:20" s="4" customFormat="1" x14ac:dyDescent="0.2">
      <c r="A196" s="75">
        <f t="shared" si="11"/>
        <v>42917</v>
      </c>
      <c r="B196" s="190">
        <f t="shared" si="10"/>
        <v>4.4215</v>
      </c>
      <c r="C196" s="190">
        <f t="shared" si="10"/>
        <v>14.427</v>
      </c>
      <c r="D196" s="284">
        <f t="shared" si="12"/>
        <v>7.2134999999999998</v>
      </c>
      <c r="E196" s="284"/>
      <c r="F196" s="284"/>
      <c r="G196" s="285">
        <f>VLOOKUP(A196,'Gas Curves'!$A$11:$G$371,2)</f>
        <v>0.5</v>
      </c>
      <c r="H196" s="285">
        <f>IF(VLOOKUP(A196,'Gas Curves'!$A$11:$I$371,8)=0,H195,VLOOKUP(A196,'Gas Curves'!$A$11:$I$371,8))</f>
        <v>0.185</v>
      </c>
      <c r="I196" s="285">
        <f t="shared" si="13"/>
        <v>9.2499999999999999E-2</v>
      </c>
      <c r="J196" s="285"/>
      <c r="K196" s="285"/>
      <c r="L196" s="48">
        <f>VLOOKUP(A196,'Power Curves'!$BF$9:$BG$232,2)</f>
        <v>0.89</v>
      </c>
      <c r="M196" s="4">
        <f t="shared" si="14"/>
        <v>0.89</v>
      </c>
      <c r="N196" s="4">
        <f t="shared" si="14"/>
        <v>0.89</v>
      </c>
      <c r="S196" s="110">
        <f>VLOOKUP(A196,'Gas Curves'!$A$11:$G$371,3)+IF(Fuel!$P$1, VLOOKUP(A196,'Gas Curves'!$A$11:$G$371,IF(AND(MONTH(A196)&gt;=4, MONTH(A196)&lt;=10), 4,5)), 0)+IF(Fuel!$P$2, VLOOKUP(A196,'Gas Curves'!$A$11:$G$371,IF(AND(MONTH(A196)&gt;=4, MONTH(A196)&lt;=10), 6,7)), 0)</f>
        <v>4.4215</v>
      </c>
      <c r="T196" s="285">
        <f>IF(VLOOKUP(A196,'Gas Curves'!$A$11:$I$371,9)=0,T195,VLOOKUP(A196,'Gas Curves'!$A$11:$I$371,9))</f>
        <v>14.427</v>
      </c>
    </row>
    <row r="197" spans="1:20" s="4" customFormat="1" x14ac:dyDescent="0.2">
      <c r="A197" s="75">
        <f t="shared" si="11"/>
        <v>42948</v>
      </c>
      <c r="B197" s="190">
        <f t="shared" si="10"/>
        <v>4.4580000000000002</v>
      </c>
      <c r="C197" s="190">
        <f t="shared" si="10"/>
        <v>14.427</v>
      </c>
      <c r="D197" s="284">
        <f t="shared" si="12"/>
        <v>7.2134999999999998</v>
      </c>
      <c r="E197" s="284"/>
      <c r="F197" s="284"/>
      <c r="G197" s="285">
        <f>VLOOKUP(A197,'Gas Curves'!$A$11:$G$371,2)</f>
        <v>0.55000000000000004</v>
      </c>
      <c r="H197" s="285">
        <f>IF(VLOOKUP(A197,'Gas Curves'!$A$11:$I$371,8)=0,H196,VLOOKUP(A197,'Gas Curves'!$A$11:$I$371,8))</f>
        <v>0.185</v>
      </c>
      <c r="I197" s="285">
        <f t="shared" si="13"/>
        <v>9.2499999999999999E-2</v>
      </c>
      <c r="J197" s="285"/>
      <c r="K197" s="285"/>
      <c r="L197" s="48">
        <f>VLOOKUP(A197,'Power Curves'!$BF$9:$BG$232,2)</f>
        <v>0.89</v>
      </c>
      <c r="M197" s="4">
        <f t="shared" si="14"/>
        <v>0.89</v>
      </c>
      <c r="N197" s="4">
        <f t="shared" si="14"/>
        <v>0.89</v>
      </c>
      <c r="S197" s="110">
        <f>VLOOKUP(A197,'Gas Curves'!$A$11:$G$371,3)+IF(Fuel!$P$1, VLOOKUP(A197,'Gas Curves'!$A$11:$G$371,IF(AND(MONTH(A197)&gt;=4, MONTH(A197)&lt;=10), 4,5)), 0)+IF(Fuel!$P$2, VLOOKUP(A197,'Gas Curves'!$A$11:$G$371,IF(AND(MONTH(A197)&gt;=4, MONTH(A197)&lt;=10), 6,7)), 0)</f>
        <v>4.4580000000000002</v>
      </c>
      <c r="T197" s="285">
        <f>IF(VLOOKUP(A197,'Gas Curves'!$A$11:$I$371,9)=0,T196,VLOOKUP(A197,'Gas Curves'!$A$11:$I$371,9))</f>
        <v>14.427</v>
      </c>
    </row>
    <row r="198" spans="1:20" s="4" customFormat="1" x14ac:dyDescent="0.2">
      <c r="A198" s="75">
        <f t="shared" si="11"/>
        <v>42979</v>
      </c>
      <c r="B198" s="190">
        <f t="shared" si="10"/>
        <v>4.4634999999999998</v>
      </c>
      <c r="C198" s="190">
        <f t="shared" si="10"/>
        <v>14.427</v>
      </c>
      <c r="D198" s="284">
        <f t="shared" si="12"/>
        <v>7.2134999999999998</v>
      </c>
      <c r="E198" s="284"/>
      <c r="F198" s="284"/>
      <c r="G198" s="285">
        <f>VLOOKUP(A198,'Gas Curves'!$A$11:$G$371,2)</f>
        <v>0.55000000000000004</v>
      </c>
      <c r="H198" s="285">
        <f>IF(VLOOKUP(A198,'Gas Curves'!$A$11:$I$371,8)=0,H197,VLOOKUP(A198,'Gas Curves'!$A$11:$I$371,8))</f>
        <v>0.185</v>
      </c>
      <c r="I198" s="285">
        <f t="shared" si="13"/>
        <v>9.2499999999999999E-2</v>
      </c>
      <c r="J198" s="285"/>
      <c r="K198" s="285"/>
      <c r="L198" s="48">
        <f>VLOOKUP(A198,'Power Curves'!$BF$9:$BG$232,2)</f>
        <v>0.89</v>
      </c>
      <c r="M198" s="4">
        <f t="shared" si="14"/>
        <v>0.89</v>
      </c>
      <c r="N198" s="4">
        <f t="shared" si="14"/>
        <v>0.89</v>
      </c>
      <c r="S198" s="110">
        <f>VLOOKUP(A198,'Gas Curves'!$A$11:$G$371,3)+IF(Fuel!$P$1, VLOOKUP(A198,'Gas Curves'!$A$11:$G$371,IF(AND(MONTH(A198)&gt;=4, MONTH(A198)&lt;=10), 4,5)), 0)+IF(Fuel!$P$2, VLOOKUP(A198,'Gas Curves'!$A$11:$G$371,IF(AND(MONTH(A198)&gt;=4, MONTH(A198)&lt;=10), 6,7)), 0)</f>
        <v>4.4634999999999998</v>
      </c>
      <c r="T198" s="285">
        <f>IF(VLOOKUP(A198,'Gas Curves'!$A$11:$I$371,9)=0,T197,VLOOKUP(A198,'Gas Curves'!$A$11:$I$371,9))</f>
        <v>14.427</v>
      </c>
    </row>
    <row r="199" spans="1:20" s="4" customFormat="1" x14ac:dyDescent="0.2">
      <c r="A199" s="75">
        <f t="shared" si="11"/>
        <v>43009</v>
      </c>
      <c r="B199" s="190">
        <f t="shared" ref="B199:C262" si="15">S199*(1+I$3)</f>
        <v>4.4455</v>
      </c>
      <c r="C199" s="190">
        <f t="shared" si="15"/>
        <v>14.427</v>
      </c>
      <c r="D199" s="284">
        <f t="shared" si="12"/>
        <v>7.2134999999999998</v>
      </c>
      <c r="E199" s="284"/>
      <c r="F199" s="284"/>
      <c r="G199" s="285">
        <f>VLOOKUP(A199,'Gas Curves'!$A$11:$G$371,2)</f>
        <v>0.6</v>
      </c>
      <c r="H199" s="285">
        <f>IF(VLOOKUP(A199,'Gas Curves'!$A$11:$I$371,8)=0,H198,VLOOKUP(A199,'Gas Curves'!$A$11:$I$371,8))</f>
        <v>0.185</v>
      </c>
      <c r="I199" s="285">
        <f t="shared" si="13"/>
        <v>9.2499999999999999E-2</v>
      </c>
      <c r="J199" s="285"/>
      <c r="K199" s="285"/>
      <c r="L199" s="48">
        <f>VLOOKUP(A199,'Power Curves'!$BF$9:$BG$232,2)</f>
        <v>0.89</v>
      </c>
      <c r="M199" s="4">
        <f t="shared" si="14"/>
        <v>0.89</v>
      </c>
      <c r="N199" s="4">
        <f t="shared" si="14"/>
        <v>0.89</v>
      </c>
      <c r="S199" s="110">
        <f>VLOOKUP(A199,'Gas Curves'!$A$11:$G$371,3)+IF(Fuel!$P$1, VLOOKUP(A199,'Gas Curves'!$A$11:$G$371,IF(AND(MONTH(A199)&gt;=4, MONTH(A199)&lt;=10), 4,5)), 0)+IF(Fuel!$P$2, VLOOKUP(A199,'Gas Curves'!$A$11:$G$371,IF(AND(MONTH(A199)&gt;=4, MONTH(A199)&lt;=10), 6,7)), 0)</f>
        <v>4.4455</v>
      </c>
      <c r="T199" s="285">
        <f>IF(VLOOKUP(A199,'Gas Curves'!$A$11:$I$371,9)=0,T198,VLOOKUP(A199,'Gas Curves'!$A$11:$I$371,9))</f>
        <v>14.427</v>
      </c>
    </row>
    <row r="200" spans="1:20" s="4" customFormat="1" x14ac:dyDescent="0.2">
      <c r="A200" s="75">
        <f t="shared" ref="A200:A263" si="16">EOMONTH(A199,0)+1</f>
        <v>43040</v>
      </c>
      <c r="B200" s="190">
        <f t="shared" si="15"/>
        <v>4.5804999999999998</v>
      </c>
      <c r="C200" s="190">
        <f t="shared" si="15"/>
        <v>14.427</v>
      </c>
      <c r="D200" s="284">
        <f t="shared" ref="D200:D263" si="17">C200/2</f>
        <v>7.2134999999999998</v>
      </c>
      <c r="E200" s="284"/>
      <c r="F200" s="284"/>
      <c r="G200" s="285">
        <f>VLOOKUP(A200,'Gas Curves'!$A$11:$G$371,2)</f>
        <v>0.85</v>
      </c>
      <c r="H200" s="285">
        <f>IF(VLOOKUP(A200,'Gas Curves'!$A$11:$I$371,8)=0,H199,VLOOKUP(A200,'Gas Curves'!$A$11:$I$371,8))</f>
        <v>0.185</v>
      </c>
      <c r="I200" s="285">
        <f t="shared" ref="I200:I263" si="18">H200/2</f>
        <v>9.2499999999999999E-2</v>
      </c>
      <c r="J200" s="285"/>
      <c r="K200" s="285"/>
      <c r="L200" s="48">
        <f>VLOOKUP(A200,'Power Curves'!$BF$9:$BG$232,2)</f>
        <v>0.89</v>
      </c>
      <c r="M200" s="4">
        <f t="shared" si="14"/>
        <v>0.89</v>
      </c>
      <c r="N200" s="4">
        <f t="shared" si="14"/>
        <v>0.89</v>
      </c>
      <c r="S200" s="110">
        <f>VLOOKUP(A200,'Gas Curves'!$A$11:$G$371,3)+IF(Fuel!$P$1, VLOOKUP(A200,'Gas Curves'!$A$11:$G$371,IF(AND(MONTH(A200)&gt;=4, MONTH(A200)&lt;=10), 4,5)), 0)+IF(Fuel!$P$2, VLOOKUP(A200,'Gas Curves'!$A$11:$G$371,IF(AND(MONTH(A200)&gt;=4, MONTH(A200)&lt;=10), 6,7)), 0)</f>
        <v>4.5804999999999998</v>
      </c>
      <c r="T200" s="285">
        <f>IF(VLOOKUP(A200,'Gas Curves'!$A$11:$I$371,9)=0,T199,VLOOKUP(A200,'Gas Curves'!$A$11:$I$371,9))</f>
        <v>14.427</v>
      </c>
    </row>
    <row r="201" spans="1:20" s="4" customFormat="1" x14ac:dyDescent="0.2">
      <c r="A201" s="75">
        <f t="shared" si="16"/>
        <v>43070</v>
      </c>
      <c r="B201" s="190">
        <f t="shared" si="15"/>
        <v>4.7329999999999997</v>
      </c>
      <c r="C201" s="190">
        <f t="shared" si="15"/>
        <v>14.427</v>
      </c>
      <c r="D201" s="284">
        <f t="shared" si="17"/>
        <v>7.2134999999999998</v>
      </c>
      <c r="E201" s="284"/>
      <c r="F201" s="284"/>
      <c r="G201" s="285">
        <f>VLOOKUP(A201,'Gas Curves'!$A$11:$G$371,2)</f>
        <v>1.05</v>
      </c>
      <c r="H201" s="285">
        <f>IF(VLOOKUP(A201,'Gas Curves'!$A$11:$I$371,8)=0,H200,VLOOKUP(A201,'Gas Curves'!$A$11:$I$371,8))</f>
        <v>0.185</v>
      </c>
      <c r="I201" s="285">
        <f t="shared" si="18"/>
        <v>9.2499999999999999E-2</v>
      </c>
      <c r="J201" s="285"/>
      <c r="K201" s="285"/>
      <c r="L201" s="48">
        <f>VLOOKUP(A201,'Power Curves'!$BF$9:$BG$232,2)</f>
        <v>0.89</v>
      </c>
      <c r="M201" s="4">
        <f t="shared" ref="M201:N264" si="19">L201</f>
        <v>0.89</v>
      </c>
      <c r="N201" s="4">
        <f t="shared" si="19"/>
        <v>0.89</v>
      </c>
      <c r="S201" s="110">
        <f>VLOOKUP(A201,'Gas Curves'!$A$11:$G$371,3)+IF(Fuel!$P$1, VLOOKUP(A201,'Gas Curves'!$A$11:$G$371,IF(AND(MONTH(A201)&gt;=4, MONTH(A201)&lt;=10), 4,5)), 0)+IF(Fuel!$P$2, VLOOKUP(A201,'Gas Curves'!$A$11:$G$371,IF(AND(MONTH(A201)&gt;=4, MONTH(A201)&lt;=10), 6,7)), 0)</f>
        <v>4.7329999999999997</v>
      </c>
      <c r="T201" s="285">
        <f>IF(VLOOKUP(A201,'Gas Curves'!$A$11:$I$371,9)=0,T200,VLOOKUP(A201,'Gas Curves'!$A$11:$I$371,9))</f>
        <v>14.427</v>
      </c>
    </row>
    <row r="202" spans="1:20" s="4" customFormat="1" x14ac:dyDescent="0.2">
      <c r="A202" s="75">
        <f t="shared" si="16"/>
        <v>43101</v>
      </c>
      <c r="B202" s="190">
        <f t="shared" si="15"/>
        <v>4.7880000000000003</v>
      </c>
      <c r="C202" s="190">
        <f t="shared" si="15"/>
        <v>14.427</v>
      </c>
      <c r="D202" s="284">
        <f t="shared" si="17"/>
        <v>7.2134999999999998</v>
      </c>
      <c r="E202" s="284"/>
      <c r="F202" s="284"/>
      <c r="G202" s="285">
        <f>VLOOKUP(A202,'Gas Curves'!$A$11:$G$371,2)</f>
        <v>1.05</v>
      </c>
      <c r="H202" s="285">
        <f>IF(VLOOKUP(A202,'Gas Curves'!$A$11:$I$371,8)=0,H201,VLOOKUP(A202,'Gas Curves'!$A$11:$I$371,8))</f>
        <v>0.185</v>
      </c>
      <c r="I202" s="285">
        <f t="shared" si="18"/>
        <v>9.2499999999999999E-2</v>
      </c>
      <c r="J202" s="285"/>
      <c r="K202" s="285"/>
      <c r="L202" s="48">
        <f>VLOOKUP(A202,'Power Curves'!$BF$9:$BG$232,2)</f>
        <v>0.89</v>
      </c>
      <c r="M202" s="4">
        <f t="shared" si="19"/>
        <v>0.89</v>
      </c>
      <c r="N202" s="4">
        <f t="shared" si="19"/>
        <v>0.89</v>
      </c>
      <c r="S202" s="110">
        <f>VLOOKUP(A202,'Gas Curves'!$A$11:$G$371,3)+IF(Fuel!$P$1, VLOOKUP(A202,'Gas Curves'!$A$11:$G$371,IF(AND(MONTH(A202)&gt;=4, MONTH(A202)&lt;=10), 4,5)), 0)+IF(Fuel!$P$2, VLOOKUP(A202,'Gas Curves'!$A$11:$G$371,IF(AND(MONTH(A202)&gt;=4, MONTH(A202)&lt;=10), 6,7)), 0)</f>
        <v>4.7880000000000003</v>
      </c>
      <c r="T202" s="285">
        <f>IF(VLOOKUP(A202,'Gas Curves'!$A$11:$I$371,9)=0,T201,VLOOKUP(A202,'Gas Curves'!$A$11:$I$371,9))</f>
        <v>14.427</v>
      </c>
    </row>
    <row r="203" spans="1:20" s="4" customFormat="1" x14ac:dyDescent="0.2">
      <c r="A203" s="75">
        <f t="shared" si="16"/>
        <v>43132</v>
      </c>
      <c r="B203" s="190">
        <f t="shared" si="15"/>
        <v>4.6915000000000004</v>
      </c>
      <c r="C203" s="190">
        <f t="shared" si="15"/>
        <v>14.427</v>
      </c>
      <c r="D203" s="284">
        <f t="shared" si="17"/>
        <v>7.2134999999999998</v>
      </c>
      <c r="E203" s="284"/>
      <c r="F203" s="284"/>
      <c r="G203" s="285">
        <f>VLOOKUP(A203,'Gas Curves'!$A$11:$G$371,2)</f>
        <v>1.05</v>
      </c>
      <c r="H203" s="285">
        <f>IF(VLOOKUP(A203,'Gas Curves'!$A$11:$I$371,8)=0,H202,VLOOKUP(A203,'Gas Curves'!$A$11:$I$371,8))</f>
        <v>0.185</v>
      </c>
      <c r="I203" s="285">
        <f t="shared" si="18"/>
        <v>9.2499999999999999E-2</v>
      </c>
      <c r="J203" s="285"/>
      <c r="K203" s="285"/>
      <c r="L203" s="48">
        <f>VLOOKUP(A203,'Power Curves'!$BF$9:$BG$232,2)</f>
        <v>0.89</v>
      </c>
      <c r="M203" s="4">
        <f t="shared" si="19"/>
        <v>0.89</v>
      </c>
      <c r="N203" s="4">
        <f t="shared" si="19"/>
        <v>0.89</v>
      </c>
      <c r="S203" s="110">
        <f>VLOOKUP(A203,'Gas Curves'!$A$11:$G$371,3)+IF(Fuel!$P$1, VLOOKUP(A203,'Gas Curves'!$A$11:$G$371,IF(AND(MONTH(A203)&gt;=4, MONTH(A203)&lt;=10), 4,5)), 0)+IF(Fuel!$P$2, VLOOKUP(A203,'Gas Curves'!$A$11:$G$371,IF(AND(MONTH(A203)&gt;=4, MONTH(A203)&lt;=10), 6,7)), 0)</f>
        <v>4.6915000000000004</v>
      </c>
      <c r="T203" s="285">
        <f>IF(VLOOKUP(A203,'Gas Curves'!$A$11:$I$371,9)=0,T202,VLOOKUP(A203,'Gas Curves'!$A$11:$I$371,9))</f>
        <v>14.427</v>
      </c>
    </row>
    <row r="204" spans="1:20" s="4" customFormat="1" x14ac:dyDescent="0.2">
      <c r="A204" s="75">
        <f t="shared" si="16"/>
        <v>43160</v>
      </c>
      <c r="B204" s="190">
        <f t="shared" si="15"/>
        <v>4.5720000000000001</v>
      </c>
      <c r="C204" s="190">
        <f t="shared" si="15"/>
        <v>14.427</v>
      </c>
      <c r="D204" s="284">
        <f t="shared" si="17"/>
        <v>7.2134999999999998</v>
      </c>
      <c r="E204" s="284"/>
      <c r="F204" s="284"/>
      <c r="G204" s="285">
        <f>VLOOKUP(A204,'Gas Curves'!$A$11:$G$371,2)</f>
        <v>0.8</v>
      </c>
      <c r="H204" s="285">
        <f>IF(VLOOKUP(A204,'Gas Curves'!$A$11:$I$371,8)=0,H203,VLOOKUP(A204,'Gas Curves'!$A$11:$I$371,8))</f>
        <v>0.185</v>
      </c>
      <c r="I204" s="285">
        <f t="shared" si="18"/>
        <v>9.2499999999999999E-2</v>
      </c>
      <c r="J204" s="285"/>
      <c r="K204" s="285"/>
      <c r="L204" s="48">
        <f>VLOOKUP(A204,'Power Curves'!$BF$9:$BG$232,2)</f>
        <v>0.89</v>
      </c>
      <c r="M204" s="4">
        <f t="shared" si="19"/>
        <v>0.89</v>
      </c>
      <c r="N204" s="4">
        <f t="shared" si="19"/>
        <v>0.89</v>
      </c>
      <c r="S204" s="110">
        <f>VLOOKUP(A204,'Gas Curves'!$A$11:$G$371,3)+IF(Fuel!$P$1, VLOOKUP(A204,'Gas Curves'!$A$11:$G$371,IF(AND(MONTH(A204)&gt;=4, MONTH(A204)&lt;=10), 4,5)), 0)+IF(Fuel!$P$2, VLOOKUP(A204,'Gas Curves'!$A$11:$G$371,IF(AND(MONTH(A204)&gt;=4, MONTH(A204)&lt;=10), 6,7)), 0)</f>
        <v>4.5720000000000001</v>
      </c>
      <c r="T204" s="285">
        <f>IF(VLOOKUP(A204,'Gas Curves'!$A$11:$I$371,9)=0,T203,VLOOKUP(A204,'Gas Curves'!$A$11:$I$371,9))</f>
        <v>14.427</v>
      </c>
    </row>
    <row r="205" spans="1:20" s="4" customFormat="1" x14ac:dyDescent="0.2">
      <c r="A205" s="75">
        <f t="shared" si="16"/>
        <v>43191</v>
      </c>
      <c r="B205" s="190">
        <f t="shared" si="15"/>
        <v>4.4395000000000007</v>
      </c>
      <c r="C205" s="190">
        <f t="shared" si="15"/>
        <v>14.427</v>
      </c>
      <c r="D205" s="284">
        <f t="shared" si="17"/>
        <v>7.2134999999999998</v>
      </c>
      <c r="E205" s="284"/>
      <c r="F205" s="284"/>
      <c r="G205" s="285">
        <f>VLOOKUP(A205,'Gas Curves'!$A$11:$G$371,2)</f>
        <v>0.45</v>
      </c>
      <c r="H205" s="285">
        <f>IF(VLOOKUP(A205,'Gas Curves'!$A$11:$I$371,8)=0,H204,VLOOKUP(A205,'Gas Curves'!$A$11:$I$371,8))</f>
        <v>0.185</v>
      </c>
      <c r="I205" s="285">
        <f t="shared" si="18"/>
        <v>9.2499999999999999E-2</v>
      </c>
      <c r="J205" s="285"/>
      <c r="K205" s="285"/>
      <c r="L205" s="48">
        <f>VLOOKUP(A205,'Power Curves'!$BF$9:$BG$232,2)</f>
        <v>0.89</v>
      </c>
      <c r="M205" s="4">
        <f t="shared" si="19"/>
        <v>0.89</v>
      </c>
      <c r="N205" s="4">
        <f t="shared" si="19"/>
        <v>0.89</v>
      </c>
      <c r="S205" s="110">
        <f>VLOOKUP(A205,'Gas Curves'!$A$11:$G$371,3)+IF(Fuel!$P$1, VLOOKUP(A205,'Gas Curves'!$A$11:$G$371,IF(AND(MONTH(A205)&gt;=4, MONTH(A205)&lt;=10), 4,5)), 0)+IF(Fuel!$P$2, VLOOKUP(A205,'Gas Curves'!$A$11:$G$371,IF(AND(MONTH(A205)&gt;=4, MONTH(A205)&lt;=10), 6,7)), 0)</f>
        <v>4.4395000000000007</v>
      </c>
      <c r="T205" s="285">
        <f>IF(VLOOKUP(A205,'Gas Curves'!$A$11:$I$371,9)=0,T204,VLOOKUP(A205,'Gas Curves'!$A$11:$I$371,9))</f>
        <v>14.427</v>
      </c>
    </row>
    <row r="206" spans="1:20" s="4" customFormat="1" x14ac:dyDescent="0.2">
      <c r="A206" s="75">
        <f t="shared" si="16"/>
        <v>43221</v>
      </c>
      <c r="B206" s="190">
        <f t="shared" si="15"/>
        <v>4.4395000000000007</v>
      </c>
      <c r="C206" s="190">
        <f t="shared" si="15"/>
        <v>14.427</v>
      </c>
      <c r="D206" s="284">
        <f t="shared" si="17"/>
        <v>7.2134999999999998</v>
      </c>
      <c r="E206" s="284"/>
      <c r="F206" s="284"/>
      <c r="G206" s="285">
        <f>VLOOKUP(A206,'Gas Curves'!$A$11:$G$371,2)</f>
        <v>0.5</v>
      </c>
      <c r="H206" s="285">
        <f>IF(VLOOKUP(A206,'Gas Curves'!$A$11:$I$371,8)=0,H205,VLOOKUP(A206,'Gas Curves'!$A$11:$I$371,8))</f>
        <v>0.185</v>
      </c>
      <c r="I206" s="285">
        <f t="shared" si="18"/>
        <v>9.2499999999999999E-2</v>
      </c>
      <c r="J206" s="285"/>
      <c r="K206" s="285"/>
      <c r="L206" s="48">
        <f>VLOOKUP(A206,'Power Curves'!$BF$9:$BG$232,2)</f>
        <v>0.89</v>
      </c>
      <c r="M206" s="4">
        <f t="shared" si="19"/>
        <v>0.89</v>
      </c>
      <c r="N206" s="4">
        <f t="shared" si="19"/>
        <v>0.89</v>
      </c>
      <c r="S206" s="110">
        <f>VLOOKUP(A206,'Gas Curves'!$A$11:$G$371,3)+IF(Fuel!$P$1, VLOOKUP(A206,'Gas Curves'!$A$11:$G$371,IF(AND(MONTH(A206)&gt;=4, MONTH(A206)&lt;=10), 4,5)), 0)+IF(Fuel!$P$2, VLOOKUP(A206,'Gas Curves'!$A$11:$G$371,IF(AND(MONTH(A206)&gt;=4, MONTH(A206)&lt;=10), 6,7)), 0)</f>
        <v>4.4395000000000007</v>
      </c>
      <c r="T206" s="285">
        <f>IF(VLOOKUP(A206,'Gas Curves'!$A$11:$I$371,9)=0,T205,VLOOKUP(A206,'Gas Curves'!$A$11:$I$371,9))</f>
        <v>14.427</v>
      </c>
    </row>
    <row r="207" spans="1:20" s="4" customFormat="1" x14ac:dyDescent="0.2">
      <c r="A207" s="75">
        <f t="shared" si="16"/>
        <v>43252</v>
      </c>
      <c r="B207" s="190">
        <f t="shared" si="15"/>
        <v>4.4765000000000006</v>
      </c>
      <c r="C207" s="190">
        <f t="shared" si="15"/>
        <v>14.427</v>
      </c>
      <c r="D207" s="284">
        <f t="shared" si="17"/>
        <v>7.2134999999999998</v>
      </c>
      <c r="E207" s="284"/>
      <c r="F207" s="284"/>
      <c r="G207" s="285">
        <f>VLOOKUP(A207,'Gas Curves'!$A$11:$G$371,2)</f>
        <v>0.5</v>
      </c>
      <c r="H207" s="285">
        <f>IF(VLOOKUP(A207,'Gas Curves'!$A$11:$I$371,8)=0,H206,VLOOKUP(A207,'Gas Curves'!$A$11:$I$371,8))</f>
        <v>0.185</v>
      </c>
      <c r="I207" s="285">
        <f t="shared" si="18"/>
        <v>9.2499999999999999E-2</v>
      </c>
      <c r="J207" s="285"/>
      <c r="K207" s="285"/>
      <c r="L207" s="48">
        <f>VLOOKUP(A207,'Power Curves'!$BF$9:$BG$232,2)</f>
        <v>0.89</v>
      </c>
      <c r="M207" s="4">
        <f t="shared" si="19"/>
        <v>0.89</v>
      </c>
      <c r="N207" s="4">
        <f t="shared" si="19"/>
        <v>0.89</v>
      </c>
      <c r="S207" s="110">
        <f>VLOOKUP(A207,'Gas Curves'!$A$11:$G$371,3)+IF(Fuel!$P$1, VLOOKUP(A207,'Gas Curves'!$A$11:$G$371,IF(AND(MONTH(A207)&gt;=4, MONTH(A207)&lt;=10), 4,5)), 0)+IF(Fuel!$P$2, VLOOKUP(A207,'Gas Curves'!$A$11:$G$371,IF(AND(MONTH(A207)&gt;=4, MONTH(A207)&lt;=10), 6,7)), 0)</f>
        <v>4.4765000000000006</v>
      </c>
      <c r="T207" s="285">
        <f>IF(VLOOKUP(A207,'Gas Curves'!$A$11:$I$371,9)=0,T206,VLOOKUP(A207,'Gas Curves'!$A$11:$I$371,9))</f>
        <v>14.427</v>
      </c>
    </row>
    <row r="208" spans="1:20" s="4" customFormat="1" x14ac:dyDescent="0.2">
      <c r="A208" s="75">
        <f t="shared" si="16"/>
        <v>43282</v>
      </c>
      <c r="B208" s="190">
        <f t="shared" si="15"/>
        <v>4.5289999999999999</v>
      </c>
      <c r="C208" s="190">
        <f t="shared" si="15"/>
        <v>14.427</v>
      </c>
      <c r="D208" s="284">
        <f t="shared" si="17"/>
        <v>7.2134999999999998</v>
      </c>
      <c r="E208" s="284"/>
      <c r="F208" s="284"/>
      <c r="G208" s="285">
        <f>VLOOKUP(A208,'Gas Curves'!$A$11:$G$371,2)</f>
        <v>0.5</v>
      </c>
      <c r="H208" s="285">
        <f>IF(VLOOKUP(A208,'Gas Curves'!$A$11:$I$371,8)=0,H207,VLOOKUP(A208,'Gas Curves'!$A$11:$I$371,8))</f>
        <v>0.185</v>
      </c>
      <c r="I208" s="285">
        <f t="shared" si="18"/>
        <v>9.2499999999999999E-2</v>
      </c>
      <c r="J208" s="285"/>
      <c r="K208" s="285"/>
      <c r="L208" s="48">
        <f>VLOOKUP(A208,'Power Curves'!$BF$9:$BG$232,2)</f>
        <v>0.89</v>
      </c>
      <c r="M208" s="4">
        <f t="shared" si="19"/>
        <v>0.89</v>
      </c>
      <c r="N208" s="4">
        <f t="shared" si="19"/>
        <v>0.89</v>
      </c>
      <c r="S208" s="110">
        <f>VLOOKUP(A208,'Gas Curves'!$A$11:$G$371,3)+IF(Fuel!$P$1, VLOOKUP(A208,'Gas Curves'!$A$11:$G$371,IF(AND(MONTH(A208)&gt;=4, MONTH(A208)&lt;=10), 4,5)), 0)+IF(Fuel!$P$2, VLOOKUP(A208,'Gas Curves'!$A$11:$G$371,IF(AND(MONTH(A208)&gt;=4, MONTH(A208)&lt;=10), 6,7)), 0)</f>
        <v>4.5289999999999999</v>
      </c>
      <c r="T208" s="285">
        <f>IF(VLOOKUP(A208,'Gas Curves'!$A$11:$I$371,9)=0,T207,VLOOKUP(A208,'Gas Curves'!$A$11:$I$371,9))</f>
        <v>14.427</v>
      </c>
    </row>
    <row r="209" spans="1:20" s="4" customFormat="1" x14ac:dyDescent="0.2">
      <c r="A209" s="75">
        <f t="shared" si="16"/>
        <v>43313</v>
      </c>
      <c r="B209" s="190">
        <f t="shared" si="15"/>
        <v>4.5655000000000001</v>
      </c>
      <c r="C209" s="190">
        <f t="shared" si="15"/>
        <v>14.427</v>
      </c>
      <c r="D209" s="284">
        <f t="shared" si="17"/>
        <v>7.2134999999999998</v>
      </c>
      <c r="E209" s="284"/>
      <c r="F209" s="284"/>
      <c r="G209" s="285">
        <f>VLOOKUP(A209,'Gas Curves'!$A$11:$G$371,2)</f>
        <v>0.55000000000000004</v>
      </c>
      <c r="H209" s="285">
        <f>IF(VLOOKUP(A209,'Gas Curves'!$A$11:$I$371,8)=0,H208,VLOOKUP(A209,'Gas Curves'!$A$11:$I$371,8))</f>
        <v>0.185</v>
      </c>
      <c r="I209" s="285">
        <f t="shared" si="18"/>
        <v>9.2499999999999999E-2</v>
      </c>
      <c r="J209" s="285"/>
      <c r="K209" s="285"/>
      <c r="L209" s="48">
        <f>VLOOKUP(A209,'Power Curves'!$BF$9:$BG$232,2)</f>
        <v>0.89</v>
      </c>
      <c r="M209" s="4">
        <f t="shared" si="19"/>
        <v>0.89</v>
      </c>
      <c r="N209" s="4">
        <f t="shared" si="19"/>
        <v>0.89</v>
      </c>
      <c r="S209" s="110">
        <f>VLOOKUP(A209,'Gas Curves'!$A$11:$G$371,3)+IF(Fuel!$P$1, VLOOKUP(A209,'Gas Curves'!$A$11:$G$371,IF(AND(MONTH(A209)&gt;=4, MONTH(A209)&lt;=10), 4,5)), 0)+IF(Fuel!$P$2, VLOOKUP(A209,'Gas Curves'!$A$11:$G$371,IF(AND(MONTH(A209)&gt;=4, MONTH(A209)&lt;=10), 6,7)), 0)</f>
        <v>4.5655000000000001</v>
      </c>
      <c r="T209" s="285">
        <f>IF(VLOOKUP(A209,'Gas Curves'!$A$11:$I$371,9)=0,T208,VLOOKUP(A209,'Gas Curves'!$A$11:$I$371,9))</f>
        <v>14.427</v>
      </c>
    </row>
    <row r="210" spans="1:20" s="4" customFormat="1" x14ac:dyDescent="0.2">
      <c r="A210" s="75">
        <f t="shared" si="16"/>
        <v>43344</v>
      </c>
      <c r="B210" s="190">
        <f t="shared" si="15"/>
        <v>4.5709999999999997</v>
      </c>
      <c r="C210" s="190">
        <f t="shared" si="15"/>
        <v>14.427</v>
      </c>
      <c r="D210" s="284">
        <f t="shared" si="17"/>
        <v>7.2134999999999998</v>
      </c>
      <c r="E210" s="284"/>
      <c r="F210" s="284"/>
      <c r="G210" s="285">
        <f>VLOOKUP(A210,'Gas Curves'!$A$11:$G$371,2)</f>
        <v>0.55000000000000004</v>
      </c>
      <c r="H210" s="285">
        <f>IF(VLOOKUP(A210,'Gas Curves'!$A$11:$I$371,8)=0,H209,VLOOKUP(A210,'Gas Curves'!$A$11:$I$371,8))</f>
        <v>0.185</v>
      </c>
      <c r="I210" s="285">
        <f t="shared" si="18"/>
        <v>9.2499999999999999E-2</v>
      </c>
      <c r="J210" s="285"/>
      <c r="K210" s="285"/>
      <c r="L210" s="48">
        <f>VLOOKUP(A210,'Power Curves'!$BF$9:$BG$232,2)</f>
        <v>0.89</v>
      </c>
      <c r="M210" s="4">
        <f t="shared" si="19"/>
        <v>0.89</v>
      </c>
      <c r="N210" s="4">
        <f t="shared" si="19"/>
        <v>0.89</v>
      </c>
      <c r="S210" s="110">
        <f>VLOOKUP(A210,'Gas Curves'!$A$11:$G$371,3)+IF(Fuel!$P$1, VLOOKUP(A210,'Gas Curves'!$A$11:$G$371,IF(AND(MONTH(A210)&gt;=4, MONTH(A210)&lt;=10), 4,5)), 0)+IF(Fuel!$P$2, VLOOKUP(A210,'Gas Curves'!$A$11:$G$371,IF(AND(MONTH(A210)&gt;=4, MONTH(A210)&lt;=10), 6,7)), 0)</f>
        <v>4.5709999999999997</v>
      </c>
      <c r="T210" s="285">
        <f>IF(VLOOKUP(A210,'Gas Curves'!$A$11:$I$371,9)=0,T209,VLOOKUP(A210,'Gas Curves'!$A$11:$I$371,9))</f>
        <v>14.427</v>
      </c>
    </row>
    <row r="211" spans="1:20" s="4" customFormat="1" x14ac:dyDescent="0.2">
      <c r="A211" s="75">
        <f t="shared" si="16"/>
        <v>43374</v>
      </c>
      <c r="B211" s="190">
        <f t="shared" si="15"/>
        <v>4.5529999999999999</v>
      </c>
      <c r="C211" s="190">
        <f t="shared" si="15"/>
        <v>14.427</v>
      </c>
      <c r="D211" s="284">
        <f t="shared" si="17"/>
        <v>7.2134999999999998</v>
      </c>
      <c r="E211" s="284"/>
      <c r="F211" s="284"/>
      <c r="G211" s="285">
        <f>VLOOKUP(A211,'Gas Curves'!$A$11:$G$371,2)</f>
        <v>0.6</v>
      </c>
      <c r="H211" s="285">
        <f>IF(VLOOKUP(A211,'Gas Curves'!$A$11:$I$371,8)=0,H210,VLOOKUP(A211,'Gas Curves'!$A$11:$I$371,8))</f>
        <v>0.185</v>
      </c>
      <c r="I211" s="285">
        <f t="shared" si="18"/>
        <v>9.2499999999999999E-2</v>
      </c>
      <c r="J211" s="285"/>
      <c r="K211" s="285"/>
      <c r="L211" s="48">
        <f>VLOOKUP(A211,'Power Curves'!$BF$9:$BG$232,2)</f>
        <v>0.89</v>
      </c>
      <c r="M211" s="4">
        <f t="shared" si="19"/>
        <v>0.89</v>
      </c>
      <c r="N211" s="4">
        <f t="shared" si="19"/>
        <v>0.89</v>
      </c>
      <c r="S211" s="110">
        <f>VLOOKUP(A211,'Gas Curves'!$A$11:$G$371,3)+IF(Fuel!$P$1, VLOOKUP(A211,'Gas Curves'!$A$11:$G$371,IF(AND(MONTH(A211)&gt;=4, MONTH(A211)&lt;=10), 4,5)), 0)+IF(Fuel!$P$2, VLOOKUP(A211,'Gas Curves'!$A$11:$G$371,IF(AND(MONTH(A211)&gt;=4, MONTH(A211)&lt;=10), 6,7)), 0)</f>
        <v>4.5529999999999999</v>
      </c>
      <c r="T211" s="285">
        <f>IF(VLOOKUP(A211,'Gas Curves'!$A$11:$I$371,9)=0,T210,VLOOKUP(A211,'Gas Curves'!$A$11:$I$371,9))</f>
        <v>14.427</v>
      </c>
    </row>
    <row r="212" spans="1:20" s="4" customFormat="1" x14ac:dyDescent="0.2">
      <c r="A212" s="75">
        <f t="shared" si="16"/>
        <v>43405</v>
      </c>
      <c r="B212" s="190">
        <f t="shared" si="15"/>
        <v>4.6879999999999997</v>
      </c>
      <c r="C212" s="190">
        <f t="shared" si="15"/>
        <v>14.427</v>
      </c>
      <c r="D212" s="284">
        <f t="shared" si="17"/>
        <v>7.2134999999999998</v>
      </c>
      <c r="E212" s="284"/>
      <c r="F212" s="284"/>
      <c r="G212" s="285">
        <f>VLOOKUP(A212,'Gas Curves'!$A$11:$G$371,2)</f>
        <v>0.85</v>
      </c>
      <c r="H212" s="285">
        <f>IF(VLOOKUP(A212,'Gas Curves'!$A$11:$I$371,8)=0,H211,VLOOKUP(A212,'Gas Curves'!$A$11:$I$371,8))</f>
        <v>0.185</v>
      </c>
      <c r="I212" s="285">
        <f t="shared" si="18"/>
        <v>9.2499999999999999E-2</v>
      </c>
      <c r="J212" s="285"/>
      <c r="K212" s="285"/>
      <c r="L212" s="48">
        <f>VLOOKUP(A212,'Power Curves'!$BF$9:$BG$232,2)</f>
        <v>0.89</v>
      </c>
      <c r="M212" s="4">
        <f t="shared" si="19"/>
        <v>0.89</v>
      </c>
      <c r="N212" s="4">
        <f t="shared" si="19"/>
        <v>0.89</v>
      </c>
      <c r="S212" s="110">
        <f>VLOOKUP(A212,'Gas Curves'!$A$11:$G$371,3)+IF(Fuel!$P$1, VLOOKUP(A212,'Gas Curves'!$A$11:$G$371,IF(AND(MONTH(A212)&gt;=4, MONTH(A212)&lt;=10), 4,5)), 0)+IF(Fuel!$P$2, VLOOKUP(A212,'Gas Curves'!$A$11:$G$371,IF(AND(MONTH(A212)&gt;=4, MONTH(A212)&lt;=10), 6,7)), 0)</f>
        <v>4.6879999999999997</v>
      </c>
      <c r="T212" s="285">
        <f>IF(VLOOKUP(A212,'Gas Curves'!$A$11:$I$371,9)=0,T211,VLOOKUP(A212,'Gas Curves'!$A$11:$I$371,9))</f>
        <v>14.427</v>
      </c>
    </row>
    <row r="213" spans="1:20" s="4" customFormat="1" x14ac:dyDescent="0.2">
      <c r="A213" s="75">
        <f t="shared" si="16"/>
        <v>43435</v>
      </c>
      <c r="B213" s="190">
        <f t="shared" si="15"/>
        <v>4.8404999999999996</v>
      </c>
      <c r="C213" s="190">
        <f t="shared" si="15"/>
        <v>14.427</v>
      </c>
      <c r="D213" s="284">
        <f t="shared" si="17"/>
        <v>7.2134999999999998</v>
      </c>
      <c r="E213" s="284"/>
      <c r="F213" s="284"/>
      <c r="G213" s="285">
        <f>VLOOKUP(A213,'Gas Curves'!$A$11:$G$371,2)</f>
        <v>1.05</v>
      </c>
      <c r="H213" s="285">
        <f>IF(VLOOKUP(A213,'Gas Curves'!$A$11:$I$371,8)=0,H212,VLOOKUP(A213,'Gas Curves'!$A$11:$I$371,8))</f>
        <v>0.185</v>
      </c>
      <c r="I213" s="285">
        <f t="shared" si="18"/>
        <v>9.2499999999999999E-2</v>
      </c>
      <c r="J213" s="285"/>
      <c r="K213" s="285"/>
      <c r="L213" s="48">
        <f>VLOOKUP(A213,'Power Curves'!$BF$9:$BG$232,2)</f>
        <v>0.89</v>
      </c>
      <c r="M213" s="4">
        <f t="shared" si="19"/>
        <v>0.89</v>
      </c>
      <c r="N213" s="4">
        <f t="shared" si="19"/>
        <v>0.89</v>
      </c>
      <c r="S213" s="110">
        <f>VLOOKUP(A213,'Gas Curves'!$A$11:$G$371,3)+IF(Fuel!$P$1, VLOOKUP(A213,'Gas Curves'!$A$11:$G$371,IF(AND(MONTH(A213)&gt;=4, MONTH(A213)&lt;=10), 4,5)), 0)+IF(Fuel!$P$2, VLOOKUP(A213,'Gas Curves'!$A$11:$G$371,IF(AND(MONTH(A213)&gt;=4, MONTH(A213)&lt;=10), 6,7)), 0)</f>
        <v>4.8404999999999996</v>
      </c>
      <c r="T213" s="285">
        <f>IF(VLOOKUP(A213,'Gas Curves'!$A$11:$I$371,9)=0,T212,VLOOKUP(A213,'Gas Curves'!$A$11:$I$371,9))</f>
        <v>14.427</v>
      </c>
    </row>
    <row r="214" spans="1:20" s="4" customFormat="1" x14ac:dyDescent="0.2">
      <c r="A214" s="75">
        <f t="shared" si="16"/>
        <v>43466</v>
      </c>
      <c r="B214" s="190">
        <f t="shared" si="15"/>
        <v>4.8955000000000002</v>
      </c>
      <c r="C214" s="190">
        <f t="shared" si="15"/>
        <v>14.427</v>
      </c>
      <c r="D214" s="284">
        <f t="shared" si="17"/>
        <v>7.2134999999999998</v>
      </c>
      <c r="E214" s="284"/>
      <c r="F214" s="284"/>
      <c r="G214" s="285">
        <f>VLOOKUP(A214,'Gas Curves'!$A$11:$G$371,2)</f>
        <v>1.05</v>
      </c>
      <c r="H214" s="285">
        <f>IF(VLOOKUP(A214,'Gas Curves'!$A$11:$I$371,8)=0,H213,VLOOKUP(A214,'Gas Curves'!$A$11:$I$371,8))</f>
        <v>0.185</v>
      </c>
      <c r="I214" s="285">
        <f t="shared" si="18"/>
        <v>9.2499999999999999E-2</v>
      </c>
      <c r="J214" s="285"/>
      <c r="K214" s="285"/>
      <c r="L214" s="48">
        <f>VLOOKUP(A214,'Power Curves'!$BF$9:$BG$232,2)</f>
        <v>0.89</v>
      </c>
      <c r="M214" s="4">
        <f t="shared" si="19"/>
        <v>0.89</v>
      </c>
      <c r="N214" s="4">
        <f t="shared" si="19"/>
        <v>0.89</v>
      </c>
      <c r="S214" s="110">
        <f>VLOOKUP(A214,'Gas Curves'!$A$11:$G$371,3)+IF(Fuel!$P$1, VLOOKUP(A214,'Gas Curves'!$A$11:$G$371,IF(AND(MONTH(A214)&gt;=4, MONTH(A214)&lt;=10), 4,5)), 0)+IF(Fuel!$P$2, VLOOKUP(A214,'Gas Curves'!$A$11:$G$371,IF(AND(MONTH(A214)&gt;=4, MONTH(A214)&lt;=10), 6,7)), 0)</f>
        <v>4.8955000000000002</v>
      </c>
      <c r="T214" s="285">
        <f>IF(VLOOKUP(A214,'Gas Curves'!$A$11:$I$371,9)=0,T213,VLOOKUP(A214,'Gas Curves'!$A$11:$I$371,9))</f>
        <v>14.427</v>
      </c>
    </row>
    <row r="215" spans="1:20" s="4" customFormat="1" x14ac:dyDescent="0.2">
      <c r="A215" s="75">
        <f t="shared" si="16"/>
        <v>43497</v>
      </c>
      <c r="B215" s="190">
        <f t="shared" si="15"/>
        <v>4.7990000000000004</v>
      </c>
      <c r="C215" s="190">
        <f t="shared" si="15"/>
        <v>14.427</v>
      </c>
      <c r="D215" s="284">
        <f t="shared" si="17"/>
        <v>7.2134999999999998</v>
      </c>
      <c r="E215" s="284"/>
      <c r="F215" s="284"/>
      <c r="G215" s="285">
        <f>VLOOKUP(A215,'Gas Curves'!$A$11:$G$371,2)</f>
        <v>1.05</v>
      </c>
      <c r="H215" s="285">
        <f>IF(VLOOKUP(A215,'Gas Curves'!$A$11:$I$371,8)=0,H214,VLOOKUP(A215,'Gas Curves'!$A$11:$I$371,8))</f>
        <v>0.185</v>
      </c>
      <c r="I215" s="285">
        <f t="shared" si="18"/>
        <v>9.2499999999999999E-2</v>
      </c>
      <c r="J215" s="285"/>
      <c r="K215" s="285"/>
      <c r="L215" s="48">
        <f>VLOOKUP(A215,'Power Curves'!$BF$9:$BG$232,2)</f>
        <v>0.89</v>
      </c>
      <c r="M215" s="4">
        <f t="shared" si="19"/>
        <v>0.89</v>
      </c>
      <c r="N215" s="4">
        <f t="shared" si="19"/>
        <v>0.89</v>
      </c>
      <c r="S215" s="110">
        <f>VLOOKUP(A215,'Gas Curves'!$A$11:$G$371,3)+IF(Fuel!$P$1, VLOOKUP(A215,'Gas Curves'!$A$11:$G$371,IF(AND(MONTH(A215)&gt;=4, MONTH(A215)&lt;=10), 4,5)), 0)+IF(Fuel!$P$2, VLOOKUP(A215,'Gas Curves'!$A$11:$G$371,IF(AND(MONTH(A215)&gt;=4, MONTH(A215)&lt;=10), 6,7)), 0)</f>
        <v>4.7990000000000004</v>
      </c>
      <c r="T215" s="285">
        <f>IF(VLOOKUP(A215,'Gas Curves'!$A$11:$I$371,9)=0,T214,VLOOKUP(A215,'Gas Curves'!$A$11:$I$371,9))</f>
        <v>14.427</v>
      </c>
    </row>
    <row r="216" spans="1:20" s="4" customFormat="1" x14ac:dyDescent="0.2">
      <c r="A216" s="75">
        <f t="shared" si="16"/>
        <v>43525</v>
      </c>
      <c r="B216" s="190">
        <f t="shared" si="15"/>
        <v>4.6795</v>
      </c>
      <c r="C216" s="190">
        <f t="shared" si="15"/>
        <v>14.427</v>
      </c>
      <c r="D216" s="284">
        <f t="shared" si="17"/>
        <v>7.2134999999999998</v>
      </c>
      <c r="E216" s="284"/>
      <c r="F216" s="284"/>
      <c r="G216" s="285">
        <f>VLOOKUP(A216,'Gas Curves'!$A$11:$G$371,2)</f>
        <v>0.8</v>
      </c>
      <c r="H216" s="285">
        <f>IF(VLOOKUP(A216,'Gas Curves'!$A$11:$I$371,8)=0,H215,VLOOKUP(A216,'Gas Curves'!$A$11:$I$371,8))</f>
        <v>0.185</v>
      </c>
      <c r="I216" s="285">
        <f t="shared" si="18"/>
        <v>9.2499999999999999E-2</v>
      </c>
      <c r="J216" s="285"/>
      <c r="K216" s="285"/>
      <c r="L216" s="48">
        <f>VLOOKUP(A216,'Power Curves'!$BF$9:$BG$232,2)</f>
        <v>0.89</v>
      </c>
      <c r="M216" s="4">
        <f t="shared" si="19"/>
        <v>0.89</v>
      </c>
      <c r="N216" s="4">
        <f t="shared" si="19"/>
        <v>0.89</v>
      </c>
      <c r="S216" s="110">
        <f>VLOOKUP(A216,'Gas Curves'!$A$11:$G$371,3)+IF(Fuel!$P$1, VLOOKUP(A216,'Gas Curves'!$A$11:$G$371,IF(AND(MONTH(A216)&gt;=4, MONTH(A216)&lt;=10), 4,5)), 0)+IF(Fuel!$P$2, VLOOKUP(A216,'Gas Curves'!$A$11:$G$371,IF(AND(MONTH(A216)&gt;=4, MONTH(A216)&lt;=10), 6,7)), 0)</f>
        <v>4.6795</v>
      </c>
      <c r="T216" s="285">
        <f>IF(VLOOKUP(A216,'Gas Curves'!$A$11:$I$371,9)=0,T215,VLOOKUP(A216,'Gas Curves'!$A$11:$I$371,9))</f>
        <v>14.427</v>
      </c>
    </row>
    <row r="217" spans="1:20" s="4" customFormat="1" x14ac:dyDescent="0.2">
      <c r="A217" s="75">
        <f t="shared" si="16"/>
        <v>43556</v>
      </c>
      <c r="B217" s="190">
        <f t="shared" si="15"/>
        <v>4.5470000000000006</v>
      </c>
      <c r="C217" s="190">
        <f t="shared" si="15"/>
        <v>14.427</v>
      </c>
      <c r="D217" s="284">
        <f t="shared" si="17"/>
        <v>7.2134999999999998</v>
      </c>
      <c r="E217" s="284"/>
      <c r="F217" s="284"/>
      <c r="G217" s="285">
        <f>VLOOKUP(A217,'Gas Curves'!$A$11:$G$371,2)</f>
        <v>0.45</v>
      </c>
      <c r="H217" s="285">
        <f>IF(VLOOKUP(A217,'Gas Curves'!$A$11:$I$371,8)=0,H216,VLOOKUP(A217,'Gas Curves'!$A$11:$I$371,8))</f>
        <v>0.185</v>
      </c>
      <c r="I217" s="285">
        <f t="shared" si="18"/>
        <v>9.2499999999999999E-2</v>
      </c>
      <c r="J217" s="285"/>
      <c r="K217" s="285"/>
      <c r="L217" s="48">
        <f>VLOOKUP(A217,'Power Curves'!$BF$9:$BG$232,2)</f>
        <v>0.89</v>
      </c>
      <c r="M217" s="4">
        <f t="shared" si="19"/>
        <v>0.89</v>
      </c>
      <c r="N217" s="4">
        <f t="shared" si="19"/>
        <v>0.89</v>
      </c>
      <c r="S217" s="110">
        <f>VLOOKUP(A217,'Gas Curves'!$A$11:$G$371,3)+IF(Fuel!$P$1, VLOOKUP(A217,'Gas Curves'!$A$11:$G$371,IF(AND(MONTH(A217)&gt;=4, MONTH(A217)&lt;=10), 4,5)), 0)+IF(Fuel!$P$2, VLOOKUP(A217,'Gas Curves'!$A$11:$G$371,IF(AND(MONTH(A217)&gt;=4, MONTH(A217)&lt;=10), 6,7)), 0)</f>
        <v>4.5470000000000006</v>
      </c>
      <c r="T217" s="285">
        <f>IF(VLOOKUP(A217,'Gas Curves'!$A$11:$I$371,9)=0,T216,VLOOKUP(A217,'Gas Curves'!$A$11:$I$371,9))</f>
        <v>14.427</v>
      </c>
    </row>
    <row r="218" spans="1:20" s="4" customFormat="1" x14ac:dyDescent="0.2">
      <c r="A218" s="75">
        <f t="shared" si="16"/>
        <v>43586</v>
      </c>
      <c r="B218" s="190">
        <f t="shared" si="15"/>
        <v>4.5470000000000006</v>
      </c>
      <c r="C218" s="190">
        <f t="shared" si="15"/>
        <v>14.427</v>
      </c>
      <c r="D218" s="284">
        <f t="shared" si="17"/>
        <v>7.2134999999999998</v>
      </c>
      <c r="E218" s="284"/>
      <c r="F218" s="284"/>
      <c r="G218" s="285">
        <f>VLOOKUP(A218,'Gas Curves'!$A$11:$G$371,2)</f>
        <v>0.5</v>
      </c>
      <c r="H218" s="285">
        <f>IF(VLOOKUP(A218,'Gas Curves'!$A$11:$I$371,8)=0,H217,VLOOKUP(A218,'Gas Curves'!$A$11:$I$371,8))</f>
        <v>0.185</v>
      </c>
      <c r="I218" s="285">
        <f t="shared" si="18"/>
        <v>9.2499999999999999E-2</v>
      </c>
      <c r="J218" s="285"/>
      <c r="K218" s="285"/>
      <c r="L218" s="48">
        <f>VLOOKUP(A218,'Power Curves'!$BF$9:$BG$232,2)</f>
        <v>0.89</v>
      </c>
      <c r="M218" s="4">
        <f t="shared" si="19"/>
        <v>0.89</v>
      </c>
      <c r="N218" s="4">
        <f t="shared" si="19"/>
        <v>0.89</v>
      </c>
      <c r="S218" s="110">
        <f>VLOOKUP(A218,'Gas Curves'!$A$11:$G$371,3)+IF(Fuel!$P$1, VLOOKUP(A218,'Gas Curves'!$A$11:$G$371,IF(AND(MONTH(A218)&gt;=4, MONTH(A218)&lt;=10), 4,5)), 0)+IF(Fuel!$P$2, VLOOKUP(A218,'Gas Curves'!$A$11:$G$371,IF(AND(MONTH(A218)&gt;=4, MONTH(A218)&lt;=10), 6,7)), 0)</f>
        <v>4.5470000000000006</v>
      </c>
      <c r="T218" s="285">
        <f>IF(VLOOKUP(A218,'Gas Curves'!$A$11:$I$371,9)=0,T217,VLOOKUP(A218,'Gas Curves'!$A$11:$I$371,9))</f>
        <v>14.427</v>
      </c>
    </row>
    <row r="219" spans="1:20" s="4" customFormat="1" x14ac:dyDescent="0.2">
      <c r="A219" s="75">
        <f t="shared" si="16"/>
        <v>43617</v>
      </c>
      <c r="B219" s="190">
        <f t="shared" si="15"/>
        <v>4.5840000000000005</v>
      </c>
      <c r="C219" s="190">
        <f t="shared" si="15"/>
        <v>14.427</v>
      </c>
      <c r="D219" s="284">
        <f t="shared" si="17"/>
        <v>7.2134999999999998</v>
      </c>
      <c r="E219" s="284"/>
      <c r="F219" s="284"/>
      <c r="G219" s="285">
        <f>VLOOKUP(A219,'Gas Curves'!$A$11:$G$371,2)</f>
        <v>0.5</v>
      </c>
      <c r="H219" s="285">
        <f>IF(VLOOKUP(A219,'Gas Curves'!$A$11:$I$371,8)=0,H218,VLOOKUP(A219,'Gas Curves'!$A$11:$I$371,8))</f>
        <v>0.185</v>
      </c>
      <c r="I219" s="285">
        <f t="shared" si="18"/>
        <v>9.2499999999999999E-2</v>
      </c>
      <c r="J219" s="285"/>
      <c r="K219" s="285"/>
      <c r="L219" s="48">
        <f>VLOOKUP(A219,'Power Curves'!$BF$9:$BG$232,2)</f>
        <v>0.89</v>
      </c>
      <c r="M219" s="4">
        <f t="shared" si="19"/>
        <v>0.89</v>
      </c>
      <c r="N219" s="4">
        <f t="shared" si="19"/>
        <v>0.89</v>
      </c>
      <c r="S219" s="110">
        <f>VLOOKUP(A219,'Gas Curves'!$A$11:$G$371,3)+IF(Fuel!$P$1, VLOOKUP(A219,'Gas Curves'!$A$11:$G$371,IF(AND(MONTH(A219)&gt;=4, MONTH(A219)&lt;=10), 4,5)), 0)+IF(Fuel!$P$2, VLOOKUP(A219,'Gas Curves'!$A$11:$G$371,IF(AND(MONTH(A219)&gt;=4, MONTH(A219)&lt;=10), 6,7)), 0)</f>
        <v>4.5840000000000005</v>
      </c>
      <c r="T219" s="285">
        <f>IF(VLOOKUP(A219,'Gas Curves'!$A$11:$I$371,9)=0,T218,VLOOKUP(A219,'Gas Curves'!$A$11:$I$371,9))</f>
        <v>14.427</v>
      </c>
    </row>
    <row r="220" spans="1:20" s="4" customFormat="1" x14ac:dyDescent="0.2">
      <c r="A220" s="75">
        <f t="shared" si="16"/>
        <v>43647</v>
      </c>
      <c r="B220" s="190">
        <f t="shared" si="15"/>
        <v>4.6364999999999998</v>
      </c>
      <c r="C220" s="190">
        <f t="shared" si="15"/>
        <v>14.427</v>
      </c>
      <c r="D220" s="284">
        <f t="shared" si="17"/>
        <v>7.2134999999999998</v>
      </c>
      <c r="E220" s="284"/>
      <c r="F220" s="284"/>
      <c r="G220" s="285">
        <f>VLOOKUP(A220,'Gas Curves'!$A$11:$G$371,2)</f>
        <v>0.5</v>
      </c>
      <c r="H220" s="285">
        <f>IF(VLOOKUP(A220,'Gas Curves'!$A$11:$I$371,8)=0,H219,VLOOKUP(A220,'Gas Curves'!$A$11:$I$371,8))</f>
        <v>0.185</v>
      </c>
      <c r="I220" s="285">
        <f t="shared" si="18"/>
        <v>9.2499999999999999E-2</v>
      </c>
      <c r="J220" s="285"/>
      <c r="K220" s="285"/>
      <c r="L220" s="48">
        <f>VLOOKUP(A220,'Power Curves'!$BF$9:$BG$232,2)</f>
        <v>0.89</v>
      </c>
      <c r="M220" s="4">
        <f t="shared" si="19"/>
        <v>0.89</v>
      </c>
      <c r="N220" s="4">
        <f t="shared" si="19"/>
        <v>0.89</v>
      </c>
      <c r="S220" s="110">
        <f>VLOOKUP(A220,'Gas Curves'!$A$11:$G$371,3)+IF(Fuel!$P$1, VLOOKUP(A220,'Gas Curves'!$A$11:$G$371,IF(AND(MONTH(A220)&gt;=4, MONTH(A220)&lt;=10), 4,5)), 0)+IF(Fuel!$P$2, VLOOKUP(A220,'Gas Curves'!$A$11:$G$371,IF(AND(MONTH(A220)&gt;=4, MONTH(A220)&lt;=10), 6,7)), 0)</f>
        <v>4.6364999999999998</v>
      </c>
      <c r="T220" s="285">
        <f>IF(VLOOKUP(A220,'Gas Curves'!$A$11:$I$371,9)=0,T219,VLOOKUP(A220,'Gas Curves'!$A$11:$I$371,9))</f>
        <v>14.427</v>
      </c>
    </row>
    <row r="221" spans="1:20" s="4" customFormat="1" x14ac:dyDescent="0.2">
      <c r="A221" s="75">
        <f t="shared" si="16"/>
        <v>43678</v>
      </c>
      <c r="B221" s="190">
        <f t="shared" si="15"/>
        <v>4.673</v>
      </c>
      <c r="C221" s="190">
        <f t="shared" si="15"/>
        <v>14.427</v>
      </c>
      <c r="D221" s="284">
        <f t="shared" si="17"/>
        <v>7.2134999999999998</v>
      </c>
      <c r="E221" s="284"/>
      <c r="F221" s="284"/>
      <c r="G221" s="285">
        <f>VLOOKUP(A221,'Gas Curves'!$A$11:$G$371,2)</f>
        <v>0.55000000000000004</v>
      </c>
      <c r="H221" s="285">
        <f>IF(VLOOKUP(A221,'Gas Curves'!$A$11:$I$371,8)=0,H220,VLOOKUP(A221,'Gas Curves'!$A$11:$I$371,8))</f>
        <v>0.185</v>
      </c>
      <c r="I221" s="285">
        <f t="shared" si="18"/>
        <v>9.2499999999999999E-2</v>
      </c>
      <c r="J221" s="285"/>
      <c r="K221" s="285"/>
      <c r="L221" s="48">
        <f>VLOOKUP(A221,'Power Curves'!$BF$9:$BG$232,2)</f>
        <v>0.89</v>
      </c>
      <c r="M221" s="4">
        <f t="shared" si="19"/>
        <v>0.89</v>
      </c>
      <c r="N221" s="4">
        <f t="shared" si="19"/>
        <v>0.89</v>
      </c>
      <c r="S221" s="110">
        <f>VLOOKUP(A221,'Gas Curves'!$A$11:$G$371,3)+IF(Fuel!$P$1, VLOOKUP(A221,'Gas Curves'!$A$11:$G$371,IF(AND(MONTH(A221)&gt;=4, MONTH(A221)&lt;=10), 4,5)), 0)+IF(Fuel!$P$2, VLOOKUP(A221,'Gas Curves'!$A$11:$G$371,IF(AND(MONTH(A221)&gt;=4, MONTH(A221)&lt;=10), 6,7)), 0)</f>
        <v>4.673</v>
      </c>
      <c r="T221" s="285">
        <f>IF(VLOOKUP(A221,'Gas Curves'!$A$11:$I$371,9)=0,T220,VLOOKUP(A221,'Gas Curves'!$A$11:$I$371,9))</f>
        <v>14.427</v>
      </c>
    </row>
    <row r="222" spans="1:20" s="4" customFormat="1" x14ac:dyDescent="0.2">
      <c r="A222" s="75">
        <f t="shared" si="16"/>
        <v>43709</v>
      </c>
      <c r="B222" s="190">
        <f t="shared" si="15"/>
        <v>4.6784999999999997</v>
      </c>
      <c r="C222" s="190">
        <f t="shared" si="15"/>
        <v>14.427</v>
      </c>
      <c r="D222" s="284">
        <f t="shared" si="17"/>
        <v>7.2134999999999998</v>
      </c>
      <c r="E222" s="284"/>
      <c r="F222" s="284"/>
      <c r="G222" s="285">
        <f>VLOOKUP(A222,'Gas Curves'!$A$11:$G$371,2)</f>
        <v>0.55000000000000004</v>
      </c>
      <c r="H222" s="285">
        <f>IF(VLOOKUP(A222,'Gas Curves'!$A$11:$I$371,8)=0,H221,VLOOKUP(A222,'Gas Curves'!$A$11:$I$371,8))</f>
        <v>0.185</v>
      </c>
      <c r="I222" s="285">
        <f t="shared" si="18"/>
        <v>9.2499999999999999E-2</v>
      </c>
      <c r="J222" s="285"/>
      <c r="K222" s="285"/>
      <c r="L222" s="48">
        <f>VLOOKUP(A222,'Power Curves'!$BF$9:$BG$232,2)</f>
        <v>0.89</v>
      </c>
      <c r="M222" s="4">
        <f t="shared" si="19"/>
        <v>0.89</v>
      </c>
      <c r="N222" s="4">
        <f t="shared" si="19"/>
        <v>0.89</v>
      </c>
      <c r="S222" s="110">
        <f>VLOOKUP(A222,'Gas Curves'!$A$11:$G$371,3)+IF(Fuel!$P$1, VLOOKUP(A222,'Gas Curves'!$A$11:$G$371,IF(AND(MONTH(A222)&gt;=4, MONTH(A222)&lt;=10), 4,5)), 0)+IF(Fuel!$P$2, VLOOKUP(A222,'Gas Curves'!$A$11:$G$371,IF(AND(MONTH(A222)&gt;=4, MONTH(A222)&lt;=10), 6,7)), 0)</f>
        <v>4.6784999999999997</v>
      </c>
      <c r="T222" s="285">
        <f>IF(VLOOKUP(A222,'Gas Curves'!$A$11:$I$371,9)=0,T221,VLOOKUP(A222,'Gas Curves'!$A$11:$I$371,9))</f>
        <v>14.427</v>
      </c>
    </row>
    <row r="223" spans="1:20" s="4" customFormat="1" x14ac:dyDescent="0.2">
      <c r="A223" s="75">
        <f t="shared" si="16"/>
        <v>43739</v>
      </c>
      <c r="B223" s="190">
        <f t="shared" si="15"/>
        <v>4.6604999999999999</v>
      </c>
      <c r="C223" s="190">
        <f t="shared" si="15"/>
        <v>14.427</v>
      </c>
      <c r="D223" s="284">
        <f t="shared" si="17"/>
        <v>7.2134999999999998</v>
      </c>
      <c r="E223" s="284"/>
      <c r="F223" s="284"/>
      <c r="G223" s="285">
        <f>VLOOKUP(A223,'Gas Curves'!$A$11:$G$371,2)</f>
        <v>0.6</v>
      </c>
      <c r="H223" s="285">
        <f>IF(VLOOKUP(A223,'Gas Curves'!$A$11:$I$371,8)=0,H222,VLOOKUP(A223,'Gas Curves'!$A$11:$I$371,8))</f>
        <v>0.185</v>
      </c>
      <c r="I223" s="285">
        <f t="shared" si="18"/>
        <v>9.2499999999999999E-2</v>
      </c>
      <c r="J223" s="285"/>
      <c r="K223" s="285"/>
      <c r="L223" s="48">
        <f>VLOOKUP(A223,'Power Curves'!$BF$9:$BG$232,2)</f>
        <v>0.89</v>
      </c>
      <c r="M223" s="4">
        <f t="shared" si="19"/>
        <v>0.89</v>
      </c>
      <c r="N223" s="4">
        <f t="shared" si="19"/>
        <v>0.89</v>
      </c>
      <c r="S223" s="110">
        <f>VLOOKUP(A223,'Gas Curves'!$A$11:$G$371,3)+IF(Fuel!$P$1, VLOOKUP(A223,'Gas Curves'!$A$11:$G$371,IF(AND(MONTH(A223)&gt;=4, MONTH(A223)&lt;=10), 4,5)), 0)+IF(Fuel!$P$2, VLOOKUP(A223,'Gas Curves'!$A$11:$G$371,IF(AND(MONTH(A223)&gt;=4, MONTH(A223)&lt;=10), 6,7)), 0)</f>
        <v>4.6604999999999999</v>
      </c>
      <c r="T223" s="285">
        <f>IF(VLOOKUP(A223,'Gas Curves'!$A$11:$I$371,9)=0,T222,VLOOKUP(A223,'Gas Curves'!$A$11:$I$371,9))</f>
        <v>14.427</v>
      </c>
    </row>
    <row r="224" spans="1:20" s="4" customFormat="1" x14ac:dyDescent="0.2">
      <c r="A224" s="75">
        <f t="shared" si="16"/>
        <v>43770</v>
      </c>
      <c r="B224" s="190">
        <f t="shared" si="15"/>
        <v>4.7954999999999997</v>
      </c>
      <c r="C224" s="190">
        <f t="shared" si="15"/>
        <v>14.427</v>
      </c>
      <c r="D224" s="284">
        <f t="shared" si="17"/>
        <v>7.2134999999999998</v>
      </c>
      <c r="E224" s="284"/>
      <c r="F224" s="284"/>
      <c r="G224" s="285">
        <f>VLOOKUP(A224,'Gas Curves'!$A$11:$G$371,2)</f>
        <v>0.85</v>
      </c>
      <c r="H224" s="285">
        <f>IF(VLOOKUP(A224,'Gas Curves'!$A$11:$I$371,8)=0,H223,VLOOKUP(A224,'Gas Curves'!$A$11:$I$371,8))</f>
        <v>0.185</v>
      </c>
      <c r="I224" s="285">
        <f t="shared" si="18"/>
        <v>9.2499999999999999E-2</v>
      </c>
      <c r="J224" s="285"/>
      <c r="K224" s="285"/>
      <c r="L224" s="48">
        <f>VLOOKUP(A224,'Power Curves'!$BF$9:$BG$232,2)</f>
        <v>0.89</v>
      </c>
      <c r="M224" s="4">
        <f t="shared" si="19"/>
        <v>0.89</v>
      </c>
      <c r="N224" s="4">
        <f t="shared" si="19"/>
        <v>0.89</v>
      </c>
      <c r="S224" s="110">
        <f>VLOOKUP(A224,'Gas Curves'!$A$11:$G$371,3)+IF(Fuel!$P$1, VLOOKUP(A224,'Gas Curves'!$A$11:$G$371,IF(AND(MONTH(A224)&gt;=4, MONTH(A224)&lt;=10), 4,5)), 0)+IF(Fuel!$P$2, VLOOKUP(A224,'Gas Curves'!$A$11:$G$371,IF(AND(MONTH(A224)&gt;=4, MONTH(A224)&lt;=10), 6,7)), 0)</f>
        <v>4.7954999999999997</v>
      </c>
      <c r="T224" s="285">
        <f>IF(VLOOKUP(A224,'Gas Curves'!$A$11:$I$371,9)=0,T223,VLOOKUP(A224,'Gas Curves'!$A$11:$I$371,9))</f>
        <v>14.427</v>
      </c>
    </row>
    <row r="225" spans="1:20" s="4" customFormat="1" x14ac:dyDescent="0.2">
      <c r="A225" s="75">
        <f t="shared" si="16"/>
        <v>43800</v>
      </c>
      <c r="B225" s="190">
        <f t="shared" si="15"/>
        <v>4.9479999999999995</v>
      </c>
      <c r="C225" s="190">
        <f t="shared" si="15"/>
        <v>14.427</v>
      </c>
      <c r="D225" s="284">
        <f t="shared" si="17"/>
        <v>7.2134999999999998</v>
      </c>
      <c r="E225" s="284"/>
      <c r="F225" s="284"/>
      <c r="G225" s="285">
        <f>VLOOKUP(A225,'Gas Curves'!$A$11:$G$371,2)</f>
        <v>1.05</v>
      </c>
      <c r="H225" s="285">
        <f>IF(VLOOKUP(A225,'Gas Curves'!$A$11:$I$371,8)=0,H224,VLOOKUP(A225,'Gas Curves'!$A$11:$I$371,8))</f>
        <v>0.185</v>
      </c>
      <c r="I225" s="285">
        <f t="shared" si="18"/>
        <v>9.2499999999999999E-2</v>
      </c>
      <c r="J225" s="285"/>
      <c r="K225" s="285"/>
      <c r="L225" s="48">
        <f>VLOOKUP(A225,'Power Curves'!$BF$9:$BG$232,2)</f>
        <v>0.89</v>
      </c>
      <c r="M225" s="4">
        <f t="shared" si="19"/>
        <v>0.89</v>
      </c>
      <c r="N225" s="4">
        <f t="shared" si="19"/>
        <v>0.89</v>
      </c>
      <c r="S225" s="110">
        <f>VLOOKUP(A225,'Gas Curves'!$A$11:$G$371,3)+IF(Fuel!$P$1, VLOOKUP(A225,'Gas Curves'!$A$11:$G$371,IF(AND(MONTH(A225)&gt;=4, MONTH(A225)&lt;=10), 4,5)), 0)+IF(Fuel!$P$2, VLOOKUP(A225,'Gas Curves'!$A$11:$G$371,IF(AND(MONTH(A225)&gt;=4, MONTH(A225)&lt;=10), 6,7)), 0)</f>
        <v>4.9479999999999995</v>
      </c>
      <c r="T225" s="285">
        <f>IF(VLOOKUP(A225,'Gas Curves'!$A$11:$I$371,9)=0,T224,VLOOKUP(A225,'Gas Curves'!$A$11:$I$371,9))</f>
        <v>14.427</v>
      </c>
    </row>
    <row r="226" spans="1:20" s="4" customFormat="1" x14ac:dyDescent="0.2">
      <c r="A226" s="75">
        <f t="shared" si="16"/>
        <v>43831</v>
      </c>
      <c r="B226" s="190">
        <f t="shared" si="15"/>
        <v>5.0030000000000001</v>
      </c>
      <c r="C226" s="190">
        <f t="shared" si="15"/>
        <v>14.427</v>
      </c>
      <c r="D226" s="284">
        <f t="shared" si="17"/>
        <v>7.2134999999999998</v>
      </c>
      <c r="E226" s="284"/>
      <c r="F226" s="284"/>
      <c r="G226" s="285">
        <f>VLOOKUP(A226,'Gas Curves'!$A$11:$G$371,2)</f>
        <v>1.05</v>
      </c>
      <c r="H226" s="285">
        <f>IF(VLOOKUP(A226,'Gas Curves'!$A$11:$I$371,8)=0,H225,VLOOKUP(A226,'Gas Curves'!$A$11:$I$371,8))</f>
        <v>0.185</v>
      </c>
      <c r="I226" s="285">
        <f t="shared" si="18"/>
        <v>9.2499999999999999E-2</v>
      </c>
      <c r="J226" s="285"/>
      <c r="K226" s="285"/>
      <c r="L226" s="48">
        <f>VLOOKUP(A226,'Power Curves'!$BF$9:$BG$232,2)</f>
        <v>0.89</v>
      </c>
      <c r="M226" s="4">
        <f t="shared" si="19"/>
        <v>0.89</v>
      </c>
      <c r="N226" s="4">
        <f t="shared" si="19"/>
        <v>0.89</v>
      </c>
      <c r="S226" s="110">
        <f>VLOOKUP(A226,'Gas Curves'!$A$11:$G$371,3)+IF(Fuel!$P$1, VLOOKUP(A226,'Gas Curves'!$A$11:$G$371,IF(AND(MONTH(A226)&gt;=4, MONTH(A226)&lt;=10), 4,5)), 0)+IF(Fuel!$P$2, VLOOKUP(A226,'Gas Curves'!$A$11:$G$371,IF(AND(MONTH(A226)&gt;=4, MONTH(A226)&lt;=10), 6,7)), 0)</f>
        <v>5.0030000000000001</v>
      </c>
      <c r="T226" s="285">
        <f>IF(VLOOKUP(A226,'Gas Curves'!$A$11:$I$371,9)=0,T225,VLOOKUP(A226,'Gas Curves'!$A$11:$I$371,9))</f>
        <v>14.427</v>
      </c>
    </row>
    <row r="227" spans="1:20" s="4" customFormat="1" x14ac:dyDescent="0.2">
      <c r="A227" s="75">
        <f t="shared" si="16"/>
        <v>43862</v>
      </c>
      <c r="B227" s="190">
        <f t="shared" si="15"/>
        <v>4.9065000000000003</v>
      </c>
      <c r="C227" s="190">
        <f t="shared" si="15"/>
        <v>14.427</v>
      </c>
      <c r="D227" s="284">
        <f t="shared" si="17"/>
        <v>7.2134999999999998</v>
      </c>
      <c r="E227" s="284"/>
      <c r="F227" s="284"/>
      <c r="G227" s="285">
        <f>VLOOKUP(A227,'Gas Curves'!$A$11:$G$371,2)</f>
        <v>1.05</v>
      </c>
      <c r="H227" s="285">
        <f>IF(VLOOKUP(A227,'Gas Curves'!$A$11:$I$371,8)=0,H226,VLOOKUP(A227,'Gas Curves'!$A$11:$I$371,8))</f>
        <v>0.185</v>
      </c>
      <c r="I227" s="285">
        <f t="shared" si="18"/>
        <v>9.2499999999999999E-2</v>
      </c>
      <c r="J227" s="285"/>
      <c r="K227" s="285"/>
      <c r="L227" s="48">
        <f>VLOOKUP(A227,'Power Curves'!$BF$9:$BG$232,2)</f>
        <v>0.89</v>
      </c>
      <c r="M227" s="4">
        <f t="shared" si="19"/>
        <v>0.89</v>
      </c>
      <c r="N227" s="4">
        <f t="shared" si="19"/>
        <v>0.89</v>
      </c>
      <c r="S227" s="110">
        <f>VLOOKUP(A227,'Gas Curves'!$A$11:$G$371,3)+IF(Fuel!$P$1, VLOOKUP(A227,'Gas Curves'!$A$11:$G$371,IF(AND(MONTH(A227)&gt;=4, MONTH(A227)&lt;=10), 4,5)), 0)+IF(Fuel!$P$2, VLOOKUP(A227,'Gas Curves'!$A$11:$G$371,IF(AND(MONTH(A227)&gt;=4, MONTH(A227)&lt;=10), 6,7)), 0)</f>
        <v>4.9065000000000003</v>
      </c>
      <c r="T227" s="285">
        <f>IF(VLOOKUP(A227,'Gas Curves'!$A$11:$I$371,9)=0,T226,VLOOKUP(A227,'Gas Curves'!$A$11:$I$371,9))</f>
        <v>14.427</v>
      </c>
    </row>
    <row r="228" spans="1:20" s="4" customFormat="1" x14ac:dyDescent="0.2">
      <c r="A228" s="75">
        <f t="shared" si="16"/>
        <v>43891</v>
      </c>
      <c r="B228" s="190">
        <f t="shared" si="15"/>
        <v>4.7869999999999999</v>
      </c>
      <c r="C228" s="190">
        <f t="shared" si="15"/>
        <v>14.427</v>
      </c>
      <c r="D228" s="284">
        <f t="shared" si="17"/>
        <v>7.2134999999999998</v>
      </c>
      <c r="E228" s="284"/>
      <c r="F228" s="284"/>
      <c r="G228" s="285">
        <f>VLOOKUP(A228,'Gas Curves'!$A$11:$G$371,2)</f>
        <v>0.8</v>
      </c>
      <c r="H228" s="285">
        <f>IF(VLOOKUP(A228,'Gas Curves'!$A$11:$I$371,8)=0,H227,VLOOKUP(A228,'Gas Curves'!$A$11:$I$371,8))</f>
        <v>0.185</v>
      </c>
      <c r="I228" s="285">
        <f t="shared" si="18"/>
        <v>9.2499999999999999E-2</v>
      </c>
      <c r="J228" s="285"/>
      <c r="K228" s="285"/>
      <c r="L228" s="48">
        <f>VLOOKUP(A228,'Power Curves'!$BF$9:$BG$232,2)</f>
        <v>0.89</v>
      </c>
      <c r="M228" s="4">
        <f t="shared" si="19"/>
        <v>0.89</v>
      </c>
      <c r="N228" s="4">
        <f t="shared" si="19"/>
        <v>0.89</v>
      </c>
      <c r="S228" s="110">
        <f>VLOOKUP(A228,'Gas Curves'!$A$11:$G$371,3)+IF(Fuel!$P$1, VLOOKUP(A228,'Gas Curves'!$A$11:$G$371,IF(AND(MONTH(A228)&gt;=4, MONTH(A228)&lt;=10), 4,5)), 0)+IF(Fuel!$P$2, VLOOKUP(A228,'Gas Curves'!$A$11:$G$371,IF(AND(MONTH(A228)&gt;=4, MONTH(A228)&lt;=10), 6,7)), 0)</f>
        <v>4.7869999999999999</v>
      </c>
      <c r="T228" s="285">
        <f>IF(VLOOKUP(A228,'Gas Curves'!$A$11:$I$371,9)=0,T227,VLOOKUP(A228,'Gas Curves'!$A$11:$I$371,9))</f>
        <v>14.427</v>
      </c>
    </row>
    <row r="229" spans="1:20" s="4" customFormat="1" x14ac:dyDescent="0.2">
      <c r="A229" s="75">
        <f t="shared" si="16"/>
        <v>43922</v>
      </c>
      <c r="B229" s="190">
        <f t="shared" si="15"/>
        <v>4.6545000000000005</v>
      </c>
      <c r="C229" s="190">
        <f t="shared" si="15"/>
        <v>14.427</v>
      </c>
      <c r="D229" s="284">
        <f t="shared" si="17"/>
        <v>7.2134999999999998</v>
      </c>
      <c r="E229" s="284"/>
      <c r="F229" s="284"/>
      <c r="G229" s="285">
        <f>VLOOKUP(A229,'Gas Curves'!$A$11:$G$371,2)</f>
        <v>0.45</v>
      </c>
      <c r="H229" s="285">
        <f>IF(VLOOKUP(A229,'Gas Curves'!$A$11:$I$371,8)=0,H228,VLOOKUP(A229,'Gas Curves'!$A$11:$I$371,8))</f>
        <v>0.185</v>
      </c>
      <c r="I229" s="285">
        <f t="shared" si="18"/>
        <v>9.2499999999999999E-2</v>
      </c>
      <c r="J229" s="285"/>
      <c r="K229" s="285"/>
      <c r="L229" s="48">
        <f>VLOOKUP(A229,'Power Curves'!$BF$9:$BG$232,2)</f>
        <v>0.89</v>
      </c>
      <c r="M229" s="4">
        <f t="shared" si="19"/>
        <v>0.89</v>
      </c>
      <c r="N229" s="4">
        <f t="shared" si="19"/>
        <v>0.89</v>
      </c>
      <c r="S229" s="110">
        <f>VLOOKUP(A229,'Gas Curves'!$A$11:$G$371,3)+IF(Fuel!$P$1, VLOOKUP(A229,'Gas Curves'!$A$11:$G$371,IF(AND(MONTH(A229)&gt;=4, MONTH(A229)&lt;=10), 4,5)), 0)+IF(Fuel!$P$2, VLOOKUP(A229,'Gas Curves'!$A$11:$G$371,IF(AND(MONTH(A229)&gt;=4, MONTH(A229)&lt;=10), 6,7)), 0)</f>
        <v>4.6545000000000005</v>
      </c>
      <c r="T229" s="285">
        <f>IF(VLOOKUP(A229,'Gas Curves'!$A$11:$I$371,9)=0,T228,VLOOKUP(A229,'Gas Curves'!$A$11:$I$371,9))</f>
        <v>14.427</v>
      </c>
    </row>
    <row r="230" spans="1:20" s="4" customFormat="1" x14ac:dyDescent="0.2">
      <c r="A230" s="75">
        <f t="shared" si="16"/>
        <v>43952</v>
      </c>
      <c r="B230" s="190">
        <f t="shared" si="15"/>
        <v>4.6545000000000005</v>
      </c>
      <c r="C230" s="190">
        <f t="shared" si="15"/>
        <v>14.427</v>
      </c>
      <c r="D230" s="284">
        <f t="shared" si="17"/>
        <v>7.2134999999999998</v>
      </c>
      <c r="E230" s="284"/>
      <c r="F230" s="284"/>
      <c r="G230" s="285">
        <f>VLOOKUP(A230,'Gas Curves'!$A$11:$G$371,2)</f>
        <v>0.5</v>
      </c>
      <c r="H230" s="285">
        <f>IF(VLOOKUP(A230,'Gas Curves'!$A$11:$I$371,8)=0,H229,VLOOKUP(A230,'Gas Curves'!$A$11:$I$371,8))</f>
        <v>0.185</v>
      </c>
      <c r="I230" s="285">
        <f t="shared" si="18"/>
        <v>9.2499999999999999E-2</v>
      </c>
      <c r="J230" s="285"/>
      <c r="K230" s="285"/>
      <c r="L230" s="48">
        <f>VLOOKUP(A230,'Power Curves'!$BF$9:$BG$232,2)</f>
        <v>0.89</v>
      </c>
      <c r="M230" s="4">
        <f t="shared" si="19"/>
        <v>0.89</v>
      </c>
      <c r="N230" s="4">
        <f t="shared" si="19"/>
        <v>0.89</v>
      </c>
      <c r="S230" s="110">
        <f>VLOOKUP(A230,'Gas Curves'!$A$11:$G$371,3)+IF(Fuel!$P$1, VLOOKUP(A230,'Gas Curves'!$A$11:$G$371,IF(AND(MONTH(A230)&gt;=4, MONTH(A230)&lt;=10), 4,5)), 0)+IF(Fuel!$P$2, VLOOKUP(A230,'Gas Curves'!$A$11:$G$371,IF(AND(MONTH(A230)&gt;=4, MONTH(A230)&lt;=10), 6,7)), 0)</f>
        <v>4.6545000000000005</v>
      </c>
      <c r="T230" s="285">
        <f>IF(VLOOKUP(A230,'Gas Curves'!$A$11:$I$371,9)=0,T229,VLOOKUP(A230,'Gas Curves'!$A$11:$I$371,9))</f>
        <v>14.427</v>
      </c>
    </row>
    <row r="231" spans="1:20" s="4" customFormat="1" x14ac:dyDescent="0.2">
      <c r="A231" s="75">
        <f t="shared" si="16"/>
        <v>43983</v>
      </c>
      <c r="B231" s="190">
        <f t="shared" si="15"/>
        <v>4.6915000000000004</v>
      </c>
      <c r="C231" s="190">
        <f t="shared" si="15"/>
        <v>14.427</v>
      </c>
      <c r="D231" s="284">
        <f t="shared" si="17"/>
        <v>7.2134999999999998</v>
      </c>
      <c r="E231" s="284"/>
      <c r="F231" s="284"/>
      <c r="G231" s="285">
        <f>VLOOKUP(A231,'Gas Curves'!$A$11:$G$371,2)</f>
        <v>0.5</v>
      </c>
      <c r="H231" s="285">
        <f>IF(VLOOKUP(A231,'Gas Curves'!$A$11:$I$371,8)=0,H230,VLOOKUP(A231,'Gas Curves'!$A$11:$I$371,8))</f>
        <v>0.185</v>
      </c>
      <c r="I231" s="285">
        <f t="shared" si="18"/>
        <v>9.2499999999999999E-2</v>
      </c>
      <c r="J231" s="285"/>
      <c r="K231" s="285"/>
      <c r="L231" s="48">
        <f>VLOOKUP(A231,'Power Curves'!$BF$9:$BG$232,2)</f>
        <v>0.89</v>
      </c>
      <c r="M231" s="4">
        <f t="shared" si="19"/>
        <v>0.89</v>
      </c>
      <c r="N231" s="4">
        <f t="shared" si="19"/>
        <v>0.89</v>
      </c>
      <c r="S231" s="110">
        <f>VLOOKUP(A231,'Gas Curves'!$A$11:$G$371,3)+IF(Fuel!$P$1, VLOOKUP(A231,'Gas Curves'!$A$11:$G$371,IF(AND(MONTH(A231)&gt;=4, MONTH(A231)&lt;=10), 4,5)), 0)+IF(Fuel!$P$2, VLOOKUP(A231,'Gas Curves'!$A$11:$G$371,IF(AND(MONTH(A231)&gt;=4, MONTH(A231)&lt;=10), 6,7)), 0)</f>
        <v>4.6915000000000004</v>
      </c>
      <c r="T231" s="285">
        <f>IF(VLOOKUP(A231,'Gas Curves'!$A$11:$I$371,9)=0,T230,VLOOKUP(A231,'Gas Curves'!$A$11:$I$371,9))</f>
        <v>14.427</v>
      </c>
    </row>
    <row r="232" spans="1:20" s="4" customFormat="1" x14ac:dyDescent="0.2">
      <c r="A232" s="75">
        <f t="shared" si="16"/>
        <v>44013</v>
      </c>
      <c r="B232" s="190">
        <f t="shared" si="15"/>
        <v>4.7439999999999998</v>
      </c>
      <c r="C232" s="190">
        <f t="shared" si="15"/>
        <v>14.427</v>
      </c>
      <c r="D232" s="284">
        <f t="shared" si="17"/>
        <v>7.2134999999999998</v>
      </c>
      <c r="E232" s="284"/>
      <c r="F232" s="284"/>
      <c r="G232" s="285">
        <f>VLOOKUP(A232,'Gas Curves'!$A$11:$G$371,2)</f>
        <v>0.5</v>
      </c>
      <c r="H232" s="285">
        <f>IF(VLOOKUP(A232,'Gas Curves'!$A$11:$I$371,8)=0,H231,VLOOKUP(A232,'Gas Curves'!$A$11:$I$371,8))</f>
        <v>0.185</v>
      </c>
      <c r="I232" s="285">
        <f t="shared" si="18"/>
        <v>9.2499999999999999E-2</v>
      </c>
      <c r="J232" s="285"/>
      <c r="K232" s="285"/>
      <c r="L232" s="48">
        <f>VLOOKUP(A232,'Power Curves'!$BF$9:$BG$232,2)</f>
        <v>0.89</v>
      </c>
      <c r="M232" s="4">
        <f t="shared" si="19"/>
        <v>0.89</v>
      </c>
      <c r="N232" s="4">
        <f t="shared" si="19"/>
        <v>0.89</v>
      </c>
      <c r="S232" s="110">
        <f>VLOOKUP(A232,'Gas Curves'!$A$11:$G$371,3)+IF(Fuel!$P$1, VLOOKUP(A232,'Gas Curves'!$A$11:$G$371,IF(AND(MONTH(A232)&gt;=4, MONTH(A232)&lt;=10), 4,5)), 0)+IF(Fuel!$P$2, VLOOKUP(A232,'Gas Curves'!$A$11:$G$371,IF(AND(MONTH(A232)&gt;=4, MONTH(A232)&lt;=10), 6,7)), 0)</f>
        <v>4.7439999999999998</v>
      </c>
      <c r="T232" s="285">
        <f>IF(VLOOKUP(A232,'Gas Curves'!$A$11:$I$371,9)=0,T231,VLOOKUP(A232,'Gas Curves'!$A$11:$I$371,9))</f>
        <v>14.427</v>
      </c>
    </row>
    <row r="233" spans="1:20" s="4" customFormat="1" x14ac:dyDescent="0.2">
      <c r="A233" s="75">
        <f t="shared" si="16"/>
        <v>44044</v>
      </c>
      <c r="B233" s="190">
        <f t="shared" si="15"/>
        <v>4.7805</v>
      </c>
      <c r="C233" s="190">
        <f t="shared" si="15"/>
        <v>14.427</v>
      </c>
      <c r="D233" s="284">
        <f t="shared" si="17"/>
        <v>7.2134999999999998</v>
      </c>
      <c r="E233" s="284"/>
      <c r="F233" s="284"/>
      <c r="G233" s="285">
        <f>VLOOKUP(A233,'Gas Curves'!$A$11:$G$371,2)</f>
        <v>0.55000000000000004</v>
      </c>
      <c r="H233" s="285">
        <f>IF(VLOOKUP(A233,'Gas Curves'!$A$11:$I$371,8)=0,H232,VLOOKUP(A233,'Gas Curves'!$A$11:$I$371,8))</f>
        <v>0.185</v>
      </c>
      <c r="I233" s="285">
        <f t="shared" si="18"/>
        <v>9.2499999999999999E-2</v>
      </c>
      <c r="J233" s="285"/>
      <c r="K233" s="285"/>
      <c r="L233" s="48">
        <f>VLOOKUP(A233,'Power Curves'!$BF$9:$BG$232,2)</f>
        <v>0.89</v>
      </c>
      <c r="M233" s="4">
        <f t="shared" si="19"/>
        <v>0.89</v>
      </c>
      <c r="N233" s="4">
        <f t="shared" si="19"/>
        <v>0.89</v>
      </c>
      <c r="S233" s="110">
        <f>VLOOKUP(A233,'Gas Curves'!$A$11:$G$371,3)+IF(Fuel!$P$1, VLOOKUP(A233,'Gas Curves'!$A$11:$G$371,IF(AND(MONTH(A233)&gt;=4, MONTH(A233)&lt;=10), 4,5)), 0)+IF(Fuel!$P$2, VLOOKUP(A233,'Gas Curves'!$A$11:$G$371,IF(AND(MONTH(A233)&gt;=4, MONTH(A233)&lt;=10), 6,7)), 0)</f>
        <v>4.7805</v>
      </c>
      <c r="T233" s="285">
        <f>IF(VLOOKUP(A233,'Gas Curves'!$A$11:$I$371,9)=0,T232,VLOOKUP(A233,'Gas Curves'!$A$11:$I$371,9))</f>
        <v>14.427</v>
      </c>
    </row>
    <row r="234" spans="1:20" s="4" customFormat="1" x14ac:dyDescent="0.2">
      <c r="A234" s="75">
        <f t="shared" si="16"/>
        <v>44075</v>
      </c>
      <c r="B234" s="190">
        <f t="shared" si="15"/>
        <v>4.7859999999999996</v>
      </c>
      <c r="C234" s="190">
        <f t="shared" si="15"/>
        <v>14.427</v>
      </c>
      <c r="D234" s="284">
        <f t="shared" si="17"/>
        <v>7.2134999999999998</v>
      </c>
      <c r="E234" s="284"/>
      <c r="F234" s="284"/>
      <c r="G234" s="285">
        <f>VLOOKUP(A234,'Gas Curves'!$A$11:$G$371,2)</f>
        <v>0.55000000000000004</v>
      </c>
      <c r="H234" s="285">
        <f>IF(VLOOKUP(A234,'Gas Curves'!$A$11:$I$371,8)=0,H233,VLOOKUP(A234,'Gas Curves'!$A$11:$I$371,8))</f>
        <v>0.185</v>
      </c>
      <c r="I234" s="285">
        <f t="shared" si="18"/>
        <v>9.2499999999999999E-2</v>
      </c>
      <c r="J234" s="285"/>
      <c r="K234" s="285"/>
      <c r="L234" s="48">
        <f>VLOOKUP(A234,'Power Curves'!$BF$9:$BG$232,2)</f>
        <v>0.89</v>
      </c>
      <c r="M234" s="4">
        <f t="shared" si="19"/>
        <v>0.89</v>
      </c>
      <c r="N234" s="4">
        <f t="shared" si="19"/>
        <v>0.89</v>
      </c>
      <c r="S234" s="110">
        <f>VLOOKUP(A234,'Gas Curves'!$A$11:$G$371,3)+IF(Fuel!$P$1, VLOOKUP(A234,'Gas Curves'!$A$11:$G$371,IF(AND(MONTH(A234)&gt;=4, MONTH(A234)&lt;=10), 4,5)), 0)+IF(Fuel!$P$2, VLOOKUP(A234,'Gas Curves'!$A$11:$G$371,IF(AND(MONTH(A234)&gt;=4, MONTH(A234)&lt;=10), 6,7)), 0)</f>
        <v>4.7859999999999996</v>
      </c>
      <c r="T234" s="285">
        <f>IF(VLOOKUP(A234,'Gas Curves'!$A$11:$I$371,9)=0,T233,VLOOKUP(A234,'Gas Curves'!$A$11:$I$371,9))</f>
        <v>14.427</v>
      </c>
    </row>
    <row r="235" spans="1:20" s="4" customFormat="1" x14ac:dyDescent="0.2">
      <c r="A235" s="75">
        <f t="shared" si="16"/>
        <v>44105</v>
      </c>
      <c r="B235" s="190">
        <f t="shared" si="15"/>
        <v>4.7679999999999998</v>
      </c>
      <c r="C235" s="190">
        <f t="shared" si="15"/>
        <v>14.427</v>
      </c>
      <c r="D235" s="284">
        <f t="shared" si="17"/>
        <v>7.2134999999999998</v>
      </c>
      <c r="E235" s="284"/>
      <c r="F235" s="284"/>
      <c r="G235" s="285">
        <f>VLOOKUP(A235,'Gas Curves'!$A$11:$G$371,2)</f>
        <v>0.6</v>
      </c>
      <c r="H235" s="285">
        <f>IF(VLOOKUP(A235,'Gas Curves'!$A$11:$I$371,8)=0,H234,VLOOKUP(A235,'Gas Curves'!$A$11:$I$371,8))</f>
        <v>0.185</v>
      </c>
      <c r="I235" s="285">
        <f t="shared" si="18"/>
        <v>9.2499999999999999E-2</v>
      </c>
      <c r="J235" s="285"/>
      <c r="K235" s="285"/>
      <c r="L235" s="48">
        <f>VLOOKUP(A235,'Power Curves'!$BF$9:$BG$232,2)</f>
        <v>0.89</v>
      </c>
      <c r="M235" s="4">
        <f t="shared" si="19"/>
        <v>0.89</v>
      </c>
      <c r="N235" s="4">
        <f t="shared" si="19"/>
        <v>0.89</v>
      </c>
      <c r="S235" s="110">
        <f>VLOOKUP(A235,'Gas Curves'!$A$11:$G$371,3)+IF(Fuel!$P$1, VLOOKUP(A235,'Gas Curves'!$A$11:$G$371,IF(AND(MONTH(A235)&gt;=4, MONTH(A235)&lt;=10), 4,5)), 0)+IF(Fuel!$P$2, VLOOKUP(A235,'Gas Curves'!$A$11:$G$371,IF(AND(MONTH(A235)&gt;=4, MONTH(A235)&lt;=10), 6,7)), 0)</f>
        <v>4.7679999999999998</v>
      </c>
      <c r="T235" s="285">
        <f>IF(VLOOKUP(A235,'Gas Curves'!$A$11:$I$371,9)=0,T234,VLOOKUP(A235,'Gas Curves'!$A$11:$I$371,9))</f>
        <v>14.427</v>
      </c>
    </row>
    <row r="236" spans="1:20" s="4" customFormat="1" x14ac:dyDescent="0.2">
      <c r="A236" s="75">
        <f t="shared" si="16"/>
        <v>44136</v>
      </c>
      <c r="B236" s="190">
        <f t="shared" si="15"/>
        <v>4.9029999999999996</v>
      </c>
      <c r="C236" s="190">
        <f t="shared" si="15"/>
        <v>14.427</v>
      </c>
      <c r="D236" s="284">
        <f t="shared" si="17"/>
        <v>7.2134999999999998</v>
      </c>
      <c r="E236" s="284"/>
      <c r="F236" s="284"/>
      <c r="G236" s="285">
        <f>VLOOKUP(A236,'Gas Curves'!$A$11:$G$371,2)</f>
        <v>0.85</v>
      </c>
      <c r="H236" s="285">
        <f>IF(VLOOKUP(A236,'Gas Curves'!$A$11:$I$371,8)=0,H235,VLOOKUP(A236,'Gas Curves'!$A$11:$I$371,8))</f>
        <v>0.185</v>
      </c>
      <c r="I236" s="285">
        <f t="shared" si="18"/>
        <v>9.2499999999999999E-2</v>
      </c>
      <c r="J236" s="285"/>
      <c r="K236" s="285"/>
      <c r="L236" s="48">
        <f>VLOOKUP(A236,'Power Curves'!$BF$9:$BG$232,2)</f>
        <v>0.89</v>
      </c>
      <c r="M236" s="4">
        <f t="shared" si="19"/>
        <v>0.89</v>
      </c>
      <c r="N236" s="4">
        <f t="shared" si="19"/>
        <v>0.89</v>
      </c>
      <c r="S236" s="110">
        <f>VLOOKUP(A236,'Gas Curves'!$A$11:$G$371,3)+IF(Fuel!$P$1, VLOOKUP(A236,'Gas Curves'!$A$11:$G$371,IF(AND(MONTH(A236)&gt;=4, MONTH(A236)&lt;=10), 4,5)), 0)+IF(Fuel!$P$2, VLOOKUP(A236,'Gas Curves'!$A$11:$G$371,IF(AND(MONTH(A236)&gt;=4, MONTH(A236)&lt;=10), 6,7)), 0)</f>
        <v>4.9029999999999996</v>
      </c>
      <c r="T236" s="285">
        <f>IF(VLOOKUP(A236,'Gas Curves'!$A$11:$I$371,9)=0,T235,VLOOKUP(A236,'Gas Curves'!$A$11:$I$371,9))</f>
        <v>14.427</v>
      </c>
    </row>
    <row r="237" spans="1:20" s="4" customFormat="1" x14ac:dyDescent="0.2">
      <c r="A237" s="75">
        <f t="shared" si="16"/>
        <v>44166</v>
      </c>
      <c r="B237" s="190">
        <f t="shared" si="15"/>
        <v>5.0555000000000003</v>
      </c>
      <c r="C237" s="190">
        <f t="shared" si="15"/>
        <v>14.427</v>
      </c>
      <c r="D237" s="284">
        <f t="shared" si="17"/>
        <v>7.2134999999999998</v>
      </c>
      <c r="E237" s="284"/>
      <c r="F237" s="284"/>
      <c r="G237" s="285">
        <f>VLOOKUP(A237,'Gas Curves'!$A$11:$G$371,2)</f>
        <v>1.05</v>
      </c>
      <c r="H237" s="285">
        <f>IF(VLOOKUP(A237,'Gas Curves'!$A$11:$I$371,8)=0,H236,VLOOKUP(A237,'Gas Curves'!$A$11:$I$371,8))</f>
        <v>0.185</v>
      </c>
      <c r="I237" s="285">
        <f t="shared" si="18"/>
        <v>9.2499999999999999E-2</v>
      </c>
      <c r="J237" s="285"/>
      <c r="K237" s="285"/>
      <c r="L237" s="48">
        <f>VLOOKUP(A237,'Power Curves'!$BF$9:$BG$232,2)</f>
        <v>0.89</v>
      </c>
      <c r="M237" s="4">
        <f t="shared" si="19"/>
        <v>0.89</v>
      </c>
      <c r="N237" s="4">
        <f t="shared" si="19"/>
        <v>0.89</v>
      </c>
      <c r="S237" s="110">
        <f>VLOOKUP(A237,'Gas Curves'!$A$11:$G$371,3)+IF(Fuel!$P$1, VLOOKUP(A237,'Gas Curves'!$A$11:$G$371,IF(AND(MONTH(A237)&gt;=4, MONTH(A237)&lt;=10), 4,5)), 0)+IF(Fuel!$P$2, VLOOKUP(A237,'Gas Curves'!$A$11:$G$371,IF(AND(MONTH(A237)&gt;=4, MONTH(A237)&lt;=10), 6,7)), 0)</f>
        <v>5.0555000000000003</v>
      </c>
      <c r="T237" s="285">
        <f>IF(VLOOKUP(A237,'Gas Curves'!$A$11:$I$371,9)=0,T236,VLOOKUP(A237,'Gas Curves'!$A$11:$I$371,9))</f>
        <v>14.427</v>
      </c>
    </row>
    <row r="238" spans="1:20" s="4" customFormat="1" x14ac:dyDescent="0.2">
      <c r="A238" s="75">
        <f t="shared" si="16"/>
        <v>44197</v>
      </c>
      <c r="B238" s="190">
        <f t="shared" si="15"/>
        <v>5.1105</v>
      </c>
      <c r="C238" s="190">
        <f t="shared" si="15"/>
        <v>14.427</v>
      </c>
      <c r="D238" s="284">
        <f t="shared" si="17"/>
        <v>7.2134999999999998</v>
      </c>
      <c r="E238" s="284"/>
      <c r="F238" s="284"/>
      <c r="G238" s="285">
        <f>VLOOKUP(A238,'Gas Curves'!$A$11:$G$371,2)</f>
        <v>1.05</v>
      </c>
      <c r="H238" s="285">
        <f>IF(VLOOKUP(A238,'Gas Curves'!$A$11:$I$371,8)=0,H237,VLOOKUP(A238,'Gas Curves'!$A$11:$I$371,8))</f>
        <v>0.185</v>
      </c>
      <c r="I238" s="285">
        <f t="shared" si="18"/>
        <v>9.2499999999999999E-2</v>
      </c>
      <c r="J238" s="285"/>
      <c r="K238" s="285"/>
      <c r="L238" s="48">
        <f>VLOOKUP(A238,'Power Curves'!$BF$9:$BG$232,2)</f>
        <v>0.89</v>
      </c>
      <c r="M238" s="4">
        <f t="shared" si="19"/>
        <v>0.89</v>
      </c>
      <c r="N238" s="4">
        <f t="shared" si="19"/>
        <v>0.89</v>
      </c>
      <c r="S238" s="110">
        <f>VLOOKUP(A238,'Gas Curves'!$A$11:$G$371,3)+IF(Fuel!$P$1, VLOOKUP(A238,'Gas Curves'!$A$11:$G$371,IF(AND(MONTH(A238)&gt;=4, MONTH(A238)&lt;=10), 4,5)), 0)+IF(Fuel!$P$2, VLOOKUP(A238,'Gas Curves'!$A$11:$G$371,IF(AND(MONTH(A238)&gt;=4, MONTH(A238)&lt;=10), 6,7)), 0)</f>
        <v>5.1105</v>
      </c>
      <c r="T238" s="285">
        <f>IF(VLOOKUP(A238,'Gas Curves'!$A$11:$I$371,9)=0,T237,VLOOKUP(A238,'Gas Curves'!$A$11:$I$371,9))</f>
        <v>14.427</v>
      </c>
    </row>
    <row r="239" spans="1:20" s="4" customFormat="1" x14ac:dyDescent="0.2">
      <c r="A239" s="75">
        <f t="shared" si="16"/>
        <v>44228</v>
      </c>
      <c r="B239" s="190">
        <f t="shared" si="15"/>
        <v>5.0140000000000002</v>
      </c>
      <c r="C239" s="190">
        <f t="shared" si="15"/>
        <v>14.427</v>
      </c>
      <c r="D239" s="284">
        <f t="shared" si="17"/>
        <v>7.2134999999999998</v>
      </c>
      <c r="E239" s="284"/>
      <c r="F239" s="284"/>
      <c r="G239" s="285">
        <f>VLOOKUP(A239,'Gas Curves'!$A$11:$G$371,2)</f>
        <v>1.05</v>
      </c>
      <c r="H239" s="285">
        <f>IF(VLOOKUP(A239,'Gas Curves'!$A$11:$I$371,8)=0,H238,VLOOKUP(A239,'Gas Curves'!$A$11:$I$371,8))</f>
        <v>0.185</v>
      </c>
      <c r="I239" s="285">
        <f t="shared" si="18"/>
        <v>9.2499999999999999E-2</v>
      </c>
      <c r="J239" s="285"/>
      <c r="K239" s="285"/>
      <c r="L239" s="48">
        <f>VLOOKUP(A239,'Power Curves'!$BF$9:$BG$232,2)</f>
        <v>0.89</v>
      </c>
      <c r="M239" s="4">
        <f t="shared" si="19"/>
        <v>0.89</v>
      </c>
      <c r="N239" s="4">
        <f t="shared" si="19"/>
        <v>0.89</v>
      </c>
      <c r="S239" s="110">
        <f>VLOOKUP(A239,'Gas Curves'!$A$11:$G$371,3)+IF(Fuel!$P$1, VLOOKUP(A239,'Gas Curves'!$A$11:$G$371,IF(AND(MONTH(A239)&gt;=4, MONTH(A239)&lt;=10), 4,5)), 0)+IF(Fuel!$P$2, VLOOKUP(A239,'Gas Curves'!$A$11:$G$371,IF(AND(MONTH(A239)&gt;=4, MONTH(A239)&lt;=10), 6,7)), 0)</f>
        <v>5.0140000000000002</v>
      </c>
      <c r="T239" s="285">
        <f>IF(VLOOKUP(A239,'Gas Curves'!$A$11:$I$371,9)=0,T238,VLOOKUP(A239,'Gas Curves'!$A$11:$I$371,9))</f>
        <v>14.427</v>
      </c>
    </row>
    <row r="240" spans="1:20" s="4" customFormat="1" x14ac:dyDescent="0.2">
      <c r="A240" s="75">
        <f t="shared" si="16"/>
        <v>44256</v>
      </c>
      <c r="B240" s="190">
        <f t="shared" si="15"/>
        <v>4.8944999999999999</v>
      </c>
      <c r="C240" s="190">
        <f t="shared" si="15"/>
        <v>14.427</v>
      </c>
      <c r="D240" s="284">
        <f t="shared" si="17"/>
        <v>7.2134999999999998</v>
      </c>
      <c r="E240" s="284"/>
      <c r="F240" s="284"/>
      <c r="G240" s="285">
        <f>VLOOKUP(A240,'Gas Curves'!$A$11:$G$371,2)</f>
        <v>0.8</v>
      </c>
      <c r="H240" s="285">
        <f>IF(VLOOKUP(A240,'Gas Curves'!$A$11:$I$371,8)=0,H239,VLOOKUP(A240,'Gas Curves'!$A$11:$I$371,8))</f>
        <v>0.185</v>
      </c>
      <c r="I240" s="285">
        <f t="shared" si="18"/>
        <v>9.2499999999999999E-2</v>
      </c>
      <c r="J240" s="285"/>
      <c r="K240" s="285"/>
      <c r="L240" s="48">
        <f>VLOOKUP(A240,'Power Curves'!$BF$9:$BG$232,2)</f>
        <v>0.89</v>
      </c>
      <c r="M240" s="4">
        <f t="shared" si="19"/>
        <v>0.89</v>
      </c>
      <c r="N240" s="4">
        <f t="shared" si="19"/>
        <v>0.89</v>
      </c>
      <c r="S240" s="110">
        <f>VLOOKUP(A240,'Gas Curves'!$A$11:$G$371,3)+IF(Fuel!$P$1, VLOOKUP(A240,'Gas Curves'!$A$11:$G$371,IF(AND(MONTH(A240)&gt;=4, MONTH(A240)&lt;=10), 4,5)), 0)+IF(Fuel!$P$2, VLOOKUP(A240,'Gas Curves'!$A$11:$G$371,IF(AND(MONTH(A240)&gt;=4, MONTH(A240)&lt;=10), 6,7)), 0)</f>
        <v>4.8944999999999999</v>
      </c>
      <c r="T240" s="285">
        <f>IF(VLOOKUP(A240,'Gas Curves'!$A$11:$I$371,9)=0,T239,VLOOKUP(A240,'Gas Curves'!$A$11:$I$371,9))</f>
        <v>14.427</v>
      </c>
    </row>
    <row r="241" spans="1:20" s="4" customFormat="1" x14ac:dyDescent="0.2">
      <c r="A241" s="75">
        <f t="shared" si="16"/>
        <v>44287</v>
      </c>
      <c r="B241" s="190">
        <f t="shared" si="15"/>
        <v>4.7620000000000005</v>
      </c>
      <c r="C241" s="190">
        <f t="shared" si="15"/>
        <v>14.427</v>
      </c>
      <c r="D241" s="284">
        <f t="shared" si="17"/>
        <v>7.2134999999999998</v>
      </c>
      <c r="E241" s="284"/>
      <c r="F241" s="284"/>
      <c r="G241" s="285">
        <f>VLOOKUP(A241,'Gas Curves'!$A$11:$G$371,2)</f>
        <v>0.45</v>
      </c>
      <c r="H241" s="285">
        <f>IF(VLOOKUP(A241,'Gas Curves'!$A$11:$I$371,8)=0,H240,VLOOKUP(A241,'Gas Curves'!$A$11:$I$371,8))</f>
        <v>0.185</v>
      </c>
      <c r="I241" s="285">
        <f t="shared" si="18"/>
        <v>9.2499999999999999E-2</v>
      </c>
      <c r="J241" s="285"/>
      <c r="K241" s="285"/>
      <c r="L241" s="48">
        <f>VLOOKUP(A241,'Power Curves'!$BF$9:$BG$232,2)</f>
        <v>0.89</v>
      </c>
      <c r="M241" s="4">
        <f t="shared" si="19"/>
        <v>0.89</v>
      </c>
      <c r="N241" s="4">
        <f t="shared" si="19"/>
        <v>0.89</v>
      </c>
      <c r="S241" s="110">
        <f>VLOOKUP(A241,'Gas Curves'!$A$11:$G$371,3)+IF(Fuel!$P$1, VLOOKUP(A241,'Gas Curves'!$A$11:$G$371,IF(AND(MONTH(A241)&gt;=4, MONTH(A241)&lt;=10), 4,5)), 0)+IF(Fuel!$P$2, VLOOKUP(A241,'Gas Curves'!$A$11:$G$371,IF(AND(MONTH(A241)&gt;=4, MONTH(A241)&lt;=10), 6,7)), 0)</f>
        <v>4.7620000000000005</v>
      </c>
      <c r="T241" s="285">
        <f>IF(VLOOKUP(A241,'Gas Curves'!$A$11:$I$371,9)=0,T240,VLOOKUP(A241,'Gas Curves'!$A$11:$I$371,9))</f>
        <v>14.427</v>
      </c>
    </row>
    <row r="242" spans="1:20" s="4" customFormat="1" x14ac:dyDescent="0.2">
      <c r="A242" s="75">
        <f t="shared" si="16"/>
        <v>44317</v>
      </c>
      <c r="B242" s="190">
        <f t="shared" si="15"/>
        <v>4.7620000000000005</v>
      </c>
      <c r="C242" s="190">
        <f t="shared" si="15"/>
        <v>14.427</v>
      </c>
      <c r="D242" s="284">
        <f t="shared" si="17"/>
        <v>7.2134999999999998</v>
      </c>
      <c r="E242" s="284"/>
      <c r="F242" s="284"/>
      <c r="G242" s="285">
        <f>VLOOKUP(A242,'Gas Curves'!$A$11:$G$371,2)</f>
        <v>0.5</v>
      </c>
      <c r="H242" s="285">
        <f>IF(VLOOKUP(A242,'Gas Curves'!$A$11:$I$371,8)=0,H241,VLOOKUP(A242,'Gas Curves'!$A$11:$I$371,8))</f>
        <v>0.185</v>
      </c>
      <c r="I242" s="285">
        <f t="shared" si="18"/>
        <v>9.2499999999999999E-2</v>
      </c>
      <c r="J242" s="285"/>
      <c r="K242" s="285"/>
      <c r="L242" s="48">
        <f>VLOOKUP(A242,'Power Curves'!$BF$9:$BG$232,2)</f>
        <v>0.89</v>
      </c>
      <c r="M242" s="4">
        <f t="shared" si="19"/>
        <v>0.89</v>
      </c>
      <c r="N242" s="4">
        <f t="shared" si="19"/>
        <v>0.89</v>
      </c>
      <c r="S242" s="110">
        <f>VLOOKUP(A242,'Gas Curves'!$A$11:$G$371,3)+IF(Fuel!$P$1, VLOOKUP(A242,'Gas Curves'!$A$11:$G$371,IF(AND(MONTH(A242)&gt;=4, MONTH(A242)&lt;=10), 4,5)), 0)+IF(Fuel!$P$2, VLOOKUP(A242,'Gas Curves'!$A$11:$G$371,IF(AND(MONTH(A242)&gt;=4, MONTH(A242)&lt;=10), 6,7)), 0)</f>
        <v>4.7620000000000005</v>
      </c>
      <c r="T242" s="285">
        <f>IF(VLOOKUP(A242,'Gas Curves'!$A$11:$I$371,9)=0,T241,VLOOKUP(A242,'Gas Curves'!$A$11:$I$371,9))</f>
        <v>14.427</v>
      </c>
    </row>
    <row r="243" spans="1:20" s="4" customFormat="1" x14ac:dyDescent="0.2">
      <c r="A243" s="75">
        <f t="shared" si="16"/>
        <v>44348</v>
      </c>
      <c r="B243" s="190">
        <f t="shared" si="15"/>
        <v>4.7990000000000004</v>
      </c>
      <c r="C243" s="190">
        <f t="shared" si="15"/>
        <v>14.427</v>
      </c>
      <c r="D243" s="284">
        <f t="shared" si="17"/>
        <v>7.2134999999999998</v>
      </c>
      <c r="E243" s="284"/>
      <c r="F243" s="284"/>
      <c r="G243" s="285">
        <f>VLOOKUP(A243,'Gas Curves'!$A$11:$G$371,2)</f>
        <v>0.5</v>
      </c>
      <c r="H243" s="285">
        <f>IF(VLOOKUP(A243,'Gas Curves'!$A$11:$I$371,8)=0,H242,VLOOKUP(A243,'Gas Curves'!$A$11:$I$371,8))</f>
        <v>0.185</v>
      </c>
      <c r="I243" s="285">
        <f t="shared" si="18"/>
        <v>9.2499999999999999E-2</v>
      </c>
      <c r="J243" s="285"/>
      <c r="K243" s="285"/>
      <c r="L243" s="48">
        <f>VLOOKUP(A243,'Power Curves'!$BF$9:$BG$232,2)</f>
        <v>0.89</v>
      </c>
      <c r="M243" s="4">
        <f t="shared" si="19"/>
        <v>0.89</v>
      </c>
      <c r="N243" s="4">
        <f t="shared" si="19"/>
        <v>0.89</v>
      </c>
      <c r="S243" s="110">
        <f>VLOOKUP(A243,'Gas Curves'!$A$11:$G$371,3)+IF(Fuel!$P$1, VLOOKUP(A243,'Gas Curves'!$A$11:$G$371,IF(AND(MONTH(A243)&gt;=4, MONTH(A243)&lt;=10), 4,5)), 0)+IF(Fuel!$P$2, VLOOKUP(A243,'Gas Curves'!$A$11:$G$371,IF(AND(MONTH(A243)&gt;=4, MONTH(A243)&lt;=10), 6,7)), 0)</f>
        <v>4.7990000000000004</v>
      </c>
      <c r="T243" s="285">
        <f>IF(VLOOKUP(A243,'Gas Curves'!$A$11:$I$371,9)=0,T242,VLOOKUP(A243,'Gas Curves'!$A$11:$I$371,9))</f>
        <v>14.427</v>
      </c>
    </row>
    <row r="244" spans="1:20" s="4" customFormat="1" x14ac:dyDescent="0.2">
      <c r="A244" s="75">
        <f t="shared" si="16"/>
        <v>44378</v>
      </c>
      <c r="B244" s="190">
        <f t="shared" si="15"/>
        <v>4.8514999999999997</v>
      </c>
      <c r="C244" s="190">
        <f t="shared" si="15"/>
        <v>14.427</v>
      </c>
      <c r="D244" s="284">
        <f t="shared" si="17"/>
        <v>7.2134999999999998</v>
      </c>
      <c r="E244" s="284"/>
      <c r="F244" s="284"/>
      <c r="G244" s="285">
        <f>VLOOKUP(A244,'Gas Curves'!$A$11:$G$371,2)</f>
        <v>0.5</v>
      </c>
      <c r="H244" s="285">
        <f>IF(VLOOKUP(A244,'Gas Curves'!$A$11:$I$371,8)=0,H243,VLOOKUP(A244,'Gas Curves'!$A$11:$I$371,8))</f>
        <v>0.185</v>
      </c>
      <c r="I244" s="285">
        <f t="shared" si="18"/>
        <v>9.2499999999999999E-2</v>
      </c>
      <c r="J244" s="285"/>
      <c r="K244" s="285"/>
      <c r="L244" s="48">
        <f>VLOOKUP(A244,'Power Curves'!$BF$9:$BG$232,2)</f>
        <v>0.89</v>
      </c>
      <c r="M244" s="4">
        <f t="shared" si="19"/>
        <v>0.89</v>
      </c>
      <c r="N244" s="4">
        <f t="shared" si="19"/>
        <v>0.89</v>
      </c>
      <c r="S244" s="110">
        <f>VLOOKUP(A244,'Gas Curves'!$A$11:$G$371,3)+IF(Fuel!$P$1, VLOOKUP(A244,'Gas Curves'!$A$11:$G$371,IF(AND(MONTH(A244)&gt;=4, MONTH(A244)&lt;=10), 4,5)), 0)+IF(Fuel!$P$2, VLOOKUP(A244,'Gas Curves'!$A$11:$G$371,IF(AND(MONTH(A244)&gt;=4, MONTH(A244)&lt;=10), 6,7)), 0)</f>
        <v>4.8514999999999997</v>
      </c>
      <c r="T244" s="285">
        <f>IF(VLOOKUP(A244,'Gas Curves'!$A$11:$I$371,9)=0,T243,VLOOKUP(A244,'Gas Curves'!$A$11:$I$371,9))</f>
        <v>14.427</v>
      </c>
    </row>
    <row r="245" spans="1:20" s="4" customFormat="1" x14ac:dyDescent="0.2">
      <c r="A245" s="75">
        <f t="shared" si="16"/>
        <v>44409</v>
      </c>
      <c r="B245" s="190">
        <f t="shared" si="15"/>
        <v>4.8879999999999999</v>
      </c>
      <c r="C245" s="190">
        <f t="shared" si="15"/>
        <v>14.427</v>
      </c>
      <c r="D245" s="284">
        <f t="shared" si="17"/>
        <v>7.2134999999999998</v>
      </c>
      <c r="E245" s="284"/>
      <c r="F245" s="284"/>
      <c r="G245" s="285">
        <f>VLOOKUP(A245,'Gas Curves'!$A$11:$G$371,2)</f>
        <v>0.55000000000000004</v>
      </c>
      <c r="H245" s="285">
        <f>IF(VLOOKUP(A245,'Gas Curves'!$A$11:$I$371,8)=0,H244,VLOOKUP(A245,'Gas Curves'!$A$11:$I$371,8))</f>
        <v>0.185</v>
      </c>
      <c r="I245" s="285">
        <f t="shared" si="18"/>
        <v>9.2499999999999999E-2</v>
      </c>
      <c r="J245" s="285"/>
      <c r="K245" s="285"/>
      <c r="L245" s="48">
        <f>VLOOKUP(A245,'Power Curves'!$BF$9:$BG$232,2)</f>
        <v>0.89</v>
      </c>
      <c r="M245" s="4">
        <f t="shared" si="19"/>
        <v>0.89</v>
      </c>
      <c r="N245" s="4">
        <f t="shared" si="19"/>
        <v>0.89</v>
      </c>
      <c r="S245" s="110">
        <f>VLOOKUP(A245,'Gas Curves'!$A$11:$G$371,3)+IF(Fuel!$P$1, VLOOKUP(A245,'Gas Curves'!$A$11:$G$371,IF(AND(MONTH(A245)&gt;=4, MONTH(A245)&lt;=10), 4,5)), 0)+IF(Fuel!$P$2, VLOOKUP(A245,'Gas Curves'!$A$11:$G$371,IF(AND(MONTH(A245)&gt;=4, MONTH(A245)&lt;=10), 6,7)), 0)</f>
        <v>4.8879999999999999</v>
      </c>
      <c r="T245" s="285">
        <f>IF(VLOOKUP(A245,'Gas Curves'!$A$11:$I$371,9)=0,T244,VLOOKUP(A245,'Gas Curves'!$A$11:$I$371,9))</f>
        <v>14.427</v>
      </c>
    </row>
    <row r="246" spans="1:20" s="4" customFormat="1" x14ac:dyDescent="0.2">
      <c r="A246" s="75">
        <f t="shared" si="16"/>
        <v>44440</v>
      </c>
      <c r="B246" s="190">
        <f t="shared" si="15"/>
        <v>4.8934999999999995</v>
      </c>
      <c r="C246" s="190">
        <f t="shared" si="15"/>
        <v>14.427</v>
      </c>
      <c r="D246" s="284">
        <f t="shared" si="17"/>
        <v>7.2134999999999998</v>
      </c>
      <c r="E246" s="284"/>
      <c r="F246" s="284"/>
      <c r="G246" s="285">
        <f>VLOOKUP(A246,'Gas Curves'!$A$11:$G$371,2)</f>
        <v>0.55000000000000004</v>
      </c>
      <c r="H246" s="285">
        <f>IF(VLOOKUP(A246,'Gas Curves'!$A$11:$I$371,8)=0,H245,VLOOKUP(A246,'Gas Curves'!$A$11:$I$371,8))</f>
        <v>0.185</v>
      </c>
      <c r="I246" s="285">
        <f t="shared" si="18"/>
        <v>9.2499999999999999E-2</v>
      </c>
      <c r="J246" s="285"/>
      <c r="K246" s="285"/>
      <c r="L246" s="48">
        <f>VLOOKUP(A246,'Power Curves'!$BF$9:$BG$232,2)</f>
        <v>0.89</v>
      </c>
      <c r="M246" s="4">
        <f t="shared" si="19"/>
        <v>0.89</v>
      </c>
      <c r="N246" s="4">
        <f t="shared" si="19"/>
        <v>0.89</v>
      </c>
      <c r="S246" s="110">
        <f>VLOOKUP(A246,'Gas Curves'!$A$11:$G$371,3)+IF(Fuel!$P$1, VLOOKUP(A246,'Gas Curves'!$A$11:$G$371,IF(AND(MONTH(A246)&gt;=4, MONTH(A246)&lt;=10), 4,5)), 0)+IF(Fuel!$P$2, VLOOKUP(A246,'Gas Curves'!$A$11:$G$371,IF(AND(MONTH(A246)&gt;=4, MONTH(A246)&lt;=10), 6,7)), 0)</f>
        <v>4.8934999999999995</v>
      </c>
      <c r="T246" s="285">
        <f>IF(VLOOKUP(A246,'Gas Curves'!$A$11:$I$371,9)=0,T245,VLOOKUP(A246,'Gas Curves'!$A$11:$I$371,9))</f>
        <v>14.427</v>
      </c>
    </row>
    <row r="247" spans="1:20" s="4" customFormat="1" x14ac:dyDescent="0.2">
      <c r="A247" s="75">
        <f t="shared" si="16"/>
        <v>44470</v>
      </c>
      <c r="B247" s="190">
        <f t="shared" si="15"/>
        <v>4.8754999999999997</v>
      </c>
      <c r="C247" s="190">
        <f t="shared" si="15"/>
        <v>14.427</v>
      </c>
      <c r="D247" s="284">
        <f t="shared" si="17"/>
        <v>7.2134999999999998</v>
      </c>
      <c r="E247" s="284"/>
      <c r="F247" s="284"/>
      <c r="G247" s="285">
        <f>VLOOKUP(A247,'Gas Curves'!$A$11:$G$371,2)</f>
        <v>0.6</v>
      </c>
      <c r="H247" s="285">
        <f>IF(VLOOKUP(A247,'Gas Curves'!$A$11:$I$371,8)=0,H246,VLOOKUP(A247,'Gas Curves'!$A$11:$I$371,8))</f>
        <v>0.185</v>
      </c>
      <c r="I247" s="285">
        <f t="shared" si="18"/>
        <v>9.2499999999999999E-2</v>
      </c>
      <c r="J247" s="285"/>
      <c r="K247" s="285"/>
      <c r="L247" s="48">
        <f>VLOOKUP(A247,'Power Curves'!$BF$9:$BG$232,2)</f>
        <v>0.89</v>
      </c>
      <c r="M247" s="4">
        <f t="shared" si="19"/>
        <v>0.89</v>
      </c>
      <c r="N247" s="4">
        <f t="shared" si="19"/>
        <v>0.89</v>
      </c>
      <c r="S247" s="110">
        <f>VLOOKUP(A247,'Gas Curves'!$A$11:$G$371,3)+IF(Fuel!$P$1, VLOOKUP(A247,'Gas Curves'!$A$11:$G$371,IF(AND(MONTH(A247)&gt;=4, MONTH(A247)&lt;=10), 4,5)), 0)+IF(Fuel!$P$2, VLOOKUP(A247,'Gas Curves'!$A$11:$G$371,IF(AND(MONTH(A247)&gt;=4, MONTH(A247)&lt;=10), 6,7)), 0)</f>
        <v>4.8754999999999997</v>
      </c>
      <c r="T247" s="285">
        <f>IF(VLOOKUP(A247,'Gas Curves'!$A$11:$I$371,9)=0,T246,VLOOKUP(A247,'Gas Curves'!$A$11:$I$371,9))</f>
        <v>14.427</v>
      </c>
    </row>
    <row r="248" spans="1:20" s="4" customFormat="1" x14ac:dyDescent="0.2">
      <c r="A248" s="75">
        <f t="shared" si="16"/>
        <v>44501</v>
      </c>
      <c r="B248" s="190">
        <f t="shared" si="15"/>
        <v>5.0104999999999995</v>
      </c>
      <c r="C248" s="190">
        <f t="shared" si="15"/>
        <v>14.427</v>
      </c>
      <c r="D248" s="284">
        <f t="shared" si="17"/>
        <v>7.2134999999999998</v>
      </c>
      <c r="E248" s="284"/>
      <c r="F248" s="284"/>
      <c r="G248" s="285">
        <f>VLOOKUP(A248,'Gas Curves'!$A$11:$G$371,2)</f>
        <v>0.85</v>
      </c>
      <c r="H248" s="285">
        <f>IF(VLOOKUP(A248,'Gas Curves'!$A$11:$I$371,8)=0,H247,VLOOKUP(A248,'Gas Curves'!$A$11:$I$371,8))</f>
        <v>0.185</v>
      </c>
      <c r="I248" s="285">
        <f t="shared" si="18"/>
        <v>9.2499999999999999E-2</v>
      </c>
      <c r="J248" s="285"/>
      <c r="K248" s="285"/>
      <c r="L248" s="48">
        <f>VLOOKUP(A248,'Power Curves'!$BF$9:$BG$232,2)</f>
        <v>0.89</v>
      </c>
      <c r="M248" s="4">
        <f t="shared" si="19"/>
        <v>0.89</v>
      </c>
      <c r="N248" s="4">
        <f t="shared" si="19"/>
        <v>0.89</v>
      </c>
      <c r="S248" s="110">
        <f>VLOOKUP(A248,'Gas Curves'!$A$11:$G$371,3)+IF(Fuel!$P$1, VLOOKUP(A248,'Gas Curves'!$A$11:$G$371,IF(AND(MONTH(A248)&gt;=4, MONTH(A248)&lt;=10), 4,5)), 0)+IF(Fuel!$P$2, VLOOKUP(A248,'Gas Curves'!$A$11:$G$371,IF(AND(MONTH(A248)&gt;=4, MONTH(A248)&lt;=10), 6,7)), 0)</f>
        <v>5.0104999999999995</v>
      </c>
      <c r="T248" s="285">
        <f>IF(VLOOKUP(A248,'Gas Curves'!$A$11:$I$371,9)=0,T247,VLOOKUP(A248,'Gas Curves'!$A$11:$I$371,9))</f>
        <v>14.427</v>
      </c>
    </row>
    <row r="249" spans="1:20" s="4" customFormat="1" x14ac:dyDescent="0.2">
      <c r="A249" s="75">
        <f t="shared" si="16"/>
        <v>44531</v>
      </c>
      <c r="B249" s="190">
        <f t="shared" si="15"/>
        <v>5.1630000000000003</v>
      </c>
      <c r="C249" s="190">
        <f t="shared" si="15"/>
        <v>14.427</v>
      </c>
      <c r="D249" s="284">
        <f t="shared" si="17"/>
        <v>7.2134999999999998</v>
      </c>
      <c r="E249" s="284"/>
      <c r="F249" s="284"/>
      <c r="G249" s="285">
        <f>VLOOKUP(A249,'Gas Curves'!$A$11:$G$371,2)</f>
        <v>1.05</v>
      </c>
      <c r="H249" s="285">
        <f>IF(VLOOKUP(A249,'Gas Curves'!$A$11:$I$371,8)=0,H248,VLOOKUP(A249,'Gas Curves'!$A$11:$I$371,8))</f>
        <v>0.185</v>
      </c>
      <c r="I249" s="285">
        <f t="shared" si="18"/>
        <v>9.2499999999999999E-2</v>
      </c>
      <c r="J249" s="285"/>
      <c r="K249" s="285"/>
      <c r="L249" s="48">
        <f>VLOOKUP(A249,'Power Curves'!$BF$9:$BG$232,2)</f>
        <v>0.89</v>
      </c>
      <c r="M249" s="4">
        <f t="shared" si="19"/>
        <v>0.89</v>
      </c>
      <c r="N249" s="4">
        <f t="shared" si="19"/>
        <v>0.89</v>
      </c>
      <c r="S249" s="110">
        <f>VLOOKUP(A249,'Gas Curves'!$A$11:$G$371,3)+IF(Fuel!$P$1, VLOOKUP(A249,'Gas Curves'!$A$11:$G$371,IF(AND(MONTH(A249)&gt;=4, MONTH(A249)&lt;=10), 4,5)), 0)+IF(Fuel!$P$2, VLOOKUP(A249,'Gas Curves'!$A$11:$G$371,IF(AND(MONTH(A249)&gt;=4, MONTH(A249)&lt;=10), 6,7)), 0)</f>
        <v>5.1630000000000003</v>
      </c>
      <c r="T249" s="285">
        <f>IF(VLOOKUP(A249,'Gas Curves'!$A$11:$I$371,9)=0,T248,VLOOKUP(A249,'Gas Curves'!$A$11:$I$371,9))</f>
        <v>14.427</v>
      </c>
    </row>
    <row r="250" spans="1:20" s="4" customFormat="1" x14ac:dyDescent="0.2">
      <c r="A250" s="75">
        <f t="shared" si="16"/>
        <v>44562</v>
      </c>
      <c r="B250" s="190">
        <f t="shared" si="15"/>
        <v>5.2180000000000009</v>
      </c>
      <c r="C250" s="190">
        <f t="shared" si="15"/>
        <v>14.427</v>
      </c>
      <c r="D250" s="284">
        <f t="shared" si="17"/>
        <v>7.2134999999999998</v>
      </c>
      <c r="E250" s="284"/>
      <c r="F250" s="284"/>
      <c r="G250" s="285">
        <f>VLOOKUP(A250,'Gas Curves'!$A$11:$G$371,2)</f>
        <v>1.05</v>
      </c>
      <c r="H250" s="285">
        <f>IF(VLOOKUP(A250,'Gas Curves'!$A$11:$I$371,8)=0,H249,VLOOKUP(A250,'Gas Curves'!$A$11:$I$371,8))</f>
        <v>0.185</v>
      </c>
      <c r="I250" s="285">
        <f t="shared" si="18"/>
        <v>9.2499999999999999E-2</v>
      </c>
      <c r="J250" s="285"/>
      <c r="K250" s="285"/>
      <c r="L250" s="48">
        <f>VLOOKUP(A250,'Power Curves'!$BF$9:$BG$232,2)</f>
        <v>0.89</v>
      </c>
      <c r="M250" s="4">
        <f t="shared" si="19"/>
        <v>0.89</v>
      </c>
      <c r="N250" s="4">
        <f t="shared" si="19"/>
        <v>0.89</v>
      </c>
      <c r="S250" s="110">
        <f>VLOOKUP(A250,'Gas Curves'!$A$11:$G$371,3)+IF(Fuel!$P$1, VLOOKUP(A250,'Gas Curves'!$A$11:$G$371,IF(AND(MONTH(A250)&gt;=4, MONTH(A250)&lt;=10), 4,5)), 0)+IF(Fuel!$P$2, VLOOKUP(A250,'Gas Curves'!$A$11:$G$371,IF(AND(MONTH(A250)&gt;=4, MONTH(A250)&lt;=10), 6,7)), 0)</f>
        <v>5.2180000000000009</v>
      </c>
      <c r="T250" s="285">
        <f>IF(VLOOKUP(A250,'Gas Curves'!$A$11:$I$371,9)=0,T249,VLOOKUP(A250,'Gas Curves'!$A$11:$I$371,9))</f>
        <v>14.427</v>
      </c>
    </row>
    <row r="251" spans="1:20" s="4" customFormat="1" x14ac:dyDescent="0.2">
      <c r="A251" s="75">
        <f t="shared" si="16"/>
        <v>44593</v>
      </c>
      <c r="B251" s="190">
        <f t="shared" si="15"/>
        <v>5.1215000000000002</v>
      </c>
      <c r="C251" s="190">
        <f t="shared" si="15"/>
        <v>14.427</v>
      </c>
      <c r="D251" s="284">
        <f t="shared" si="17"/>
        <v>7.2134999999999998</v>
      </c>
      <c r="E251" s="284"/>
      <c r="F251" s="284"/>
      <c r="G251" s="285">
        <f>VLOOKUP(A251,'Gas Curves'!$A$11:$G$371,2)</f>
        <v>1.05</v>
      </c>
      <c r="H251" s="285">
        <f>IF(VLOOKUP(A251,'Gas Curves'!$A$11:$I$371,8)=0,H250,VLOOKUP(A251,'Gas Curves'!$A$11:$I$371,8))</f>
        <v>0.185</v>
      </c>
      <c r="I251" s="285">
        <f t="shared" si="18"/>
        <v>9.2499999999999999E-2</v>
      </c>
      <c r="J251" s="285"/>
      <c r="K251" s="285"/>
      <c r="L251" s="48">
        <f>VLOOKUP(A251,'Power Curves'!$BF$9:$BG$232,2)</f>
        <v>0.89</v>
      </c>
      <c r="M251" s="4">
        <f t="shared" si="19"/>
        <v>0.89</v>
      </c>
      <c r="N251" s="4">
        <f t="shared" si="19"/>
        <v>0.89</v>
      </c>
      <c r="S251" s="110">
        <f>VLOOKUP(A251,'Gas Curves'!$A$11:$G$371,3)+IF(Fuel!$P$1, VLOOKUP(A251,'Gas Curves'!$A$11:$G$371,IF(AND(MONTH(A251)&gt;=4, MONTH(A251)&lt;=10), 4,5)), 0)+IF(Fuel!$P$2, VLOOKUP(A251,'Gas Curves'!$A$11:$G$371,IF(AND(MONTH(A251)&gt;=4, MONTH(A251)&lt;=10), 6,7)), 0)</f>
        <v>5.1215000000000002</v>
      </c>
      <c r="T251" s="285">
        <f>IF(VLOOKUP(A251,'Gas Curves'!$A$11:$I$371,9)=0,T250,VLOOKUP(A251,'Gas Curves'!$A$11:$I$371,9))</f>
        <v>14.427</v>
      </c>
    </row>
    <row r="252" spans="1:20" s="4" customFormat="1" x14ac:dyDescent="0.2">
      <c r="A252" s="75">
        <f t="shared" si="16"/>
        <v>44621</v>
      </c>
      <c r="B252" s="190">
        <f t="shared" si="15"/>
        <v>5.0019999999999998</v>
      </c>
      <c r="C252" s="190">
        <f t="shared" si="15"/>
        <v>14.427</v>
      </c>
      <c r="D252" s="284">
        <f t="shared" si="17"/>
        <v>7.2134999999999998</v>
      </c>
      <c r="E252" s="284"/>
      <c r="F252" s="284"/>
      <c r="G252" s="285">
        <f>VLOOKUP(A252,'Gas Curves'!$A$11:$G$371,2)</f>
        <v>0.8</v>
      </c>
      <c r="H252" s="285">
        <f>IF(VLOOKUP(A252,'Gas Curves'!$A$11:$I$371,8)=0,H251,VLOOKUP(A252,'Gas Curves'!$A$11:$I$371,8))</f>
        <v>0.185</v>
      </c>
      <c r="I252" s="285">
        <f t="shared" si="18"/>
        <v>9.2499999999999999E-2</v>
      </c>
      <c r="J252" s="285"/>
      <c r="K252" s="285"/>
      <c r="L252" s="48">
        <f>VLOOKUP(A252,'Power Curves'!$BF$9:$BG$232,2)</f>
        <v>0.89</v>
      </c>
      <c r="M252" s="4">
        <f t="shared" si="19"/>
        <v>0.89</v>
      </c>
      <c r="N252" s="4">
        <f t="shared" si="19"/>
        <v>0.89</v>
      </c>
      <c r="S252" s="110">
        <f>VLOOKUP(A252,'Gas Curves'!$A$11:$G$371,3)+IF(Fuel!$P$1, VLOOKUP(A252,'Gas Curves'!$A$11:$G$371,IF(AND(MONTH(A252)&gt;=4, MONTH(A252)&lt;=10), 4,5)), 0)+IF(Fuel!$P$2, VLOOKUP(A252,'Gas Curves'!$A$11:$G$371,IF(AND(MONTH(A252)&gt;=4, MONTH(A252)&lt;=10), 6,7)), 0)</f>
        <v>5.0019999999999998</v>
      </c>
      <c r="T252" s="285">
        <f>IF(VLOOKUP(A252,'Gas Curves'!$A$11:$I$371,9)=0,T251,VLOOKUP(A252,'Gas Curves'!$A$11:$I$371,9))</f>
        <v>14.427</v>
      </c>
    </row>
    <row r="253" spans="1:20" s="4" customFormat="1" x14ac:dyDescent="0.2">
      <c r="A253" s="75">
        <f t="shared" si="16"/>
        <v>44652</v>
      </c>
      <c r="B253" s="190">
        <f t="shared" si="15"/>
        <v>4.8695000000000004</v>
      </c>
      <c r="C253" s="190">
        <f t="shared" si="15"/>
        <v>14.427</v>
      </c>
      <c r="D253" s="284">
        <f t="shared" si="17"/>
        <v>7.2134999999999998</v>
      </c>
      <c r="E253" s="284"/>
      <c r="F253" s="284"/>
      <c r="G253" s="285">
        <f>VLOOKUP(A253,'Gas Curves'!$A$11:$G$371,2)</f>
        <v>0.45</v>
      </c>
      <c r="H253" s="285">
        <f>IF(VLOOKUP(A253,'Gas Curves'!$A$11:$I$371,8)=0,H252,VLOOKUP(A253,'Gas Curves'!$A$11:$I$371,8))</f>
        <v>0.185</v>
      </c>
      <c r="I253" s="285">
        <f t="shared" si="18"/>
        <v>9.2499999999999999E-2</v>
      </c>
      <c r="J253" s="285"/>
      <c r="K253" s="285"/>
      <c r="L253" s="48">
        <f>VLOOKUP(A253,'Power Curves'!$BF$9:$BG$232,2)</f>
        <v>0.89</v>
      </c>
      <c r="M253" s="4">
        <f t="shared" si="19"/>
        <v>0.89</v>
      </c>
      <c r="N253" s="4">
        <f t="shared" si="19"/>
        <v>0.89</v>
      </c>
      <c r="S253" s="110">
        <f>VLOOKUP(A253,'Gas Curves'!$A$11:$G$371,3)+IF(Fuel!$P$1, VLOOKUP(A253,'Gas Curves'!$A$11:$G$371,IF(AND(MONTH(A253)&gt;=4, MONTH(A253)&lt;=10), 4,5)), 0)+IF(Fuel!$P$2, VLOOKUP(A253,'Gas Curves'!$A$11:$G$371,IF(AND(MONTH(A253)&gt;=4, MONTH(A253)&lt;=10), 6,7)), 0)</f>
        <v>4.8695000000000004</v>
      </c>
      <c r="T253" s="285">
        <f>IF(VLOOKUP(A253,'Gas Curves'!$A$11:$I$371,9)=0,T252,VLOOKUP(A253,'Gas Curves'!$A$11:$I$371,9))</f>
        <v>14.427</v>
      </c>
    </row>
    <row r="254" spans="1:20" s="4" customFormat="1" x14ac:dyDescent="0.2">
      <c r="A254" s="75">
        <f t="shared" si="16"/>
        <v>44682</v>
      </c>
      <c r="B254" s="190">
        <f t="shared" si="15"/>
        <v>4.8695000000000004</v>
      </c>
      <c r="C254" s="190">
        <f t="shared" si="15"/>
        <v>14.427</v>
      </c>
      <c r="D254" s="284">
        <f t="shared" si="17"/>
        <v>7.2134999999999998</v>
      </c>
      <c r="E254" s="284"/>
      <c r="F254" s="284"/>
      <c r="G254" s="285">
        <f>VLOOKUP(A254,'Gas Curves'!$A$11:$G$371,2)</f>
        <v>0.5</v>
      </c>
      <c r="H254" s="285">
        <f>IF(VLOOKUP(A254,'Gas Curves'!$A$11:$I$371,8)=0,H253,VLOOKUP(A254,'Gas Curves'!$A$11:$I$371,8))</f>
        <v>0.185</v>
      </c>
      <c r="I254" s="285">
        <f t="shared" si="18"/>
        <v>9.2499999999999999E-2</v>
      </c>
      <c r="J254" s="285"/>
      <c r="K254" s="285"/>
      <c r="L254" s="48">
        <f>VLOOKUP(A254,'Power Curves'!$BF$9:$BG$232,2)</f>
        <v>0.89</v>
      </c>
      <c r="M254" s="4">
        <f t="shared" si="19"/>
        <v>0.89</v>
      </c>
      <c r="N254" s="4">
        <f t="shared" si="19"/>
        <v>0.89</v>
      </c>
      <c r="S254" s="110">
        <f>VLOOKUP(A254,'Gas Curves'!$A$11:$G$371,3)+IF(Fuel!$P$1, VLOOKUP(A254,'Gas Curves'!$A$11:$G$371,IF(AND(MONTH(A254)&gt;=4, MONTH(A254)&lt;=10), 4,5)), 0)+IF(Fuel!$P$2, VLOOKUP(A254,'Gas Curves'!$A$11:$G$371,IF(AND(MONTH(A254)&gt;=4, MONTH(A254)&lt;=10), 6,7)), 0)</f>
        <v>4.8695000000000004</v>
      </c>
      <c r="T254" s="285">
        <f>IF(VLOOKUP(A254,'Gas Curves'!$A$11:$I$371,9)=0,T253,VLOOKUP(A254,'Gas Curves'!$A$11:$I$371,9))</f>
        <v>14.427</v>
      </c>
    </row>
    <row r="255" spans="1:20" s="4" customFormat="1" x14ac:dyDescent="0.2">
      <c r="A255" s="75">
        <f t="shared" si="16"/>
        <v>44713</v>
      </c>
      <c r="B255" s="190">
        <f t="shared" si="15"/>
        <v>4.9065000000000003</v>
      </c>
      <c r="C255" s="190">
        <f t="shared" si="15"/>
        <v>14.427</v>
      </c>
      <c r="D255" s="284">
        <f t="shared" si="17"/>
        <v>7.2134999999999998</v>
      </c>
      <c r="E255" s="284"/>
      <c r="F255" s="284"/>
      <c r="G255" s="285">
        <f>VLOOKUP(A255,'Gas Curves'!$A$11:$G$371,2)</f>
        <v>0.5</v>
      </c>
      <c r="H255" s="285">
        <f>IF(VLOOKUP(A255,'Gas Curves'!$A$11:$I$371,8)=0,H254,VLOOKUP(A255,'Gas Curves'!$A$11:$I$371,8))</f>
        <v>0.185</v>
      </c>
      <c r="I255" s="285">
        <f t="shared" si="18"/>
        <v>9.2499999999999999E-2</v>
      </c>
      <c r="J255" s="285"/>
      <c r="K255" s="285"/>
      <c r="L255" s="48">
        <f>VLOOKUP(A255,'Power Curves'!$BF$9:$BG$232,2)</f>
        <v>0.89</v>
      </c>
      <c r="M255" s="4">
        <f t="shared" si="19"/>
        <v>0.89</v>
      </c>
      <c r="N255" s="4">
        <f t="shared" si="19"/>
        <v>0.89</v>
      </c>
      <c r="S255" s="110">
        <f>VLOOKUP(A255,'Gas Curves'!$A$11:$G$371,3)+IF(Fuel!$P$1, VLOOKUP(A255,'Gas Curves'!$A$11:$G$371,IF(AND(MONTH(A255)&gt;=4, MONTH(A255)&lt;=10), 4,5)), 0)+IF(Fuel!$P$2, VLOOKUP(A255,'Gas Curves'!$A$11:$G$371,IF(AND(MONTH(A255)&gt;=4, MONTH(A255)&lt;=10), 6,7)), 0)</f>
        <v>4.9065000000000003</v>
      </c>
      <c r="T255" s="285">
        <f>IF(VLOOKUP(A255,'Gas Curves'!$A$11:$I$371,9)=0,T254,VLOOKUP(A255,'Gas Curves'!$A$11:$I$371,9))</f>
        <v>14.427</v>
      </c>
    </row>
    <row r="256" spans="1:20" s="4" customFormat="1" x14ac:dyDescent="0.2">
      <c r="A256" s="75">
        <f t="shared" si="16"/>
        <v>44743</v>
      </c>
      <c r="B256" s="190">
        <f t="shared" si="15"/>
        <v>4.9589999999999996</v>
      </c>
      <c r="C256" s="190">
        <f t="shared" si="15"/>
        <v>14.427</v>
      </c>
      <c r="D256" s="284">
        <f t="shared" si="17"/>
        <v>7.2134999999999998</v>
      </c>
      <c r="E256" s="284"/>
      <c r="F256" s="284"/>
      <c r="G256" s="285">
        <f>VLOOKUP(A256,'Gas Curves'!$A$11:$G$371,2)</f>
        <v>0.5</v>
      </c>
      <c r="H256" s="285">
        <f>IF(VLOOKUP(A256,'Gas Curves'!$A$11:$I$371,8)=0,H255,VLOOKUP(A256,'Gas Curves'!$A$11:$I$371,8))</f>
        <v>0.185</v>
      </c>
      <c r="I256" s="285">
        <f t="shared" si="18"/>
        <v>9.2499999999999999E-2</v>
      </c>
      <c r="J256" s="285"/>
      <c r="K256" s="285"/>
      <c r="L256" s="48">
        <f>VLOOKUP(A256,'Power Curves'!$BF$9:$BG$232,2)</f>
        <v>0.89</v>
      </c>
      <c r="M256" s="4">
        <f t="shared" si="19"/>
        <v>0.89</v>
      </c>
      <c r="N256" s="4">
        <f t="shared" si="19"/>
        <v>0.89</v>
      </c>
      <c r="S256" s="110">
        <f>VLOOKUP(A256,'Gas Curves'!$A$11:$G$371,3)+IF(Fuel!$P$1, VLOOKUP(A256,'Gas Curves'!$A$11:$G$371,IF(AND(MONTH(A256)&gt;=4, MONTH(A256)&lt;=10), 4,5)), 0)+IF(Fuel!$P$2, VLOOKUP(A256,'Gas Curves'!$A$11:$G$371,IF(AND(MONTH(A256)&gt;=4, MONTH(A256)&lt;=10), 6,7)), 0)</f>
        <v>4.9589999999999996</v>
      </c>
      <c r="T256" s="285">
        <f>IF(VLOOKUP(A256,'Gas Curves'!$A$11:$I$371,9)=0,T255,VLOOKUP(A256,'Gas Curves'!$A$11:$I$371,9))</f>
        <v>14.427</v>
      </c>
    </row>
    <row r="257" spans="1:20" s="4" customFormat="1" x14ac:dyDescent="0.2">
      <c r="A257" s="75">
        <f t="shared" si="16"/>
        <v>44774</v>
      </c>
      <c r="B257" s="190">
        <f t="shared" si="15"/>
        <v>4.9954999999999998</v>
      </c>
      <c r="C257" s="190">
        <f t="shared" si="15"/>
        <v>14.427</v>
      </c>
      <c r="D257" s="284">
        <f t="shared" si="17"/>
        <v>7.2134999999999998</v>
      </c>
      <c r="E257" s="284"/>
      <c r="F257" s="284"/>
      <c r="G257" s="285">
        <f>VLOOKUP(A257,'Gas Curves'!$A$11:$G$371,2)</f>
        <v>0.55000000000000004</v>
      </c>
      <c r="H257" s="285">
        <f>IF(VLOOKUP(A257,'Gas Curves'!$A$11:$I$371,8)=0,H256,VLOOKUP(A257,'Gas Curves'!$A$11:$I$371,8))</f>
        <v>0.185</v>
      </c>
      <c r="I257" s="285">
        <f t="shared" si="18"/>
        <v>9.2499999999999999E-2</v>
      </c>
      <c r="J257" s="285"/>
      <c r="K257" s="285"/>
      <c r="L257" s="48">
        <f>VLOOKUP(A257,'Power Curves'!$BF$9:$BG$232,2)</f>
        <v>0.89</v>
      </c>
      <c r="M257" s="4">
        <f t="shared" si="19"/>
        <v>0.89</v>
      </c>
      <c r="N257" s="4">
        <f t="shared" si="19"/>
        <v>0.89</v>
      </c>
      <c r="S257" s="110">
        <f>VLOOKUP(A257,'Gas Curves'!$A$11:$G$371,3)+IF(Fuel!$P$1, VLOOKUP(A257,'Gas Curves'!$A$11:$G$371,IF(AND(MONTH(A257)&gt;=4, MONTH(A257)&lt;=10), 4,5)), 0)+IF(Fuel!$P$2, VLOOKUP(A257,'Gas Curves'!$A$11:$G$371,IF(AND(MONTH(A257)&gt;=4, MONTH(A257)&lt;=10), 6,7)), 0)</f>
        <v>4.9954999999999998</v>
      </c>
      <c r="T257" s="285">
        <f>IF(VLOOKUP(A257,'Gas Curves'!$A$11:$I$371,9)=0,T256,VLOOKUP(A257,'Gas Curves'!$A$11:$I$371,9))</f>
        <v>14.427</v>
      </c>
    </row>
    <row r="258" spans="1:20" s="4" customFormat="1" x14ac:dyDescent="0.2">
      <c r="A258" s="75">
        <f t="shared" si="16"/>
        <v>44805</v>
      </c>
      <c r="B258" s="190">
        <f t="shared" si="15"/>
        <v>5.0009999999999994</v>
      </c>
      <c r="C258" s="190">
        <f t="shared" si="15"/>
        <v>14.427</v>
      </c>
      <c r="D258" s="284">
        <f t="shared" si="17"/>
        <v>7.2134999999999998</v>
      </c>
      <c r="E258" s="284"/>
      <c r="F258" s="284"/>
      <c r="G258" s="285">
        <f>VLOOKUP(A258,'Gas Curves'!$A$11:$G$371,2)</f>
        <v>0.55000000000000004</v>
      </c>
      <c r="H258" s="285">
        <f>IF(VLOOKUP(A258,'Gas Curves'!$A$11:$I$371,8)=0,H257,VLOOKUP(A258,'Gas Curves'!$A$11:$I$371,8))</f>
        <v>0.185</v>
      </c>
      <c r="I258" s="285">
        <f t="shared" si="18"/>
        <v>9.2499999999999999E-2</v>
      </c>
      <c r="J258" s="285"/>
      <c r="K258" s="285"/>
      <c r="L258" s="48">
        <f>VLOOKUP(A258,'Power Curves'!$BF$9:$BG$232,2)</f>
        <v>0.89</v>
      </c>
      <c r="M258" s="4">
        <f t="shared" si="19"/>
        <v>0.89</v>
      </c>
      <c r="N258" s="4">
        <f t="shared" si="19"/>
        <v>0.89</v>
      </c>
      <c r="S258" s="110">
        <f>VLOOKUP(A258,'Gas Curves'!$A$11:$G$371,3)+IF(Fuel!$P$1, VLOOKUP(A258,'Gas Curves'!$A$11:$G$371,IF(AND(MONTH(A258)&gt;=4, MONTH(A258)&lt;=10), 4,5)), 0)+IF(Fuel!$P$2, VLOOKUP(A258,'Gas Curves'!$A$11:$G$371,IF(AND(MONTH(A258)&gt;=4, MONTH(A258)&lt;=10), 6,7)), 0)</f>
        <v>5.0009999999999994</v>
      </c>
      <c r="T258" s="285">
        <f>IF(VLOOKUP(A258,'Gas Curves'!$A$11:$I$371,9)=0,T257,VLOOKUP(A258,'Gas Curves'!$A$11:$I$371,9))</f>
        <v>14.427</v>
      </c>
    </row>
    <row r="259" spans="1:20" s="4" customFormat="1" x14ac:dyDescent="0.2">
      <c r="A259" s="75">
        <f t="shared" si="16"/>
        <v>44835</v>
      </c>
      <c r="B259" s="190">
        <f t="shared" si="15"/>
        <v>4.9829999999999997</v>
      </c>
      <c r="C259" s="190">
        <f t="shared" si="15"/>
        <v>14.427</v>
      </c>
      <c r="D259" s="284">
        <f t="shared" si="17"/>
        <v>7.2134999999999998</v>
      </c>
      <c r="E259" s="284"/>
      <c r="F259" s="284"/>
      <c r="G259" s="285">
        <f>VLOOKUP(A259,'Gas Curves'!$A$11:$G$371,2)</f>
        <v>0.6</v>
      </c>
      <c r="H259" s="285">
        <f>IF(VLOOKUP(A259,'Gas Curves'!$A$11:$I$371,8)=0,H258,VLOOKUP(A259,'Gas Curves'!$A$11:$I$371,8))</f>
        <v>0.185</v>
      </c>
      <c r="I259" s="285">
        <f t="shared" si="18"/>
        <v>9.2499999999999999E-2</v>
      </c>
      <c r="J259" s="285"/>
      <c r="K259" s="285"/>
      <c r="L259" s="48">
        <f>VLOOKUP(A259,'Power Curves'!$BF$9:$BG$232,2)</f>
        <v>0.89</v>
      </c>
      <c r="M259" s="4">
        <f t="shared" si="19"/>
        <v>0.89</v>
      </c>
      <c r="N259" s="4">
        <f t="shared" si="19"/>
        <v>0.89</v>
      </c>
      <c r="S259" s="110">
        <f>VLOOKUP(A259,'Gas Curves'!$A$11:$G$371,3)+IF(Fuel!$P$1, VLOOKUP(A259,'Gas Curves'!$A$11:$G$371,IF(AND(MONTH(A259)&gt;=4, MONTH(A259)&lt;=10), 4,5)), 0)+IF(Fuel!$P$2, VLOOKUP(A259,'Gas Curves'!$A$11:$G$371,IF(AND(MONTH(A259)&gt;=4, MONTH(A259)&lt;=10), 6,7)), 0)</f>
        <v>4.9829999999999997</v>
      </c>
      <c r="T259" s="285">
        <f>IF(VLOOKUP(A259,'Gas Curves'!$A$11:$I$371,9)=0,T258,VLOOKUP(A259,'Gas Curves'!$A$11:$I$371,9))</f>
        <v>14.427</v>
      </c>
    </row>
    <row r="260" spans="1:20" s="4" customFormat="1" x14ac:dyDescent="0.2">
      <c r="A260" s="75">
        <f t="shared" si="16"/>
        <v>44866</v>
      </c>
      <c r="B260" s="190">
        <f t="shared" si="15"/>
        <v>5.1180000000000003</v>
      </c>
      <c r="C260" s="190">
        <f t="shared" si="15"/>
        <v>14.427</v>
      </c>
      <c r="D260" s="284">
        <f t="shared" si="17"/>
        <v>7.2134999999999998</v>
      </c>
      <c r="E260" s="284"/>
      <c r="F260" s="284"/>
      <c r="G260" s="285">
        <f>VLOOKUP(A260,'Gas Curves'!$A$11:$G$371,2)</f>
        <v>0.85</v>
      </c>
      <c r="H260" s="285">
        <f>IF(VLOOKUP(A260,'Gas Curves'!$A$11:$I$371,8)=0,H259,VLOOKUP(A260,'Gas Curves'!$A$11:$I$371,8))</f>
        <v>0.185</v>
      </c>
      <c r="I260" s="285">
        <f t="shared" si="18"/>
        <v>9.2499999999999999E-2</v>
      </c>
      <c r="J260" s="285"/>
      <c r="K260" s="285"/>
      <c r="L260" s="48">
        <f>VLOOKUP(A260,'Power Curves'!$BF$9:$BG$232,2)</f>
        <v>0.89</v>
      </c>
      <c r="M260" s="4">
        <f t="shared" si="19"/>
        <v>0.89</v>
      </c>
      <c r="N260" s="4">
        <f t="shared" si="19"/>
        <v>0.89</v>
      </c>
      <c r="S260" s="110">
        <f>VLOOKUP(A260,'Gas Curves'!$A$11:$G$371,3)+IF(Fuel!$P$1, VLOOKUP(A260,'Gas Curves'!$A$11:$G$371,IF(AND(MONTH(A260)&gt;=4, MONTH(A260)&lt;=10), 4,5)), 0)+IF(Fuel!$P$2, VLOOKUP(A260,'Gas Curves'!$A$11:$G$371,IF(AND(MONTH(A260)&gt;=4, MONTH(A260)&lt;=10), 6,7)), 0)</f>
        <v>5.1180000000000003</v>
      </c>
      <c r="T260" s="285">
        <f>IF(VLOOKUP(A260,'Gas Curves'!$A$11:$I$371,9)=0,T259,VLOOKUP(A260,'Gas Curves'!$A$11:$I$371,9))</f>
        <v>14.427</v>
      </c>
    </row>
    <row r="261" spans="1:20" s="4" customFormat="1" x14ac:dyDescent="0.2">
      <c r="A261" s="75">
        <f t="shared" si="16"/>
        <v>44896</v>
      </c>
      <c r="B261" s="190">
        <f t="shared" si="15"/>
        <v>5.2705000000000002</v>
      </c>
      <c r="C261" s="190">
        <f t="shared" si="15"/>
        <v>14.427</v>
      </c>
      <c r="D261" s="284">
        <f t="shared" si="17"/>
        <v>7.2134999999999998</v>
      </c>
      <c r="E261" s="284"/>
      <c r="F261" s="284"/>
      <c r="G261" s="285">
        <f>VLOOKUP(A261,'Gas Curves'!$A$11:$G$371,2)</f>
        <v>1.05</v>
      </c>
      <c r="H261" s="285">
        <f>IF(VLOOKUP(A261,'Gas Curves'!$A$11:$I$371,8)=0,H260,VLOOKUP(A261,'Gas Curves'!$A$11:$I$371,8))</f>
        <v>0.185</v>
      </c>
      <c r="I261" s="285">
        <f t="shared" si="18"/>
        <v>9.2499999999999999E-2</v>
      </c>
      <c r="J261" s="285"/>
      <c r="K261" s="285"/>
      <c r="L261" s="48">
        <f>VLOOKUP(A261,'Power Curves'!$BF$9:$BG$232,2)</f>
        <v>0.89</v>
      </c>
      <c r="M261" s="4">
        <f t="shared" si="19"/>
        <v>0.89</v>
      </c>
      <c r="N261" s="4">
        <f t="shared" si="19"/>
        <v>0.89</v>
      </c>
      <c r="S261" s="110">
        <f>VLOOKUP(A261,'Gas Curves'!$A$11:$G$371,3)+IF(Fuel!$P$1, VLOOKUP(A261,'Gas Curves'!$A$11:$G$371,IF(AND(MONTH(A261)&gt;=4, MONTH(A261)&lt;=10), 4,5)), 0)+IF(Fuel!$P$2, VLOOKUP(A261,'Gas Curves'!$A$11:$G$371,IF(AND(MONTH(A261)&gt;=4, MONTH(A261)&lt;=10), 6,7)), 0)</f>
        <v>5.2705000000000002</v>
      </c>
      <c r="T261" s="285">
        <f>IF(VLOOKUP(A261,'Gas Curves'!$A$11:$I$371,9)=0,T260,VLOOKUP(A261,'Gas Curves'!$A$11:$I$371,9))</f>
        <v>14.427</v>
      </c>
    </row>
    <row r="262" spans="1:20" s="4" customFormat="1" x14ac:dyDescent="0.2">
      <c r="A262" s="75">
        <f t="shared" si="16"/>
        <v>44927</v>
      </c>
      <c r="B262" s="190">
        <f t="shared" si="15"/>
        <v>5.3255000000000008</v>
      </c>
      <c r="C262" s="190">
        <f t="shared" si="15"/>
        <v>14.427</v>
      </c>
      <c r="D262" s="284">
        <f t="shared" si="17"/>
        <v>7.2134999999999998</v>
      </c>
      <c r="E262" s="284"/>
      <c r="F262" s="284"/>
      <c r="G262" s="285">
        <f>VLOOKUP(A262,'Gas Curves'!$A$11:$G$371,2)</f>
        <v>1.05</v>
      </c>
      <c r="H262" s="285">
        <f>IF(VLOOKUP(A262,'Gas Curves'!$A$11:$I$371,8)=0,H261,VLOOKUP(A262,'Gas Curves'!$A$11:$I$371,8))</f>
        <v>0.185</v>
      </c>
      <c r="I262" s="285">
        <f t="shared" si="18"/>
        <v>9.2499999999999999E-2</v>
      </c>
      <c r="J262" s="285"/>
      <c r="K262" s="285"/>
      <c r="L262" s="48">
        <f>VLOOKUP(A262,'Power Curves'!$BF$9:$BG$232,2)</f>
        <v>0.89</v>
      </c>
      <c r="M262" s="4">
        <f t="shared" si="19"/>
        <v>0.89</v>
      </c>
      <c r="N262" s="4">
        <f t="shared" si="19"/>
        <v>0.89</v>
      </c>
      <c r="S262" s="110">
        <f>VLOOKUP(A262,'Gas Curves'!$A$11:$G$371,3)+IF(Fuel!$P$1, VLOOKUP(A262,'Gas Curves'!$A$11:$G$371,IF(AND(MONTH(A262)&gt;=4, MONTH(A262)&lt;=10), 4,5)), 0)+IF(Fuel!$P$2, VLOOKUP(A262,'Gas Curves'!$A$11:$G$371,IF(AND(MONTH(A262)&gt;=4, MONTH(A262)&lt;=10), 6,7)), 0)</f>
        <v>5.3255000000000008</v>
      </c>
      <c r="T262" s="285">
        <f>IF(VLOOKUP(A262,'Gas Curves'!$A$11:$I$371,9)=0,T261,VLOOKUP(A262,'Gas Curves'!$A$11:$I$371,9))</f>
        <v>14.427</v>
      </c>
    </row>
    <row r="263" spans="1:20" s="4" customFormat="1" x14ac:dyDescent="0.2">
      <c r="A263" s="75">
        <f t="shared" si="16"/>
        <v>44958</v>
      </c>
      <c r="B263" s="190">
        <f t="shared" ref="B263:C326" si="20">S263*(1+I$3)</f>
        <v>5.2290000000000001</v>
      </c>
      <c r="C263" s="190">
        <f t="shared" si="20"/>
        <v>14.427</v>
      </c>
      <c r="D263" s="284">
        <f t="shared" si="17"/>
        <v>7.2134999999999998</v>
      </c>
      <c r="E263" s="284"/>
      <c r="F263" s="284"/>
      <c r="G263" s="285">
        <f>VLOOKUP(A263,'Gas Curves'!$A$11:$G$371,2)</f>
        <v>1.05</v>
      </c>
      <c r="H263" s="285">
        <f>IF(VLOOKUP(A263,'Gas Curves'!$A$11:$I$371,8)=0,H262,VLOOKUP(A263,'Gas Curves'!$A$11:$I$371,8))</f>
        <v>0.185</v>
      </c>
      <c r="I263" s="285">
        <f t="shared" si="18"/>
        <v>9.2499999999999999E-2</v>
      </c>
      <c r="J263" s="285"/>
      <c r="K263" s="285"/>
      <c r="L263" s="48">
        <f>VLOOKUP(A263,'Power Curves'!$BF$9:$BG$232,2)</f>
        <v>0.89</v>
      </c>
      <c r="M263" s="4">
        <f t="shared" si="19"/>
        <v>0.89</v>
      </c>
      <c r="N263" s="4">
        <f t="shared" si="19"/>
        <v>0.89</v>
      </c>
      <c r="S263" s="110">
        <f>VLOOKUP(A263,'Gas Curves'!$A$11:$G$371,3)+IF(Fuel!$P$1, VLOOKUP(A263,'Gas Curves'!$A$11:$G$371,IF(AND(MONTH(A263)&gt;=4, MONTH(A263)&lt;=10), 4,5)), 0)+IF(Fuel!$P$2, VLOOKUP(A263,'Gas Curves'!$A$11:$G$371,IF(AND(MONTH(A263)&gt;=4, MONTH(A263)&lt;=10), 6,7)), 0)</f>
        <v>5.2290000000000001</v>
      </c>
      <c r="T263" s="285">
        <f>IF(VLOOKUP(A263,'Gas Curves'!$A$11:$I$371,9)=0,T262,VLOOKUP(A263,'Gas Curves'!$A$11:$I$371,9))</f>
        <v>14.427</v>
      </c>
    </row>
    <row r="264" spans="1:20" s="4" customFormat="1" x14ac:dyDescent="0.2">
      <c r="A264" s="75">
        <f t="shared" ref="A264:A327" si="21">EOMONTH(A263,0)+1</f>
        <v>44986</v>
      </c>
      <c r="B264" s="190">
        <f t="shared" si="20"/>
        <v>5.1094999999999997</v>
      </c>
      <c r="C264" s="190">
        <f t="shared" si="20"/>
        <v>14.427</v>
      </c>
      <c r="D264" s="284">
        <f t="shared" ref="D264:D327" si="22">C264/2</f>
        <v>7.2134999999999998</v>
      </c>
      <c r="E264" s="284"/>
      <c r="F264" s="284"/>
      <c r="G264" s="285">
        <f>VLOOKUP(A264,'Gas Curves'!$A$11:$G$371,2)</f>
        <v>0.8</v>
      </c>
      <c r="H264" s="285">
        <f>IF(VLOOKUP(A264,'Gas Curves'!$A$11:$I$371,8)=0,H263,VLOOKUP(A264,'Gas Curves'!$A$11:$I$371,8))</f>
        <v>0.185</v>
      </c>
      <c r="I264" s="285">
        <f t="shared" ref="I264:I327" si="23">H264/2</f>
        <v>9.2499999999999999E-2</v>
      </c>
      <c r="J264" s="285"/>
      <c r="K264" s="285"/>
      <c r="L264" s="48">
        <f>VLOOKUP(A264,'Power Curves'!$BF$9:$BG$232,2)</f>
        <v>0.89</v>
      </c>
      <c r="M264" s="4">
        <f t="shared" si="19"/>
        <v>0.89</v>
      </c>
      <c r="N264" s="4">
        <f t="shared" si="19"/>
        <v>0.89</v>
      </c>
      <c r="S264" s="110">
        <f>VLOOKUP(A264,'Gas Curves'!$A$11:$G$371,3)+IF(Fuel!$P$1, VLOOKUP(A264,'Gas Curves'!$A$11:$G$371,IF(AND(MONTH(A264)&gt;=4, MONTH(A264)&lt;=10), 4,5)), 0)+IF(Fuel!$P$2, VLOOKUP(A264,'Gas Curves'!$A$11:$G$371,IF(AND(MONTH(A264)&gt;=4, MONTH(A264)&lt;=10), 6,7)), 0)</f>
        <v>5.1094999999999997</v>
      </c>
      <c r="T264" s="285">
        <f>IF(VLOOKUP(A264,'Gas Curves'!$A$11:$I$371,9)=0,T263,VLOOKUP(A264,'Gas Curves'!$A$11:$I$371,9))</f>
        <v>14.427</v>
      </c>
    </row>
    <row r="265" spans="1:20" s="4" customFormat="1" x14ac:dyDescent="0.2">
      <c r="A265" s="75">
        <f t="shared" si="21"/>
        <v>45017</v>
      </c>
      <c r="B265" s="190">
        <f t="shared" si="20"/>
        <v>4.9770000000000003</v>
      </c>
      <c r="C265" s="190">
        <f t="shared" si="20"/>
        <v>14.427</v>
      </c>
      <c r="D265" s="284">
        <f t="shared" si="22"/>
        <v>7.2134999999999998</v>
      </c>
      <c r="E265" s="284"/>
      <c r="F265" s="284"/>
      <c r="G265" s="285">
        <f>VLOOKUP(A265,'Gas Curves'!$A$11:$G$371,2)</f>
        <v>0.45</v>
      </c>
      <c r="H265" s="285">
        <f>IF(VLOOKUP(A265,'Gas Curves'!$A$11:$I$371,8)=0,H264,VLOOKUP(A265,'Gas Curves'!$A$11:$I$371,8))</f>
        <v>0.185</v>
      </c>
      <c r="I265" s="285">
        <f t="shared" si="23"/>
        <v>9.2499999999999999E-2</v>
      </c>
      <c r="J265" s="285"/>
      <c r="K265" s="285"/>
      <c r="L265" s="48">
        <f>VLOOKUP(A265,'Power Curves'!$BF$9:$BG$232,2)</f>
        <v>0.89</v>
      </c>
      <c r="M265" s="4">
        <f t="shared" ref="M265:N311" si="24">L265</f>
        <v>0.89</v>
      </c>
      <c r="N265" s="4">
        <f t="shared" si="24"/>
        <v>0.89</v>
      </c>
      <c r="S265" s="110">
        <f>VLOOKUP(A265,'Gas Curves'!$A$11:$G$371,3)+IF(Fuel!$P$1, VLOOKUP(A265,'Gas Curves'!$A$11:$G$371,IF(AND(MONTH(A265)&gt;=4, MONTH(A265)&lt;=10), 4,5)), 0)+IF(Fuel!$P$2, VLOOKUP(A265,'Gas Curves'!$A$11:$G$371,IF(AND(MONTH(A265)&gt;=4, MONTH(A265)&lt;=10), 6,7)), 0)</f>
        <v>4.9770000000000003</v>
      </c>
      <c r="T265" s="285">
        <f>IF(VLOOKUP(A265,'Gas Curves'!$A$11:$I$371,9)=0,T264,VLOOKUP(A265,'Gas Curves'!$A$11:$I$371,9))</f>
        <v>14.427</v>
      </c>
    </row>
    <row r="266" spans="1:20" s="4" customFormat="1" x14ac:dyDescent="0.2">
      <c r="A266" s="75">
        <f t="shared" si="21"/>
        <v>45047</v>
      </c>
      <c r="B266" s="190">
        <f t="shared" si="20"/>
        <v>4.9770000000000003</v>
      </c>
      <c r="C266" s="190">
        <f t="shared" si="20"/>
        <v>14.427</v>
      </c>
      <c r="D266" s="284">
        <f t="shared" si="22"/>
        <v>7.2134999999999998</v>
      </c>
      <c r="E266" s="284"/>
      <c r="F266" s="284"/>
      <c r="G266" s="285">
        <f>VLOOKUP(A266,'Gas Curves'!$A$11:$G$371,2)</f>
        <v>0.5</v>
      </c>
      <c r="H266" s="285">
        <f>IF(VLOOKUP(A266,'Gas Curves'!$A$11:$I$371,8)=0,H265,VLOOKUP(A266,'Gas Curves'!$A$11:$I$371,8))</f>
        <v>0.185</v>
      </c>
      <c r="I266" s="285">
        <f t="shared" si="23"/>
        <v>9.2499999999999999E-2</v>
      </c>
      <c r="J266" s="285"/>
      <c r="K266" s="285"/>
      <c r="L266" s="48">
        <f>VLOOKUP(A266,'Power Curves'!$BF$9:$BG$232,2)</f>
        <v>0.89</v>
      </c>
      <c r="M266" s="4">
        <f t="shared" si="24"/>
        <v>0.89</v>
      </c>
      <c r="N266" s="4">
        <f t="shared" si="24"/>
        <v>0.89</v>
      </c>
      <c r="S266" s="110">
        <f>VLOOKUP(A266,'Gas Curves'!$A$11:$G$371,3)+IF(Fuel!$P$1, VLOOKUP(A266,'Gas Curves'!$A$11:$G$371,IF(AND(MONTH(A266)&gt;=4, MONTH(A266)&lt;=10), 4,5)), 0)+IF(Fuel!$P$2, VLOOKUP(A266,'Gas Curves'!$A$11:$G$371,IF(AND(MONTH(A266)&gt;=4, MONTH(A266)&lt;=10), 6,7)), 0)</f>
        <v>4.9770000000000003</v>
      </c>
      <c r="T266" s="285">
        <f>IF(VLOOKUP(A266,'Gas Curves'!$A$11:$I$371,9)=0,T265,VLOOKUP(A266,'Gas Curves'!$A$11:$I$371,9))</f>
        <v>14.427</v>
      </c>
    </row>
    <row r="267" spans="1:20" s="4" customFormat="1" x14ac:dyDescent="0.2">
      <c r="A267" s="75">
        <f t="shared" si="21"/>
        <v>45078</v>
      </c>
      <c r="B267" s="190">
        <f t="shared" si="20"/>
        <v>5.0140000000000002</v>
      </c>
      <c r="C267" s="190">
        <f t="shared" si="20"/>
        <v>14.427</v>
      </c>
      <c r="D267" s="284">
        <f t="shared" si="22"/>
        <v>7.2134999999999998</v>
      </c>
      <c r="E267" s="284"/>
      <c r="F267" s="284"/>
      <c r="G267" s="285">
        <f>VLOOKUP(A267,'Gas Curves'!$A$11:$G$371,2)</f>
        <v>0.5</v>
      </c>
      <c r="H267" s="285">
        <f>IF(VLOOKUP(A267,'Gas Curves'!$A$11:$I$371,8)=0,H266,VLOOKUP(A267,'Gas Curves'!$A$11:$I$371,8))</f>
        <v>0.185</v>
      </c>
      <c r="I267" s="285">
        <f t="shared" si="23"/>
        <v>9.2499999999999999E-2</v>
      </c>
      <c r="J267" s="285"/>
      <c r="K267" s="285"/>
      <c r="L267" s="48">
        <f>VLOOKUP(A267,'Power Curves'!$BF$9:$BG$232,2)</f>
        <v>0.89</v>
      </c>
      <c r="M267" s="4">
        <f t="shared" si="24"/>
        <v>0.89</v>
      </c>
      <c r="N267" s="4">
        <f t="shared" si="24"/>
        <v>0.89</v>
      </c>
      <c r="S267" s="110">
        <f>VLOOKUP(A267,'Gas Curves'!$A$11:$G$371,3)+IF(Fuel!$P$1, VLOOKUP(A267,'Gas Curves'!$A$11:$G$371,IF(AND(MONTH(A267)&gt;=4, MONTH(A267)&lt;=10), 4,5)), 0)+IF(Fuel!$P$2, VLOOKUP(A267,'Gas Curves'!$A$11:$G$371,IF(AND(MONTH(A267)&gt;=4, MONTH(A267)&lt;=10), 6,7)), 0)</f>
        <v>5.0140000000000002</v>
      </c>
      <c r="T267" s="285">
        <f>IF(VLOOKUP(A267,'Gas Curves'!$A$11:$I$371,9)=0,T266,VLOOKUP(A267,'Gas Curves'!$A$11:$I$371,9))</f>
        <v>14.427</v>
      </c>
    </row>
    <row r="268" spans="1:20" s="4" customFormat="1" x14ac:dyDescent="0.2">
      <c r="A268" s="75">
        <f t="shared" si="21"/>
        <v>45108</v>
      </c>
      <c r="B268" s="190">
        <f t="shared" si="20"/>
        <v>5.0664999999999996</v>
      </c>
      <c r="C268" s="190">
        <f t="shared" si="20"/>
        <v>14.427</v>
      </c>
      <c r="D268" s="284">
        <f t="shared" si="22"/>
        <v>7.2134999999999998</v>
      </c>
      <c r="E268" s="284"/>
      <c r="F268" s="284"/>
      <c r="G268" s="285">
        <f>VLOOKUP(A268,'Gas Curves'!$A$11:$G$371,2)</f>
        <v>0.5</v>
      </c>
      <c r="H268" s="285">
        <f>IF(VLOOKUP(A268,'Gas Curves'!$A$11:$I$371,8)=0,H267,VLOOKUP(A268,'Gas Curves'!$A$11:$I$371,8))</f>
        <v>0.185</v>
      </c>
      <c r="I268" s="285">
        <f t="shared" si="23"/>
        <v>9.2499999999999999E-2</v>
      </c>
      <c r="J268" s="285"/>
      <c r="K268" s="285"/>
      <c r="L268" s="48">
        <f>VLOOKUP(A268,'Power Curves'!$BF$9:$BG$232,2)</f>
        <v>0.89</v>
      </c>
      <c r="M268" s="4">
        <f t="shared" si="24"/>
        <v>0.89</v>
      </c>
      <c r="N268" s="4">
        <f t="shared" si="24"/>
        <v>0.89</v>
      </c>
      <c r="S268" s="110">
        <f>VLOOKUP(A268,'Gas Curves'!$A$11:$G$371,3)+IF(Fuel!$P$1, VLOOKUP(A268,'Gas Curves'!$A$11:$G$371,IF(AND(MONTH(A268)&gt;=4, MONTH(A268)&lt;=10), 4,5)), 0)+IF(Fuel!$P$2, VLOOKUP(A268,'Gas Curves'!$A$11:$G$371,IF(AND(MONTH(A268)&gt;=4, MONTH(A268)&lt;=10), 6,7)), 0)</f>
        <v>5.0664999999999996</v>
      </c>
      <c r="T268" s="285">
        <f>IF(VLOOKUP(A268,'Gas Curves'!$A$11:$I$371,9)=0,T267,VLOOKUP(A268,'Gas Curves'!$A$11:$I$371,9))</f>
        <v>14.427</v>
      </c>
    </row>
    <row r="269" spans="1:20" s="4" customFormat="1" x14ac:dyDescent="0.2">
      <c r="A269" s="75">
        <f t="shared" si="21"/>
        <v>45139</v>
      </c>
      <c r="B269" s="190">
        <f t="shared" si="20"/>
        <v>5.1029999999999998</v>
      </c>
      <c r="C269" s="190">
        <f t="shared" si="20"/>
        <v>14.427</v>
      </c>
      <c r="D269" s="284">
        <f t="shared" si="22"/>
        <v>7.2134999999999998</v>
      </c>
      <c r="E269" s="284"/>
      <c r="F269" s="284"/>
      <c r="G269" s="285">
        <f>VLOOKUP(A269,'Gas Curves'!$A$11:$G$371,2)</f>
        <v>0.55000000000000004</v>
      </c>
      <c r="H269" s="285">
        <f>IF(VLOOKUP(A269,'Gas Curves'!$A$11:$I$371,8)=0,H268,VLOOKUP(A269,'Gas Curves'!$A$11:$I$371,8))</f>
        <v>0.185</v>
      </c>
      <c r="I269" s="285">
        <f t="shared" si="23"/>
        <v>9.2499999999999999E-2</v>
      </c>
      <c r="J269" s="285"/>
      <c r="K269" s="285"/>
      <c r="L269" s="48">
        <f>VLOOKUP(A269,'Power Curves'!$BF$9:$BG$232,2)</f>
        <v>0.89</v>
      </c>
      <c r="M269" s="4">
        <f t="shared" si="24"/>
        <v>0.89</v>
      </c>
      <c r="N269" s="4">
        <f t="shared" si="24"/>
        <v>0.89</v>
      </c>
      <c r="S269" s="110">
        <f>VLOOKUP(A269,'Gas Curves'!$A$11:$G$371,3)+IF(Fuel!$P$1, VLOOKUP(A269,'Gas Curves'!$A$11:$G$371,IF(AND(MONTH(A269)&gt;=4, MONTH(A269)&lt;=10), 4,5)), 0)+IF(Fuel!$P$2, VLOOKUP(A269,'Gas Curves'!$A$11:$G$371,IF(AND(MONTH(A269)&gt;=4, MONTH(A269)&lt;=10), 6,7)), 0)</f>
        <v>5.1029999999999998</v>
      </c>
      <c r="T269" s="285">
        <f>IF(VLOOKUP(A269,'Gas Curves'!$A$11:$I$371,9)=0,T268,VLOOKUP(A269,'Gas Curves'!$A$11:$I$371,9))</f>
        <v>14.427</v>
      </c>
    </row>
    <row r="270" spans="1:20" s="4" customFormat="1" x14ac:dyDescent="0.2">
      <c r="A270" s="75">
        <f t="shared" si="21"/>
        <v>45170</v>
      </c>
      <c r="B270" s="190">
        <f t="shared" si="20"/>
        <v>5.1085000000000003</v>
      </c>
      <c r="C270" s="190">
        <f t="shared" si="20"/>
        <v>14.427</v>
      </c>
      <c r="D270" s="284">
        <f t="shared" si="22"/>
        <v>7.2134999999999998</v>
      </c>
      <c r="E270" s="284"/>
      <c r="F270" s="284"/>
      <c r="G270" s="285">
        <f>VLOOKUP(A270,'Gas Curves'!$A$11:$G$371,2)</f>
        <v>0.55000000000000004</v>
      </c>
      <c r="H270" s="285">
        <f>IF(VLOOKUP(A270,'Gas Curves'!$A$11:$I$371,8)=0,H269,VLOOKUP(A270,'Gas Curves'!$A$11:$I$371,8))</f>
        <v>0.185</v>
      </c>
      <c r="I270" s="285">
        <f t="shared" si="23"/>
        <v>9.2499999999999999E-2</v>
      </c>
      <c r="J270" s="285"/>
      <c r="K270" s="285"/>
      <c r="L270" s="48">
        <f>VLOOKUP(A270,'Power Curves'!$BF$9:$BG$232,2)</f>
        <v>0.89</v>
      </c>
      <c r="M270" s="4">
        <f t="shared" si="24"/>
        <v>0.89</v>
      </c>
      <c r="N270" s="4">
        <f t="shared" si="24"/>
        <v>0.89</v>
      </c>
      <c r="S270" s="110">
        <f>VLOOKUP(A270,'Gas Curves'!$A$11:$G$371,3)+IF(Fuel!$P$1, VLOOKUP(A270,'Gas Curves'!$A$11:$G$371,IF(AND(MONTH(A270)&gt;=4, MONTH(A270)&lt;=10), 4,5)), 0)+IF(Fuel!$P$2, VLOOKUP(A270,'Gas Curves'!$A$11:$G$371,IF(AND(MONTH(A270)&gt;=4, MONTH(A270)&lt;=10), 6,7)), 0)</f>
        <v>5.1085000000000003</v>
      </c>
      <c r="T270" s="285">
        <f>IF(VLOOKUP(A270,'Gas Curves'!$A$11:$I$371,9)=0,T269,VLOOKUP(A270,'Gas Curves'!$A$11:$I$371,9))</f>
        <v>14.427</v>
      </c>
    </row>
    <row r="271" spans="1:20" s="4" customFormat="1" x14ac:dyDescent="0.2">
      <c r="A271" s="75">
        <f t="shared" si="21"/>
        <v>45200</v>
      </c>
      <c r="B271" s="190">
        <f t="shared" si="20"/>
        <v>5.0905000000000005</v>
      </c>
      <c r="C271" s="190">
        <f t="shared" si="20"/>
        <v>14.427</v>
      </c>
      <c r="D271" s="284">
        <f t="shared" si="22"/>
        <v>7.2134999999999998</v>
      </c>
      <c r="E271" s="284"/>
      <c r="F271" s="284"/>
      <c r="G271" s="285">
        <f>VLOOKUP(A271,'Gas Curves'!$A$11:$G$371,2)</f>
        <v>0.6</v>
      </c>
      <c r="H271" s="285">
        <f>IF(VLOOKUP(A271,'Gas Curves'!$A$11:$I$371,8)=0,H270,VLOOKUP(A271,'Gas Curves'!$A$11:$I$371,8))</f>
        <v>0.185</v>
      </c>
      <c r="I271" s="285">
        <f t="shared" si="23"/>
        <v>9.2499999999999999E-2</v>
      </c>
      <c r="J271" s="285"/>
      <c r="K271" s="285"/>
      <c r="L271" s="48">
        <f>VLOOKUP(A271,'Power Curves'!$BF$9:$BG$232,2)</f>
        <v>0.89</v>
      </c>
      <c r="M271" s="4">
        <f t="shared" si="24"/>
        <v>0.89</v>
      </c>
      <c r="N271" s="4">
        <f t="shared" si="24"/>
        <v>0.89</v>
      </c>
      <c r="S271" s="110">
        <f>VLOOKUP(A271,'Gas Curves'!$A$11:$G$371,3)+IF(Fuel!$P$1, VLOOKUP(A271,'Gas Curves'!$A$11:$G$371,IF(AND(MONTH(A271)&gt;=4, MONTH(A271)&lt;=10), 4,5)), 0)+IF(Fuel!$P$2, VLOOKUP(A271,'Gas Curves'!$A$11:$G$371,IF(AND(MONTH(A271)&gt;=4, MONTH(A271)&lt;=10), 6,7)), 0)</f>
        <v>5.0905000000000005</v>
      </c>
      <c r="T271" s="285">
        <f>IF(VLOOKUP(A271,'Gas Curves'!$A$11:$I$371,9)=0,T270,VLOOKUP(A271,'Gas Curves'!$A$11:$I$371,9))</f>
        <v>14.427</v>
      </c>
    </row>
    <row r="272" spans="1:20" s="4" customFormat="1" x14ac:dyDescent="0.2">
      <c r="A272" s="75">
        <f t="shared" si="21"/>
        <v>45231</v>
      </c>
      <c r="B272" s="190">
        <f t="shared" si="20"/>
        <v>5.2255000000000003</v>
      </c>
      <c r="C272" s="190">
        <f t="shared" si="20"/>
        <v>14.427</v>
      </c>
      <c r="D272" s="284">
        <f t="shared" si="22"/>
        <v>7.2134999999999998</v>
      </c>
      <c r="E272" s="284"/>
      <c r="F272" s="284"/>
      <c r="G272" s="285">
        <f>VLOOKUP(A272,'Gas Curves'!$A$11:$G$371,2)</f>
        <v>0.85</v>
      </c>
      <c r="H272" s="285">
        <f>IF(VLOOKUP(A272,'Gas Curves'!$A$11:$I$371,8)=0,H271,VLOOKUP(A272,'Gas Curves'!$A$11:$I$371,8))</f>
        <v>0.185</v>
      </c>
      <c r="I272" s="285">
        <f t="shared" si="23"/>
        <v>9.2499999999999999E-2</v>
      </c>
      <c r="J272" s="285"/>
      <c r="K272" s="285"/>
      <c r="L272" s="48">
        <f>VLOOKUP(A272,'Power Curves'!$BF$9:$BG$232,2)</f>
        <v>0.89</v>
      </c>
      <c r="M272" s="4">
        <f t="shared" si="24"/>
        <v>0.89</v>
      </c>
      <c r="N272" s="4">
        <f t="shared" si="24"/>
        <v>0.89</v>
      </c>
      <c r="S272" s="110">
        <f>VLOOKUP(A272,'Gas Curves'!$A$11:$G$371,3)+IF(Fuel!$P$1, VLOOKUP(A272,'Gas Curves'!$A$11:$G$371,IF(AND(MONTH(A272)&gt;=4, MONTH(A272)&lt;=10), 4,5)), 0)+IF(Fuel!$P$2, VLOOKUP(A272,'Gas Curves'!$A$11:$G$371,IF(AND(MONTH(A272)&gt;=4, MONTH(A272)&lt;=10), 6,7)), 0)</f>
        <v>5.2255000000000003</v>
      </c>
      <c r="T272" s="285">
        <f>IF(VLOOKUP(A272,'Gas Curves'!$A$11:$I$371,9)=0,T271,VLOOKUP(A272,'Gas Curves'!$A$11:$I$371,9))</f>
        <v>14.427</v>
      </c>
    </row>
    <row r="273" spans="1:20" s="4" customFormat="1" x14ac:dyDescent="0.2">
      <c r="A273" s="75">
        <f t="shared" si="21"/>
        <v>45261</v>
      </c>
      <c r="B273" s="190">
        <f t="shared" si="20"/>
        <v>5.3780000000000001</v>
      </c>
      <c r="C273" s="190">
        <f t="shared" si="20"/>
        <v>14.427</v>
      </c>
      <c r="D273" s="284">
        <f t="shared" si="22"/>
        <v>7.2134999999999998</v>
      </c>
      <c r="E273" s="284"/>
      <c r="F273" s="284"/>
      <c r="G273" s="285">
        <f>VLOOKUP(A273,'Gas Curves'!$A$11:$G$371,2)</f>
        <v>1.05</v>
      </c>
      <c r="H273" s="285">
        <f>IF(VLOOKUP(A273,'Gas Curves'!$A$11:$I$371,8)=0,H272,VLOOKUP(A273,'Gas Curves'!$A$11:$I$371,8))</f>
        <v>0.185</v>
      </c>
      <c r="I273" s="285">
        <f t="shared" si="23"/>
        <v>9.2499999999999999E-2</v>
      </c>
      <c r="J273" s="285"/>
      <c r="K273" s="285"/>
      <c r="L273" s="48">
        <f>VLOOKUP(A273,'Power Curves'!$BF$9:$BG$232,2)</f>
        <v>0.89</v>
      </c>
      <c r="M273" s="4">
        <f t="shared" si="24"/>
        <v>0.89</v>
      </c>
      <c r="N273" s="4">
        <f t="shared" si="24"/>
        <v>0.89</v>
      </c>
      <c r="S273" s="110">
        <f>VLOOKUP(A273,'Gas Curves'!$A$11:$G$371,3)+IF(Fuel!$P$1, VLOOKUP(A273,'Gas Curves'!$A$11:$G$371,IF(AND(MONTH(A273)&gt;=4, MONTH(A273)&lt;=10), 4,5)), 0)+IF(Fuel!$P$2, VLOOKUP(A273,'Gas Curves'!$A$11:$G$371,IF(AND(MONTH(A273)&gt;=4, MONTH(A273)&lt;=10), 6,7)), 0)</f>
        <v>5.3780000000000001</v>
      </c>
      <c r="T273" s="285">
        <f>IF(VLOOKUP(A273,'Gas Curves'!$A$11:$I$371,9)=0,T272,VLOOKUP(A273,'Gas Curves'!$A$11:$I$371,9))</f>
        <v>14.427</v>
      </c>
    </row>
    <row r="274" spans="1:20" s="4" customFormat="1" x14ac:dyDescent="0.2">
      <c r="A274" s="75">
        <f t="shared" si="21"/>
        <v>45292</v>
      </c>
      <c r="B274" s="190">
        <f t="shared" si="20"/>
        <v>5.4330000000000007</v>
      </c>
      <c r="C274" s="190">
        <f t="shared" si="20"/>
        <v>14.427</v>
      </c>
      <c r="D274" s="284">
        <f t="shared" si="22"/>
        <v>7.2134999999999998</v>
      </c>
      <c r="E274" s="284"/>
      <c r="F274" s="284"/>
      <c r="G274" s="285">
        <f>VLOOKUP(A274,'Gas Curves'!$A$11:$G$371,2)</f>
        <v>1.05</v>
      </c>
      <c r="H274" s="285">
        <f>IF(VLOOKUP(A274,'Gas Curves'!$A$11:$I$371,8)=0,H273,VLOOKUP(A274,'Gas Curves'!$A$11:$I$371,8))</f>
        <v>0.185</v>
      </c>
      <c r="I274" s="285">
        <f t="shared" si="23"/>
        <v>9.2499999999999999E-2</v>
      </c>
      <c r="J274" s="285"/>
      <c r="K274" s="285"/>
      <c r="L274" s="48">
        <f>VLOOKUP(A274,'Power Curves'!$BF$9:$BG$232,2)</f>
        <v>0.89</v>
      </c>
      <c r="M274" s="4">
        <f t="shared" si="24"/>
        <v>0.89</v>
      </c>
      <c r="N274" s="4">
        <f t="shared" si="24"/>
        <v>0.89</v>
      </c>
      <c r="S274" s="110">
        <f>VLOOKUP(A274,'Gas Curves'!$A$11:$G$371,3)+IF(Fuel!$P$1, VLOOKUP(A274,'Gas Curves'!$A$11:$G$371,IF(AND(MONTH(A274)&gt;=4, MONTH(A274)&lt;=10), 4,5)), 0)+IF(Fuel!$P$2, VLOOKUP(A274,'Gas Curves'!$A$11:$G$371,IF(AND(MONTH(A274)&gt;=4, MONTH(A274)&lt;=10), 6,7)), 0)</f>
        <v>5.4330000000000007</v>
      </c>
      <c r="T274" s="285">
        <f>IF(VLOOKUP(A274,'Gas Curves'!$A$11:$I$371,9)=0,T273,VLOOKUP(A274,'Gas Curves'!$A$11:$I$371,9))</f>
        <v>14.427</v>
      </c>
    </row>
    <row r="275" spans="1:20" s="4" customFormat="1" x14ac:dyDescent="0.2">
      <c r="A275" s="75">
        <f t="shared" si="21"/>
        <v>45323</v>
      </c>
      <c r="B275" s="190">
        <f t="shared" si="20"/>
        <v>5.3365000000000009</v>
      </c>
      <c r="C275" s="190">
        <f t="shared" si="20"/>
        <v>14.427</v>
      </c>
      <c r="D275" s="284">
        <f t="shared" si="22"/>
        <v>7.2134999999999998</v>
      </c>
      <c r="E275" s="284"/>
      <c r="F275" s="284"/>
      <c r="G275" s="285">
        <f>VLOOKUP(A275,'Gas Curves'!$A$11:$G$371,2)</f>
        <v>1.05</v>
      </c>
      <c r="H275" s="285">
        <f>IF(VLOOKUP(A275,'Gas Curves'!$A$11:$I$371,8)=0,H274,VLOOKUP(A275,'Gas Curves'!$A$11:$I$371,8))</f>
        <v>0.185</v>
      </c>
      <c r="I275" s="285">
        <f t="shared" si="23"/>
        <v>9.2499999999999999E-2</v>
      </c>
      <c r="J275" s="285"/>
      <c r="K275" s="285"/>
      <c r="L275" s="48">
        <f>VLOOKUP(A275,'Power Curves'!$BF$9:$BG$232,2)</f>
        <v>0.89</v>
      </c>
      <c r="M275" s="4">
        <f t="shared" si="24"/>
        <v>0.89</v>
      </c>
      <c r="N275" s="4">
        <f t="shared" si="24"/>
        <v>0.89</v>
      </c>
      <c r="S275" s="110">
        <f>VLOOKUP(A275,'Gas Curves'!$A$11:$G$371,3)+IF(Fuel!$P$1, VLOOKUP(A275,'Gas Curves'!$A$11:$G$371,IF(AND(MONTH(A275)&gt;=4, MONTH(A275)&lt;=10), 4,5)), 0)+IF(Fuel!$P$2, VLOOKUP(A275,'Gas Curves'!$A$11:$G$371,IF(AND(MONTH(A275)&gt;=4, MONTH(A275)&lt;=10), 6,7)), 0)</f>
        <v>5.3365000000000009</v>
      </c>
      <c r="T275" s="285">
        <f>IF(VLOOKUP(A275,'Gas Curves'!$A$11:$I$371,9)=0,T274,VLOOKUP(A275,'Gas Curves'!$A$11:$I$371,9))</f>
        <v>14.427</v>
      </c>
    </row>
    <row r="276" spans="1:20" s="4" customFormat="1" x14ac:dyDescent="0.2">
      <c r="A276" s="75">
        <f t="shared" si="21"/>
        <v>45352</v>
      </c>
      <c r="B276" s="190">
        <f t="shared" si="20"/>
        <v>5.2169999999999996</v>
      </c>
      <c r="C276" s="190">
        <f t="shared" si="20"/>
        <v>14.427</v>
      </c>
      <c r="D276" s="284">
        <f t="shared" si="22"/>
        <v>7.2134999999999998</v>
      </c>
      <c r="E276" s="284"/>
      <c r="F276" s="284"/>
      <c r="G276" s="285">
        <f>VLOOKUP(A276,'Gas Curves'!$A$11:$G$371,2)</f>
        <v>0.8</v>
      </c>
      <c r="H276" s="285">
        <f>IF(VLOOKUP(A276,'Gas Curves'!$A$11:$I$371,8)=0,H275,VLOOKUP(A276,'Gas Curves'!$A$11:$I$371,8))</f>
        <v>0.185</v>
      </c>
      <c r="I276" s="285">
        <f t="shared" si="23"/>
        <v>9.2499999999999999E-2</v>
      </c>
      <c r="J276" s="285"/>
      <c r="K276" s="285"/>
      <c r="L276" s="48">
        <f>VLOOKUP(A276,'Power Curves'!$BF$9:$BG$232,2)</f>
        <v>0.89</v>
      </c>
      <c r="M276" s="4">
        <f t="shared" si="24"/>
        <v>0.89</v>
      </c>
      <c r="N276" s="4">
        <f t="shared" si="24"/>
        <v>0.89</v>
      </c>
      <c r="S276" s="110">
        <f>VLOOKUP(A276,'Gas Curves'!$A$11:$G$371,3)+IF(Fuel!$P$1, VLOOKUP(A276,'Gas Curves'!$A$11:$G$371,IF(AND(MONTH(A276)&gt;=4, MONTH(A276)&lt;=10), 4,5)), 0)+IF(Fuel!$P$2, VLOOKUP(A276,'Gas Curves'!$A$11:$G$371,IF(AND(MONTH(A276)&gt;=4, MONTH(A276)&lt;=10), 6,7)), 0)</f>
        <v>5.2169999999999996</v>
      </c>
      <c r="T276" s="285">
        <f>IF(VLOOKUP(A276,'Gas Curves'!$A$11:$I$371,9)=0,T275,VLOOKUP(A276,'Gas Curves'!$A$11:$I$371,9))</f>
        <v>14.427</v>
      </c>
    </row>
    <row r="277" spans="1:20" s="4" customFormat="1" x14ac:dyDescent="0.2">
      <c r="A277" s="75">
        <f t="shared" si="21"/>
        <v>45383</v>
      </c>
      <c r="B277" s="190">
        <f t="shared" si="20"/>
        <v>5.0845000000000002</v>
      </c>
      <c r="C277" s="190">
        <f t="shared" si="20"/>
        <v>14.427</v>
      </c>
      <c r="D277" s="284">
        <f t="shared" si="22"/>
        <v>7.2134999999999998</v>
      </c>
      <c r="E277" s="284"/>
      <c r="F277" s="284"/>
      <c r="G277" s="285">
        <f>VLOOKUP(A277,'Gas Curves'!$A$11:$G$371,2)</f>
        <v>0.45</v>
      </c>
      <c r="H277" s="285">
        <f>IF(VLOOKUP(A277,'Gas Curves'!$A$11:$I$371,8)=0,H276,VLOOKUP(A277,'Gas Curves'!$A$11:$I$371,8))</f>
        <v>0.185</v>
      </c>
      <c r="I277" s="285">
        <f t="shared" si="23"/>
        <v>9.2499999999999999E-2</v>
      </c>
      <c r="J277" s="285"/>
      <c r="K277" s="285"/>
      <c r="L277" s="48">
        <f>VLOOKUP(A277,'Power Curves'!$BF$9:$BG$232,2)</f>
        <v>0.89</v>
      </c>
      <c r="M277" s="4">
        <f t="shared" si="24"/>
        <v>0.89</v>
      </c>
      <c r="N277" s="4">
        <f t="shared" si="24"/>
        <v>0.89</v>
      </c>
      <c r="S277" s="110">
        <f>VLOOKUP(A277,'Gas Curves'!$A$11:$G$371,3)+IF(Fuel!$P$1, VLOOKUP(A277,'Gas Curves'!$A$11:$G$371,IF(AND(MONTH(A277)&gt;=4, MONTH(A277)&lt;=10), 4,5)), 0)+IF(Fuel!$P$2, VLOOKUP(A277,'Gas Curves'!$A$11:$G$371,IF(AND(MONTH(A277)&gt;=4, MONTH(A277)&lt;=10), 6,7)), 0)</f>
        <v>5.0845000000000002</v>
      </c>
      <c r="T277" s="285">
        <f>IF(VLOOKUP(A277,'Gas Curves'!$A$11:$I$371,9)=0,T276,VLOOKUP(A277,'Gas Curves'!$A$11:$I$371,9))</f>
        <v>14.427</v>
      </c>
    </row>
    <row r="278" spans="1:20" s="4" customFormat="1" x14ac:dyDescent="0.2">
      <c r="A278" s="75">
        <f t="shared" si="21"/>
        <v>45413</v>
      </c>
      <c r="B278" s="190">
        <f t="shared" si="20"/>
        <v>5.0845000000000002</v>
      </c>
      <c r="C278" s="190">
        <f t="shared" si="20"/>
        <v>14.427</v>
      </c>
      <c r="D278" s="284">
        <f t="shared" si="22"/>
        <v>7.2134999999999998</v>
      </c>
      <c r="E278" s="284"/>
      <c r="F278" s="284"/>
      <c r="G278" s="285">
        <f>VLOOKUP(A278,'Gas Curves'!$A$11:$G$371,2)</f>
        <v>0.5</v>
      </c>
      <c r="H278" s="285">
        <f>IF(VLOOKUP(A278,'Gas Curves'!$A$11:$I$371,8)=0,H277,VLOOKUP(A278,'Gas Curves'!$A$11:$I$371,8))</f>
        <v>0.185</v>
      </c>
      <c r="I278" s="285">
        <f t="shared" si="23"/>
        <v>9.2499999999999999E-2</v>
      </c>
      <c r="J278" s="285"/>
      <c r="K278" s="285"/>
      <c r="L278" s="48">
        <f>VLOOKUP(A278,'Power Curves'!$BF$9:$BG$232,2)</f>
        <v>0.89</v>
      </c>
      <c r="M278" s="4">
        <f t="shared" si="24"/>
        <v>0.89</v>
      </c>
      <c r="N278" s="4">
        <f t="shared" si="24"/>
        <v>0.89</v>
      </c>
      <c r="S278" s="110">
        <f>VLOOKUP(A278,'Gas Curves'!$A$11:$G$371,3)+IF(Fuel!$P$1, VLOOKUP(A278,'Gas Curves'!$A$11:$G$371,IF(AND(MONTH(A278)&gt;=4, MONTH(A278)&lt;=10), 4,5)), 0)+IF(Fuel!$P$2, VLOOKUP(A278,'Gas Curves'!$A$11:$G$371,IF(AND(MONTH(A278)&gt;=4, MONTH(A278)&lt;=10), 6,7)), 0)</f>
        <v>5.0845000000000002</v>
      </c>
      <c r="T278" s="285">
        <f>IF(VLOOKUP(A278,'Gas Curves'!$A$11:$I$371,9)=0,T277,VLOOKUP(A278,'Gas Curves'!$A$11:$I$371,9))</f>
        <v>14.427</v>
      </c>
    </row>
    <row r="279" spans="1:20" s="4" customFormat="1" x14ac:dyDescent="0.2">
      <c r="A279" s="75">
        <f t="shared" si="21"/>
        <v>45444</v>
      </c>
      <c r="B279" s="190">
        <f t="shared" si="20"/>
        <v>5.1215000000000002</v>
      </c>
      <c r="C279" s="190">
        <f t="shared" si="20"/>
        <v>14.427</v>
      </c>
      <c r="D279" s="284">
        <f t="shared" si="22"/>
        <v>7.2134999999999998</v>
      </c>
      <c r="E279" s="284"/>
      <c r="F279" s="284"/>
      <c r="G279" s="285">
        <f>VLOOKUP(A279,'Gas Curves'!$A$11:$G$371,2)</f>
        <v>0.5</v>
      </c>
      <c r="H279" s="285">
        <f>IF(VLOOKUP(A279,'Gas Curves'!$A$11:$I$371,8)=0,H278,VLOOKUP(A279,'Gas Curves'!$A$11:$I$371,8))</f>
        <v>0.185</v>
      </c>
      <c r="I279" s="285">
        <f t="shared" si="23"/>
        <v>9.2499999999999999E-2</v>
      </c>
      <c r="J279" s="285"/>
      <c r="K279" s="285"/>
      <c r="L279" s="48">
        <f>VLOOKUP(A279,'Power Curves'!$BF$9:$BG$232,2)</f>
        <v>0.89</v>
      </c>
      <c r="M279" s="4">
        <f t="shared" si="24"/>
        <v>0.89</v>
      </c>
      <c r="N279" s="4">
        <f t="shared" si="24"/>
        <v>0.89</v>
      </c>
      <c r="S279" s="110">
        <f>VLOOKUP(A279,'Gas Curves'!$A$11:$G$371,3)+IF(Fuel!$P$1, VLOOKUP(A279,'Gas Curves'!$A$11:$G$371,IF(AND(MONTH(A279)&gt;=4, MONTH(A279)&lt;=10), 4,5)), 0)+IF(Fuel!$P$2, VLOOKUP(A279,'Gas Curves'!$A$11:$G$371,IF(AND(MONTH(A279)&gt;=4, MONTH(A279)&lt;=10), 6,7)), 0)</f>
        <v>5.1215000000000002</v>
      </c>
      <c r="T279" s="285">
        <f>IF(VLOOKUP(A279,'Gas Curves'!$A$11:$I$371,9)=0,T278,VLOOKUP(A279,'Gas Curves'!$A$11:$I$371,9))</f>
        <v>14.427</v>
      </c>
    </row>
    <row r="280" spans="1:20" s="4" customFormat="1" x14ac:dyDescent="0.2">
      <c r="A280" s="75">
        <f t="shared" si="21"/>
        <v>45474</v>
      </c>
      <c r="B280" s="190">
        <f t="shared" si="20"/>
        <v>5.1739999999999995</v>
      </c>
      <c r="C280" s="190">
        <f t="shared" si="20"/>
        <v>14.427</v>
      </c>
      <c r="D280" s="284">
        <f t="shared" si="22"/>
        <v>7.2134999999999998</v>
      </c>
      <c r="E280" s="284"/>
      <c r="F280" s="284"/>
      <c r="G280" s="285">
        <f>VLOOKUP(A280,'Gas Curves'!$A$11:$G$371,2)</f>
        <v>0.5</v>
      </c>
      <c r="H280" s="285">
        <f>IF(VLOOKUP(A280,'Gas Curves'!$A$11:$I$371,8)=0,H279,VLOOKUP(A280,'Gas Curves'!$A$11:$I$371,8))</f>
        <v>0.185</v>
      </c>
      <c r="I280" s="285">
        <f t="shared" si="23"/>
        <v>9.2499999999999999E-2</v>
      </c>
      <c r="J280" s="285"/>
      <c r="K280" s="285"/>
      <c r="L280" s="48">
        <f>VLOOKUP(A280,'Power Curves'!$BF$9:$BG$232,2)</f>
        <v>0.89</v>
      </c>
      <c r="M280" s="4">
        <f t="shared" si="24"/>
        <v>0.89</v>
      </c>
      <c r="N280" s="4">
        <f t="shared" si="24"/>
        <v>0.89</v>
      </c>
      <c r="S280" s="110">
        <f>VLOOKUP(A280,'Gas Curves'!$A$11:$G$371,3)+IF(Fuel!$P$1, VLOOKUP(A280,'Gas Curves'!$A$11:$G$371,IF(AND(MONTH(A280)&gt;=4, MONTH(A280)&lt;=10), 4,5)), 0)+IF(Fuel!$P$2, VLOOKUP(A280,'Gas Curves'!$A$11:$G$371,IF(AND(MONTH(A280)&gt;=4, MONTH(A280)&lt;=10), 6,7)), 0)</f>
        <v>5.1739999999999995</v>
      </c>
      <c r="T280" s="285">
        <f>IF(VLOOKUP(A280,'Gas Curves'!$A$11:$I$371,9)=0,T279,VLOOKUP(A280,'Gas Curves'!$A$11:$I$371,9))</f>
        <v>14.427</v>
      </c>
    </row>
    <row r="281" spans="1:20" s="4" customFormat="1" x14ac:dyDescent="0.2">
      <c r="A281" s="75">
        <f t="shared" si="21"/>
        <v>45505</v>
      </c>
      <c r="B281" s="190">
        <f t="shared" si="20"/>
        <v>5.2104999999999997</v>
      </c>
      <c r="C281" s="190">
        <f t="shared" si="20"/>
        <v>14.427</v>
      </c>
      <c r="D281" s="284">
        <f t="shared" si="22"/>
        <v>7.2134999999999998</v>
      </c>
      <c r="E281" s="284"/>
      <c r="F281" s="284"/>
      <c r="G281" s="285">
        <f>VLOOKUP(A281,'Gas Curves'!$A$11:$G$371,2)</f>
        <v>0.55000000000000004</v>
      </c>
      <c r="H281" s="285">
        <f>IF(VLOOKUP(A281,'Gas Curves'!$A$11:$I$371,8)=0,H280,VLOOKUP(A281,'Gas Curves'!$A$11:$I$371,8))</f>
        <v>0.185</v>
      </c>
      <c r="I281" s="285">
        <f t="shared" si="23"/>
        <v>9.2499999999999999E-2</v>
      </c>
      <c r="J281" s="285"/>
      <c r="K281" s="285"/>
      <c r="L281" s="48">
        <f>VLOOKUP(A281,'Power Curves'!$BF$9:$BG$232,2)</f>
        <v>0.89</v>
      </c>
      <c r="M281" s="4">
        <f t="shared" si="24"/>
        <v>0.89</v>
      </c>
      <c r="N281" s="4">
        <f t="shared" si="24"/>
        <v>0.89</v>
      </c>
      <c r="S281" s="110">
        <f>VLOOKUP(A281,'Gas Curves'!$A$11:$G$371,3)+IF(Fuel!$P$1, VLOOKUP(A281,'Gas Curves'!$A$11:$G$371,IF(AND(MONTH(A281)&gt;=4, MONTH(A281)&lt;=10), 4,5)), 0)+IF(Fuel!$P$2, VLOOKUP(A281,'Gas Curves'!$A$11:$G$371,IF(AND(MONTH(A281)&gt;=4, MONTH(A281)&lt;=10), 6,7)), 0)</f>
        <v>5.2104999999999997</v>
      </c>
      <c r="T281" s="285">
        <f>IF(VLOOKUP(A281,'Gas Curves'!$A$11:$I$371,9)=0,T280,VLOOKUP(A281,'Gas Curves'!$A$11:$I$371,9))</f>
        <v>14.427</v>
      </c>
    </row>
    <row r="282" spans="1:20" s="4" customFormat="1" x14ac:dyDescent="0.2">
      <c r="A282" s="75">
        <f t="shared" si="21"/>
        <v>45536</v>
      </c>
      <c r="B282" s="190">
        <f t="shared" si="20"/>
        <v>5.2160000000000002</v>
      </c>
      <c r="C282" s="190">
        <f t="shared" si="20"/>
        <v>14.427</v>
      </c>
      <c r="D282" s="284">
        <f t="shared" si="22"/>
        <v>7.2134999999999998</v>
      </c>
      <c r="E282" s="284"/>
      <c r="F282" s="284"/>
      <c r="G282" s="285">
        <f>VLOOKUP(A282,'Gas Curves'!$A$11:$G$371,2)</f>
        <v>0.55000000000000004</v>
      </c>
      <c r="H282" s="285">
        <f>IF(VLOOKUP(A282,'Gas Curves'!$A$11:$I$371,8)=0,H281,VLOOKUP(A282,'Gas Curves'!$A$11:$I$371,8))</f>
        <v>0.185</v>
      </c>
      <c r="I282" s="285">
        <f t="shared" si="23"/>
        <v>9.2499999999999999E-2</v>
      </c>
      <c r="J282" s="285"/>
      <c r="K282" s="285"/>
      <c r="L282" s="48">
        <f>VLOOKUP(A282,'Power Curves'!$BF$9:$BG$232,2)</f>
        <v>0.89</v>
      </c>
      <c r="M282" s="4">
        <f t="shared" si="24"/>
        <v>0.89</v>
      </c>
      <c r="N282" s="4">
        <f t="shared" si="24"/>
        <v>0.89</v>
      </c>
      <c r="S282" s="110">
        <f>VLOOKUP(A282,'Gas Curves'!$A$11:$G$371,3)+IF(Fuel!$P$1, VLOOKUP(A282,'Gas Curves'!$A$11:$G$371,IF(AND(MONTH(A282)&gt;=4, MONTH(A282)&lt;=10), 4,5)), 0)+IF(Fuel!$P$2, VLOOKUP(A282,'Gas Curves'!$A$11:$G$371,IF(AND(MONTH(A282)&gt;=4, MONTH(A282)&lt;=10), 6,7)), 0)</f>
        <v>5.2160000000000002</v>
      </c>
      <c r="T282" s="285">
        <f>IF(VLOOKUP(A282,'Gas Curves'!$A$11:$I$371,9)=0,T281,VLOOKUP(A282,'Gas Curves'!$A$11:$I$371,9))</f>
        <v>14.427</v>
      </c>
    </row>
    <row r="283" spans="1:20" s="4" customFormat="1" x14ac:dyDescent="0.2">
      <c r="A283" s="75">
        <f t="shared" si="21"/>
        <v>45566</v>
      </c>
      <c r="B283" s="190">
        <f t="shared" si="20"/>
        <v>5.1980000000000004</v>
      </c>
      <c r="C283" s="190">
        <f t="shared" si="20"/>
        <v>14.427</v>
      </c>
      <c r="D283" s="284">
        <f t="shared" si="22"/>
        <v>7.2134999999999998</v>
      </c>
      <c r="E283" s="284"/>
      <c r="F283" s="284"/>
      <c r="G283" s="285">
        <f>VLOOKUP(A283,'Gas Curves'!$A$11:$G$371,2)</f>
        <v>0.6</v>
      </c>
      <c r="H283" s="285">
        <f>IF(VLOOKUP(A283,'Gas Curves'!$A$11:$I$371,8)=0,H282,VLOOKUP(A283,'Gas Curves'!$A$11:$I$371,8))</f>
        <v>0.185</v>
      </c>
      <c r="I283" s="285">
        <f t="shared" si="23"/>
        <v>9.2499999999999999E-2</v>
      </c>
      <c r="J283" s="285"/>
      <c r="K283" s="285"/>
      <c r="L283" s="48">
        <f>VLOOKUP(A283,'Power Curves'!$BF$9:$BG$232,2)</f>
        <v>0.89</v>
      </c>
      <c r="M283" s="4">
        <f t="shared" si="24"/>
        <v>0.89</v>
      </c>
      <c r="N283" s="4">
        <f t="shared" si="24"/>
        <v>0.89</v>
      </c>
      <c r="S283" s="110">
        <f>VLOOKUP(A283,'Gas Curves'!$A$11:$G$371,3)+IF(Fuel!$P$1, VLOOKUP(A283,'Gas Curves'!$A$11:$G$371,IF(AND(MONTH(A283)&gt;=4, MONTH(A283)&lt;=10), 4,5)), 0)+IF(Fuel!$P$2, VLOOKUP(A283,'Gas Curves'!$A$11:$G$371,IF(AND(MONTH(A283)&gt;=4, MONTH(A283)&lt;=10), 6,7)), 0)</f>
        <v>5.1980000000000004</v>
      </c>
      <c r="T283" s="285">
        <f>IF(VLOOKUP(A283,'Gas Curves'!$A$11:$I$371,9)=0,T282,VLOOKUP(A283,'Gas Curves'!$A$11:$I$371,9))</f>
        <v>14.427</v>
      </c>
    </row>
    <row r="284" spans="1:20" s="4" customFormat="1" x14ac:dyDescent="0.2">
      <c r="A284" s="75">
        <f t="shared" si="21"/>
        <v>45597</v>
      </c>
      <c r="B284" s="190">
        <f t="shared" si="20"/>
        <v>5.3330000000000002</v>
      </c>
      <c r="C284" s="190">
        <f t="shared" si="20"/>
        <v>14.427</v>
      </c>
      <c r="D284" s="284">
        <f t="shared" si="22"/>
        <v>7.2134999999999998</v>
      </c>
      <c r="E284" s="284"/>
      <c r="F284" s="284"/>
      <c r="G284" s="285">
        <f>VLOOKUP(A284,'Gas Curves'!$A$11:$G$371,2)</f>
        <v>0.85</v>
      </c>
      <c r="H284" s="285">
        <f>IF(VLOOKUP(A284,'Gas Curves'!$A$11:$I$371,8)=0,H283,VLOOKUP(A284,'Gas Curves'!$A$11:$I$371,8))</f>
        <v>0.185</v>
      </c>
      <c r="I284" s="285">
        <f t="shared" si="23"/>
        <v>9.2499999999999999E-2</v>
      </c>
      <c r="J284" s="285"/>
      <c r="K284" s="285"/>
      <c r="L284" s="48">
        <f>VLOOKUP(A284,'Power Curves'!$BF$9:$BG$232,2)</f>
        <v>0.89</v>
      </c>
      <c r="M284" s="4">
        <f t="shared" si="24"/>
        <v>0.89</v>
      </c>
      <c r="N284" s="4">
        <f t="shared" si="24"/>
        <v>0.89</v>
      </c>
      <c r="S284" s="110">
        <f>VLOOKUP(A284,'Gas Curves'!$A$11:$G$371,3)+IF(Fuel!$P$1, VLOOKUP(A284,'Gas Curves'!$A$11:$G$371,IF(AND(MONTH(A284)&gt;=4, MONTH(A284)&lt;=10), 4,5)), 0)+IF(Fuel!$P$2, VLOOKUP(A284,'Gas Curves'!$A$11:$G$371,IF(AND(MONTH(A284)&gt;=4, MONTH(A284)&lt;=10), 6,7)), 0)</f>
        <v>5.3330000000000002</v>
      </c>
      <c r="T284" s="285">
        <f>IF(VLOOKUP(A284,'Gas Curves'!$A$11:$I$371,9)=0,T283,VLOOKUP(A284,'Gas Curves'!$A$11:$I$371,9))</f>
        <v>14.427</v>
      </c>
    </row>
    <row r="285" spans="1:20" s="4" customFormat="1" x14ac:dyDescent="0.2">
      <c r="A285" s="75">
        <f t="shared" si="21"/>
        <v>45627</v>
      </c>
      <c r="B285" s="190">
        <f t="shared" si="20"/>
        <v>5.4855</v>
      </c>
      <c r="C285" s="190">
        <f t="shared" si="20"/>
        <v>14.427</v>
      </c>
      <c r="D285" s="284">
        <f t="shared" si="22"/>
        <v>7.2134999999999998</v>
      </c>
      <c r="E285" s="284"/>
      <c r="F285" s="284"/>
      <c r="G285" s="285">
        <f>VLOOKUP(A285,'Gas Curves'!$A$11:$G$371,2)</f>
        <v>1.05</v>
      </c>
      <c r="H285" s="285">
        <f>IF(VLOOKUP(A285,'Gas Curves'!$A$11:$I$371,8)=0,H284,VLOOKUP(A285,'Gas Curves'!$A$11:$I$371,8))</f>
        <v>0.185</v>
      </c>
      <c r="I285" s="285">
        <f t="shared" si="23"/>
        <v>9.2499999999999999E-2</v>
      </c>
      <c r="J285" s="285"/>
      <c r="K285" s="285"/>
      <c r="L285" s="48">
        <f>VLOOKUP(A285,'Power Curves'!$BF$9:$BG$232,2)</f>
        <v>0.89</v>
      </c>
      <c r="M285" s="4">
        <f t="shared" si="24"/>
        <v>0.89</v>
      </c>
      <c r="N285" s="4">
        <f t="shared" si="24"/>
        <v>0.89</v>
      </c>
      <c r="S285" s="110">
        <f>VLOOKUP(A285,'Gas Curves'!$A$11:$G$371,3)+IF(Fuel!$P$1, VLOOKUP(A285,'Gas Curves'!$A$11:$G$371,IF(AND(MONTH(A285)&gt;=4, MONTH(A285)&lt;=10), 4,5)), 0)+IF(Fuel!$P$2, VLOOKUP(A285,'Gas Curves'!$A$11:$G$371,IF(AND(MONTH(A285)&gt;=4, MONTH(A285)&lt;=10), 6,7)), 0)</f>
        <v>5.4855</v>
      </c>
      <c r="T285" s="285">
        <f>IF(VLOOKUP(A285,'Gas Curves'!$A$11:$I$371,9)=0,T284,VLOOKUP(A285,'Gas Curves'!$A$11:$I$371,9))</f>
        <v>14.427</v>
      </c>
    </row>
    <row r="286" spans="1:20" s="4" customFormat="1" x14ac:dyDescent="0.2">
      <c r="A286" s="75">
        <f t="shared" si="21"/>
        <v>45658</v>
      </c>
      <c r="B286" s="190">
        <f t="shared" si="20"/>
        <v>-8.2500000000000004E-2</v>
      </c>
      <c r="C286" s="190">
        <f t="shared" si="20"/>
        <v>14.427</v>
      </c>
      <c r="D286" s="284">
        <f t="shared" si="22"/>
        <v>7.2134999999999998</v>
      </c>
      <c r="E286" s="284"/>
      <c r="F286" s="284"/>
      <c r="G286" s="285">
        <f>VLOOKUP(A286,'Gas Curves'!$A$11:$G$371,2)</f>
        <v>1.05</v>
      </c>
      <c r="H286" s="285">
        <f>IF(VLOOKUP(A286,'Gas Curves'!$A$11:$I$371,8)=0,H285,VLOOKUP(A286,'Gas Curves'!$A$11:$I$371,8))</f>
        <v>0.185</v>
      </c>
      <c r="I286" s="285">
        <f t="shared" si="23"/>
        <v>9.2499999999999999E-2</v>
      </c>
      <c r="J286" s="285"/>
      <c r="K286" s="285"/>
      <c r="L286" s="48">
        <f>VLOOKUP(A286,'Power Curves'!$BF$9:$BG$232,2)</f>
        <v>0.89</v>
      </c>
      <c r="M286" s="4">
        <f t="shared" si="24"/>
        <v>0.89</v>
      </c>
      <c r="N286" s="4">
        <f t="shared" si="24"/>
        <v>0.89</v>
      </c>
      <c r="S286" s="110">
        <f>VLOOKUP(A286,'Gas Curves'!$A$11:$G$371,3)+IF(Fuel!$P$1, VLOOKUP(A286,'Gas Curves'!$A$11:$G$371,IF(AND(MONTH(A286)&gt;=4, MONTH(A286)&lt;=10), 4,5)), 0)+IF(Fuel!$P$2, VLOOKUP(A286,'Gas Curves'!$A$11:$G$371,IF(AND(MONTH(A286)&gt;=4, MONTH(A286)&lt;=10), 6,7)), 0)</f>
        <v>-8.2500000000000004E-2</v>
      </c>
      <c r="T286" s="285">
        <f>IF(VLOOKUP(A286,'Gas Curves'!$A$11:$I$371,9)=0,T285,VLOOKUP(A286,'Gas Curves'!$A$11:$I$371,9))</f>
        <v>14.427</v>
      </c>
    </row>
    <row r="287" spans="1:20" s="4" customFormat="1" x14ac:dyDescent="0.2">
      <c r="A287" s="75">
        <f t="shared" si="21"/>
        <v>45689</v>
      </c>
      <c r="B287" s="190">
        <f t="shared" si="20"/>
        <v>-6.5000000000000002E-2</v>
      </c>
      <c r="C287" s="190">
        <f t="shared" si="20"/>
        <v>14.427</v>
      </c>
      <c r="D287" s="284">
        <f t="shared" si="22"/>
        <v>7.2134999999999998</v>
      </c>
      <c r="E287" s="284"/>
      <c r="F287" s="284"/>
      <c r="G287" s="285">
        <f>VLOOKUP(A287,'Gas Curves'!$A$11:$G$371,2)</f>
        <v>1.05</v>
      </c>
      <c r="H287" s="285">
        <f>IF(VLOOKUP(A287,'Gas Curves'!$A$11:$I$371,8)=0,H286,VLOOKUP(A287,'Gas Curves'!$A$11:$I$371,8))</f>
        <v>0.185</v>
      </c>
      <c r="I287" s="285">
        <f t="shared" si="23"/>
        <v>9.2499999999999999E-2</v>
      </c>
      <c r="J287" s="285"/>
      <c r="K287" s="285"/>
      <c r="L287" s="48">
        <f>VLOOKUP(A287,'Power Curves'!$BF$9:$BG$232,2)</f>
        <v>0.89</v>
      </c>
      <c r="M287" s="4">
        <f t="shared" si="24"/>
        <v>0.89</v>
      </c>
      <c r="N287" s="4">
        <f t="shared" si="24"/>
        <v>0.89</v>
      </c>
      <c r="S287" s="110">
        <f>VLOOKUP(A287,'Gas Curves'!$A$11:$G$371,3)+IF(Fuel!$P$1, VLOOKUP(A287,'Gas Curves'!$A$11:$G$371,IF(AND(MONTH(A287)&gt;=4, MONTH(A287)&lt;=10), 4,5)), 0)+IF(Fuel!$P$2, VLOOKUP(A287,'Gas Curves'!$A$11:$G$371,IF(AND(MONTH(A287)&gt;=4, MONTH(A287)&lt;=10), 6,7)), 0)</f>
        <v>-6.5000000000000002E-2</v>
      </c>
      <c r="T287" s="285">
        <f>IF(VLOOKUP(A287,'Gas Curves'!$A$11:$I$371,9)=0,T286,VLOOKUP(A287,'Gas Curves'!$A$11:$I$371,9))</f>
        <v>14.427</v>
      </c>
    </row>
    <row r="288" spans="1:20" s="4" customFormat="1" x14ac:dyDescent="0.2">
      <c r="A288" s="75">
        <f t="shared" si="21"/>
        <v>45717</v>
      </c>
      <c r="B288" s="190">
        <f t="shared" si="20"/>
        <v>-5.2499999999999998E-2</v>
      </c>
      <c r="C288" s="190">
        <f t="shared" si="20"/>
        <v>14.427</v>
      </c>
      <c r="D288" s="284">
        <f t="shared" si="22"/>
        <v>7.2134999999999998</v>
      </c>
      <c r="E288" s="284"/>
      <c r="F288" s="284"/>
      <c r="G288" s="285">
        <f>VLOOKUP(A288,'Gas Curves'!$A$11:$G$371,2)</f>
        <v>0.8</v>
      </c>
      <c r="H288" s="285">
        <f>IF(VLOOKUP(A288,'Gas Curves'!$A$11:$I$371,8)=0,H287,VLOOKUP(A288,'Gas Curves'!$A$11:$I$371,8))</f>
        <v>0.185</v>
      </c>
      <c r="I288" s="285">
        <f t="shared" si="23"/>
        <v>9.2499999999999999E-2</v>
      </c>
      <c r="J288" s="285"/>
      <c r="K288" s="285"/>
      <c r="L288" s="48">
        <f>VLOOKUP(A288,'Power Curves'!$BF$9:$BG$232,2)</f>
        <v>0.89</v>
      </c>
      <c r="M288" s="4">
        <f t="shared" si="24"/>
        <v>0.89</v>
      </c>
      <c r="N288" s="4">
        <f t="shared" si="24"/>
        <v>0.89</v>
      </c>
      <c r="S288" s="110">
        <f>VLOOKUP(A288,'Gas Curves'!$A$11:$G$371,3)+IF(Fuel!$P$1, VLOOKUP(A288,'Gas Curves'!$A$11:$G$371,IF(AND(MONTH(A288)&gt;=4, MONTH(A288)&lt;=10), 4,5)), 0)+IF(Fuel!$P$2, VLOOKUP(A288,'Gas Curves'!$A$11:$G$371,IF(AND(MONTH(A288)&gt;=4, MONTH(A288)&lt;=10), 6,7)), 0)</f>
        <v>-5.2499999999999998E-2</v>
      </c>
      <c r="T288" s="285">
        <f>IF(VLOOKUP(A288,'Gas Curves'!$A$11:$I$371,9)=0,T287,VLOOKUP(A288,'Gas Curves'!$A$11:$I$371,9))</f>
        <v>14.427</v>
      </c>
    </row>
    <row r="289" spans="1:20" s="4" customFormat="1" x14ac:dyDescent="0.2">
      <c r="A289" s="75">
        <f t="shared" si="21"/>
        <v>45748</v>
      </c>
      <c r="B289" s="190">
        <f t="shared" si="20"/>
        <v>-1.4999999999999999E-2</v>
      </c>
      <c r="C289" s="190">
        <f t="shared" si="20"/>
        <v>14.427</v>
      </c>
      <c r="D289" s="284">
        <f t="shared" si="22"/>
        <v>7.2134999999999998</v>
      </c>
      <c r="E289" s="284"/>
      <c r="F289" s="284"/>
      <c r="G289" s="285">
        <f>VLOOKUP(A289,'Gas Curves'!$A$11:$G$371,2)</f>
        <v>0.45</v>
      </c>
      <c r="H289" s="285">
        <f>IF(VLOOKUP(A289,'Gas Curves'!$A$11:$I$371,8)=0,H288,VLOOKUP(A289,'Gas Curves'!$A$11:$I$371,8))</f>
        <v>0.185</v>
      </c>
      <c r="I289" s="285">
        <f t="shared" si="23"/>
        <v>9.2499999999999999E-2</v>
      </c>
      <c r="J289" s="285"/>
      <c r="K289" s="285"/>
      <c r="L289" s="48">
        <f>VLOOKUP(A289,'Power Curves'!$BF$9:$BG$232,2)</f>
        <v>0.89</v>
      </c>
      <c r="M289" s="4">
        <f t="shared" si="24"/>
        <v>0.89</v>
      </c>
      <c r="N289" s="4">
        <f t="shared" si="24"/>
        <v>0.89</v>
      </c>
      <c r="S289" s="110">
        <f>VLOOKUP(A289,'Gas Curves'!$A$11:$G$371,3)+IF(Fuel!$P$1, VLOOKUP(A289,'Gas Curves'!$A$11:$G$371,IF(AND(MONTH(A289)&gt;=4, MONTH(A289)&lt;=10), 4,5)), 0)+IF(Fuel!$P$2, VLOOKUP(A289,'Gas Curves'!$A$11:$G$371,IF(AND(MONTH(A289)&gt;=4, MONTH(A289)&lt;=10), 6,7)), 0)</f>
        <v>-1.4999999999999999E-2</v>
      </c>
      <c r="T289" s="285">
        <f>IF(VLOOKUP(A289,'Gas Curves'!$A$11:$I$371,9)=0,T288,VLOOKUP(A289,'Gas Curves'!$A$11:$I$371,9))</f>
        <v>14.427</v>
      </c>
    </row>
    <row r="290" spans="1:20" s="4" customFormat="1" x14ac:dyDescent="0.2">
      <c r="A290" s="75">
        <f t="shared" si="21"/>
        <v>45778</v>
      </c>
      <c r="B290" s="190">
        <f t="shared" si="20"/>
        <v>-1.4999999999999999E-2</v>
      </c>
      <c r="C290" s="190">
        <f t="shared" si="20"/>
        <v>14.427</v>
      </c>
      <c r="D290" s="284">
        <f t="shared" si="22"/>
        <v>7.2134999999999998</v>
      </c>
      <c r="E290" s="284"/>
      <c r="F290" s="284"/>
      <c r="G290" s="285">
        <f>VLOOKUP(A290,'Gas Curves'!$A$11:$G$371,2)</f>
        <v>0.5</v>
      </c>
      <c r="H290" s="285">
        <f>IF(VLOOKUP(A290,'Gas Curves'!$A$11:$I$371,8)=0,H289,VLOOKUP(A290,'Gas Curves'!$A$11:$I$371,8))</f>
        <v>0.185</v>
      </c>
      <c r="I290" s="285">
        <f t="shared" si="23"/>
        <v>9.2499999999999999E-2</v>
      </c>
      <c r="J290" s="285"/>
      <c r="K290" s="285"/>
      <c r="L290" s="48">
        <f>VLOOKUP(A290,'Power Curves'!$BF$9:$BG$232,2)</f>
        <v>0.89</v>
      </c>
      <c r="M290" s="4">
        <f t="shared" si="24"/>
        <v>0.89</v>
      </c>
      <c r="N290" s="4">
        <f t="shared" si="24"/>
        <v>0.89</v>
      </c>
      <c r="S290" s="110">
        <f>VLOOKUP(A290,'Gas Curves'!$A$11:$G$371,3)+IF(Fuel!$P$1, VLOOKUP(A290,'Gas Curves'!$A$11:$G$371,IF(AND(MONTH(A290)&gt;=4, MONTH(A290)&lt;=10), 4,5)), 0)+IF(Fuel!$P$2, VLOOKUP(A290,'Gas Curves'!$A$11:$G$371,IF(AND(MONTH(A290)&gt;=4, MONTH(A290)&lt;=10), 6,7)), 0)</f>
        <v>-1.4999999999999999E-2</v>
      </c>
      <c r="T290" s="285">
        <f>IF(VLOOKUP(A290,'Gas Curves'!$A$11:$I$371,9)=0,T289,VLOOKUP(A290,'Gas Curves'!$A$11:$I$371,9))</f>
        <v>14.427</v>
      </c>
    </row>
    <row r="291" spans="1:20" s="4" customFormat="1" x14ac:dyDescent="0.2">
      <c r="A291" s="75">
        <f t="shared" si="21"/>
        <v>45809</v>
      </c>
      <c r="B291" s="190">
        <f t="shared" si="20"/>
        <v>-0.01</v>
      </c>
      <c r="C291" s="190">
        <f t="shared" si="20"/>
        <v>14.427</v>
      </c>
      <c r="D291" s="284">
        <f t="shared" si="22"/>
        <v>7.2134999999999998</v>
      </c>
      <c r="E291" s="284"/>
      <c r="F291" s="284"/>
      <c r="G291" s="285">
        <f>VLOOKUP(A291,'Gas Curves'!$A$11:$G$371,2)</f>
        <v>0.5</v>
      </c>
      <c r="H291" s="285">
        <f>IF(VLOOKUP(A291,'Gas Curves'!$A$11:$I$371,8)=0,H290,VLOOKUP(A291,'Gas Curves'!$A$11:$I$371,8))</f>
        <v>0.185</v>
      </c>
      <c r="I291" s="285">
        <f t="shared" si="23"/>
        <v>9.2499999999999999E-2</v>
      </c>
      <c r="J291" s="285"/>
      <c r="K291" s="285"/>
      <c r="L291" s="48">
        <f>VLOOKUP(A291,'Power Curves'!$BF$9:$BG$232,2)</f>
        <v>0.89</v>
      </c>
      <c r="M291" s="4">
        <f t="shared" si="24"/>
        <v>0.89</v>
      </c>
      <c r="N291" s="4">
        <f t="shared" si="24"/>
        <v>0.89</v>
      </c>
      <c r="S291" s="110">
        <f>VLOOKUP(A291,'Gas Curves'!$A$11:$G$371,3)+IF(Fuel!$P$1, VLOOKUP(A291,'Gas Curves'!$A$11:$G$371,IF(AND(MONTH(A291)&gt;=4, MONTH(A291)&lt;=10), 4,5)), 0)+IF(Fuel!$P$2, VLOOKUP(A291,'Gas Curves'!$A$11:$G$371,IF(AND(MONTH(A291)&gt;=4, MONTH(A291)&lt;=10), 6,7)), 0)</f>
        <v>-0.01</v>
      </c>
      <c r="T291" s="285">
        <f>IF(VLOOKUP(A291,'Gas Curves'!$A$11:$I$371,9)=0,T290,VLOOKUP(A291,'Gas Curves'!$A$11:$I$371,9))</f>
        <v>14.427</v>
      </c>
    </row>
    <row r="292" spans="1:20" s="4" customFormat="1" x14ac:dyDescent="0.2">
      <c r="A292" s="75">
        <f t="shared" si="21"/>
        <v>45839</v>
      </c>
      <c r="B292" s="190">
        <f t="shared" si="20"/>
        <v>-7.4999999999999997E-3</v>
      </c>
      <c r="C292" s="190">
        <f t="shared" si="20"/>
        <v>14.427</v>
      </c>
      <c r="D292" s="284">
        <f t="shared" si="22"/>
        <v>7.2134999999999998</v>
      </c>
      <c r="E292" s="284"/>
      <c r="F292" s="284"/>
      <c r="G292" s="285">
        <f>VLOOKUP(A292,'Gas Curves'!$A$11:$G$371,2)</f>
        <v>0.5</v>
      </c>
      <c r="H292" s="285">
        <f>IF(VLOOKUP(A292,'Gas Curves'!$A$11:$I$371,8)=0,H291,VLOOKUP(A292,'Gas Curves'!$A$11:$I$371,8))</f>
        <v>0.185</v>
      </c>
      <c r="I292" s="285">
        <f t="shared" si="23"/>
        <v>9.2499999999999999E-2</v>
      </c>
      <c r="J292" s="285"/>
      <c r="K292" s="285"/>
      <c r="L292" s="48">
        <f>VLOOKUP(A292,'Power Curves'!$BF$9:$BG$232,2)</f>
        <v>0.89</v>
      </c>
      <c r="M292" s="4">
        <f t="shared" si="24"/>
        <v>0.89</v>
      </c>
      <c r="N292" s="4">
        <f t="shared" si="24"/>
        <v>0.89</v>
      </c>
      <c r="S292" s="110">
        <f>VLOOKUP(A292,'Gas Curves'!$A$11:$G$371,3)+IF(Fuel!$P$1, VLOOKUP(A292,'Gas Curves'!$A$11:$G$371,IF(AND(MONTH(A292)&gt;=4, MONTH(A292)&lt;=10), 4,5)), 0)+IF(Fuel!$P$2, VLOOKUP(A292,'Gas Curves'!$A$11:$G$371,IF(AND(MONTH(A292)&gt;=4, MONTH(A292)&lt;=10), 6,7)), 0)</f>
        <v>-7.4999999999999997E-3</v>
      </c>
      <c r="T292" s="285">
        <f>IF(VLOOKUP(A292,'Gas Curves'!$A$11:$I$371,9)=0,T291,VLOOKUP(A292,'Gas Curves'!$A$11:$I$371,9))</f>
        <v>14.427</v>
      </c>
    </row>
    <row r="293" spans="1:20" s="4" customFormat="1" x14ac:dyDescent="0.2">
      <c r="A293" s="75">
        <f t="shared" si="21"/>
        <v>45870</v>
      </c>
      <c r="B293" s="190">
        <f t="shared" si="20"/>
        <v>-5.0000000000000001E-3</v>
      </c>
      <c r="C293" s="190">
        <f t="shared" si="20"/>
        <v>14.427</v>
      </c>
      <c r="D293" s="284">
        <f t="shared" si="22"/>
        <v>7.2134999999999998</v>
      </c>
      <c r="E293" s="284"/>
      <c r="F293" s="284"/>
      <c r="G293" s="285">
        <f>VLOOKUP(A293,'Gas Curves'!$A$11:$G$371,2)</f>
        <v>0.55000000000000004</v>
      </c>
      <c r="H293" s="285">
        <f>IF(VLOOKUP(A293,'Gas Curves'!$A$11:$I$371,8)=0,H292,VLOOKUP(A293,'Gas Curves'!$A$11:$I$371,8))</f>
        <v>0.185</v>
      </c>
      <c r="I293" s="285">
        <f t="shared" si="23"/>
        <v>9.2499999999999999E-2</v>
      </c>
      <c r="J293" s="285"/>
      <c r="K293" s="285"/>
      <c r="L293" s="48">
        <f>VLOOKUP(A293,'Power Curves'!$BF$9:$BG$232,2)</f>
        <v>0.89</v>
      </c>
      <c r="M293" s="4">
        <f t="shared" si="24"/>
        <v>0.89</v>
      </c>
      <c r="N293" s="4">
        <f t="shared" si="24"/>
        <v>0.89</v>
      </c>
      <c r="S293" s="110">
        <f>VLOOKUP(A293,'Gas Curves'!$A$11:$G$371,3)+IF(Fuel!$P$1, VLOOKUP(A293,'Gas Curves'!$A$11:$G$371,IF(AND(MONTH(A293)&gt;=4, MONTH(A293)&lt;=10), 4,5)), 0)+IF(Fuel!$P$2, VLOOKUP(A293,'Gas Curves'!$A$11:$G$371,IF(AND(MONTH(A293)&gt;=4, MONTH(A293)&lt;=10), 6,7)), 0)</f>
        <v>-5.0000000000000001E-3</v>
      </c>
      <c r="T293" s="285">
        <f>IF(VLOOKUP(A293,'Gas Curves'!$A$11:$I$371,9)=0,T292,VLOOKUP(A293,'Gas Curves'!$A$11:$I$371,9))</f>
        <v>14.427</v>
      </c>
    </row>
    <row r="294" spans="1:20" s="4" customFormat="1" x14ac:dyDescent="0.2">
      <c r="A294" s="75">
        <f t="shared" si="21"/>
        <v>45901</v>
      </c>
      <c r="B294" s="190">
        <f t="shared" si="20"/>
        <v>-1.2500000000000001E-2</v>
      </c>
      <c r="C294" s="190">
        <f t="shared" si="20"/>
        <v>14.427</v>
      </c>
      <c r="D294" s="284">
        <f t="shared" si="22"/>
        <v>7.2134999999999998</v>
      </c>
      <c r="E294" s="284"/>
      <c r="F294" s="284"/>
      <c r="G294" s="285">
        <f>VLOOKUP(A294,'Gas Curves'!$A$11:$G$371,2)</f>
        <v>0.55000000000000004</v>
      </c>
      <c r="H294" s="285">
        <f>IF(VLOOKUP(A294,'Gas Curves'!$A$11:$I$371,8)=0,H293,VLOOKUP(A294,'Gas Curves'!$A$11:$I$371,8))</f>
        <v>0.185</v>
      </c>
      <c r="I294" s="285">
        <f t="shared" si="23"/>
        <v>9.2499999999999999E-2</v>
      </c>
      <c r="J294" s="285"/>
      <c r="K294" s="285"/>
      <c r="L294" s="48">
        <f>VLOOKUP(A294,'Power Curves'!$BF$9:$BG$232,2)</f>
        <v>0.89</v>
      </c>
      <c r="M294" s="4">
        <f t="shared" si="24"/>
        <v>0.89</v>
      </c>
      <c r="N294" s="4">
        <f t="shared" si="24"/>
        <v>0.89</v>
      </c>
      <c r="S294" s="110">
        <f>VLOOKUP(A294,'Gas Curves'!$A$11:$G$371,3)+IF(Fuel!$P$1, VLOOKUP(A294,'Gas Curves'!$A$11:$G$371,IF(AND(MONTH(A294)&gt;=4, MONTH(A294)&lt;=10), 4,5)), 0)+IF(Fuel!$P$2, VLOOKUP(A294,'Gas Curves'!$A$11:$G$371,IF(AND(MONTH(A294)&gt;=4, MONTH(A294)&lt;=10), 6,7)), 0)</f>
        <v>-1.2500000000000001E-2</v>
      </c>
      <c r="T294" s="285">
        <f>IF(VLOOKUP(A294,'Gas Curves'!$A$11:$I$371,9)=0,T293,VLOOKUP(A294,'Gas Curves'!$A$11:$I$371,9))</f>
        <v>14.427</v>
      </c>
    </row>
    <row r="295" spans="1:20" s="4" customFormat="1" x14ac:dyDescent="0.2">
      <c r="A295" s="75">
        <f t="shared" si="21"/>
        <v>45931</v>
      </c>
      <c r="B295" s="190">
        <f t="shared" si="20"/>
        <v>-2.2500000000000003E-2</v>
      </c>
      <c r="C295" s="190">
        <f t="shared" si="20"/>
        <v>14.427</v>
      </c>
      <c r="D295" s="284">
        <f t="shared" si="22"/>
        <v>7.2134999999999998</v>
      </c>
      <c r="E295" s="284"/>
      <c r="F295" s="284"/>
      <c r="G295" s="285">
        <f>VLOOKUP(A295,'Gas Curves'!$A$11:$G$371,2)</f>
        <v>0.6</v>
      </c>
      <c r="H295" s="285">
        <f>IF(VLOOKUP(A295,'Gas Curves'!$A$11:$I$371,8)=0,H294,VLOOKUP(A295,'Gas Curves'!$A$11:$I$371,8))</f>
        <v>0.185</v>
      </c>
      <c r="I295" s="285">
        <f t="shared" si="23"/>
        <v>9.2499999999999999E-2</v>
      </c>
      <c r="J295" s="285"/>
      <c r="K295" s="285"/>
      <c r="L295" s="48">
        <f>VLOOKUP(A295,'Power Curves'!$BF$9:$BG$232,2)</f>
        <v>0.89</v>
      </c>
      <c r="M295" s="4">
        <f t="shared" si="24"/>
        <v>0.89</v>
      </c>
      <c r="N295" s="4">
        <f t="shared" si="24"/>
        <v>0.89</v>
      </c>
      <c r="S295" s="110">
        <f>VLOOKUP(A295,'Gas Curves'!$A$11:$G$371,3)+IF(Fuel!$P$1, VLOOKUP(A295,'Gas Curves'!$A$11:$G$371,IF(AND(MONTH(A295)&gt;=4, MONTH(A295)&lt;=10), 4,5)), 0)+IF(Fuel!$P$2, VLOOKUP(A295,'Gas Curves'!$A$11:$G$371,IF(AND(MONTH(A295)&gt;=4, MONTH(A295)&lt;=10), 6,7)), 0)</f>
        <v>-2.2500000000000003E-2</v>
      </c>
      <c r="T295" s="285">
        <f>IF(VLOOKUP(A295,'Gas Curves'!$A$11:$I$371,9)=0,T294,VLOOKUP(A295,'Gas Curves'!$A$11:$I$371,9))</f>
        <v>14.427</v>
      </c>
    </row>
    <row r="296" spans="1:20" s="4" customFormat="1" x14ac:dyDescent="0.2">
      <c r="A296" s="75">
        <f t="shared" si="21"/>
        <v>45962</v>
      </c>
      <c r="B296" s="190">
        <f t="shared" si="20"/>
        <v>-5.7499999999999996E-2</v>
      </c>
      <c r="C296" s="190">
        <f t="shared" si="20"/>
        <v>14.427</v>
      </c>
      <c r="D296" s="284">
        <f t="shared" si="22"/>
        <v>7.2134999999999998</v>
      </c>
      <c r="E296" s="284"/>
      <c r="F296" s="284"/>
      <c r="G296" s="285">
        <f>VLOOKUP(A296,'Gas Curves'!$A$11:$G$371,2)</f>
        <v>0.85</v>
      </c>
      <c r="H296" s="285">
        <f>IF(VLOOKUP(A296,'Gas Curves'!$A$11:$I$371,8)=0,H295,VLOOKUP(A296,'Gas Curves'!$A$11:$I$371,8))</f>
        <v>0.185</v>
      </c>
      <c r="I296" s="285">
        <f t="shared" si="23"/>
        <v>9.2499999999999999E-2</v>
      </c>
      <c r="J296" s="285"/>
      <c r="K296" s="285"/>
      <c r="L296" s="48">
        <f>VLOOKUP(A296,'Power Curves'!$BF$9:$BG$232,2)</f>
        <v>0.89</v>
      </c>
      <c r="M296" s="4">
        <f t="shared" si="24"/>
        <v>0.89</v>
      </c>
      <c r="N296" s="4">
        <f t="shared" si="24"/>
        <v>0.89</v>
      </c>
      <c r="S296" s="110">
        <f>VLOOKUP(A296,'Gas Curves'!$A$11:$G$371,3)+IF(Fuel!$P$1, VLOOKUP(A296,'Gas Curves'!$A$11:$G$371,IF(AND(MONTH(A296)&gt;=4, MONTH(A296)&lt;=10), 4,5)), 0)+IF(Fuel!$P$2, VLOOKUP(A296,'Gas Curves'!$A$11:$G$371,IF(AND(MONTH(A296)&gt;=4, MONTH(A296)&lt;=10), 6,7)), 0)</f>
        <v>-5.7499999999999996E-2</v>
      </c>
      <c r="T296" s="285">
        <f>IF(VLOOKUP(A296,'Gas Curves'!$A$11:$I$371,9)=0,T295,VLOOKUP(A296,'Gas Curves'!$A$11:$I$371,9))</f>
        <v>14.427</v>
      </c>
    </row>
    <row r="297" spans="1:20" s="4" customFormat="1" x14ac:dyDescent="0.2">
      <c r="A297" s="75">
        <f t="shared" si="21"/>
        <v>45992</v>
      </c>
      <c r="B297" s="190">
        <f t="shared" si="20"/>
        <v>-0.08</v>
      </c>
      <c r="C297" s="190">
        <f t="shared" si="20"/>
        <v>14.427</v>
      </c>
      <c r="D297" s="284">
        <f t="shared" si="22"/>
        <v>7.2134999999999998</v>
      </c>
      <c r="E297" s="284"/>
      <c r="F297" s="284"/>
      <c r="G297" s="285">
        <f>VLOOKUP(A297,'Gas Curves'!$A$11:$G$371,2)</f>
        <v>1.05</v>
      </c>
      <c r="H297" s="285">
        <f>IF(VLOOKUP(A297,'Gas Curves'!$A$11:$I$371,8)=0,H296,VLOOKUP(A297,'Gas Curves'!$A$11:$I$371,8))</f>
        <v>0.185</v>
      </c>
      <c r="I297" s="285">
        <f t="shared" si="23"/>
        <v>9.2499999999999999E-2</v>
      </c>
      <c r="J297" s="285"/>
      <c r="K297" s="285"/>
      <c r="L297" s="48">
        <f>VLOOKUP(A297,'Power Curves'!$BF$9:$BG$232,2)</f>
        <v>0.89</v>
      </c>
      <c r="M297" s="4">
        <f t="shared" si="24"/>
        <v>0.89</v>
      </c>
      <c r="N297" s="4">
        <f t="shared" si="24"/>
        <v>0.89</v>
      </c>
      <c r="S297" s="110">
        <f>VLOOKUP(A297,'Gas Curves'!$A$11:$G$371,3)+IF(Fuel!$P$1, VLOOKUP(A297,'Gas Curves'!$A$11:$G$371,IF(AND(MONTH(A297)&gt;=4, MONTH(A297)&lt;=10), 4,5)), 0)+IF(Fuel!$P$2, VLOOKUP(A297,'Gas Curves'!$A$11:$G$371,IF(AND(MONTH(A297)&gt;=4, MONTH(A297)&lt;=10), 6,7)), 0)</f>
        <v>-0.08</v>
      </c>
      <c r="T297" s="285">
        <f>IF(VLOOKUP(A297,'Gas Curves'!$A$11:$I$371,9)=0,T296,VLOOKUP(A297,'Gas Curves'!$A$11:$I$371,9))</f>
        <v>14.427</v>
      </c>
    </row>
    <row r="298" spans="1:20" s="4" customFormat="1" x14ac:dyDescent="0.2">
      <c r="A298" s="75">
        <f t="shared" si="21"/>
        <v>46023</v>
      </c>
      <c r="B298" s="190">
        <f t="shared" si="20"/>
        <v>-8.2500000000000004E-2</v>
      </c>
      <c r="C298" s="190">
        <f t="shared" si="20"/>
        <v>14.427</v>
      </c>
      <c r="D298" s="284">
        <f t="shared" si="22"/>
        <v>7.2134999999999998</v>
      </c>
      <c r="E298" s="284"/>
      <c r="F298" s="284"/>
      <c r="G298" s="285">
        <f>VLOOKUP(A298,'Gas Curves'!$A$11:$G$371,2)</f>
        <v>1.05</v>
      </c>
      <c r="H298" s="285">
        <f>IF(VLOOKUP(A298,'Gas Curves'!$A$11:$I$371,8)=0,H297,VLOOKUP(A298,'Gas Curves'!$A$11:$I$371,8))</f>
        <v>0.185</v>
      </c>
      <c r="I298" s="285">
        <f t="shared" si="23"/>
        <v>9.2499999999999999E-2</v>
      </c>
      <c r="J298" s="285"/>
      <c r="K298" s="285"/>
      <c r="L298" s="48">
        <f>VLOOKUP(A298,'Power Curves'!$BF$9:$BG$232,2)</f>
        <v>0.89</v>
      </c>
      <c r="M298" s="4">
        <f t="shared" si="24"/>
        <v>0.89</v>
      </c>
      <c r="N298" s="4">
        <f t="shared" si="24"/>
        <v>0.89</v>
      </c>
      <c r="S298" s="110">
        <f>VLOOKUP(A298,'Gas Curves'!$A$11:$G$371,3)+IF(Fuel!$P$1, VLOOKUP(A298,'Gas Curves'!$A$11:$G$371,IF(AND(MONTH(A298)&gt;=4, MONTH(A298)&lt;=10), 4,5)), 0)+IF(Fuel!$P$2, VLOOKUP(A298,'Gas Curves'!$A$11:$G$371,IF(AND(MONTH(A298)&gt;=4, MONTH(A298)&lt;=10), 6,7)), 0)</f>
        <v>-8.2500000000000004E-2</v>
      </c>
      <c r="T298" s="285">
        <f>IF(VLOOKUP(A298,'Gas Curves'!$A$11:$I$371,9)=0,T297,VLOOKUP(A298,'Gas Curves'!$A$11:$I$371,9))</f>
        <v>14.427</v>
      </c>
    </row>
    <row r="299" spans="1:20" s="4" customFormat="1" x14ac:dyDescent="0.2">
      <c r="A299" s="75">
        <f t="shared" si="21"/>
        <v>46054</v>
      </c>
      <c r="B299" s="190">
        <f t="shared" si="20"/>
        <v>-6.5000000000000002E-2</v>
      </c>
      <c r="C299" s="190">
        <f t="shared" si="20"/>
        <v>14.427</v>
      </c>
      <c r="D299" s="284">
        <f t="shared" si="22"/>
        <v>7.2134999999999998</v>
      </c>
      <c r="E299" s="284"/>
      <c r="F299" s="284"/>
      <c r="G299" s="285">
        <f>VLOOKUP(A299,'Gas Curves'!$A$11:$G$371,2)</f>
        <v>1.05</v>
      </c>
      <c r="H299" s="285">
        <f>IF(VLOOKUP(A299,'Gas Curves'!$A$11:$I$371,8)=0,H298,VLOOKUP(A299,'Gas Curves'!$A$11:$I$371,8))</f>
        <v>0.185</v>
      </c>
      <c r="I299" s="285">
        <f t="shared" si="23"/>
        <v>9.2499999999999999E-2</v>
      </c>
      <c r="J299" s="285"/>
      <c r="K299" s="285"/>
      <c r="L299" s="48">
        <f>VLOOKUP(A299,'Power Curves'!$BF$9:$BG$232,2)</f>
        <v>0.89</v>
      </c>
      <c r="M299" s="4">
        <f t="shared" si="24"/>
        <v>0.89</v>
      </c>
      <c r="N299" s="4">
        <f t="shared" si="24"/>
        <v>0.89</v>
      </c>
      <c r="S299" s="110">
        <f>VLOOKUP(A299,'Gas Curves'!$A$11:$G$371,3)+IF(Fuel!$P$1, VLOOKUP(A299,'Gas Curves'!$A$11:$G$371,IF(AND(MONTH(A299)&gt;=4, MONTH(A299)&lt;=10), 4,5)), 0)+IF(Fuel!$P$2, VLOOKUP(A299,'Gas Curves'!$A$11:$G$371,IF(AND(MONTH(A299)&gt;=4, MONTH(A299)&lt;=10), 6,7)), 0)</f>
        <v>-6.5000000000000002E-2</v>
      </c>
      <c r="T299" s="285">
        <f>IF(VLOOKUP(A299,'Gas Curves'!$A$11:$I$371,9)=0,T298,VLOOKUP(A299,'Gas Curves'!$A$11:$I$371,9))</f>
        <v>14.427</v>
      </c>
    </row>
    <row r="300" spans="1:20" s="4" customFormat="1" x14ac:dyDescent="0.2">
      <c r="A300" s="75">
        <f t="shared" si="21"/>
        <v>46082</v>
      </c>
      <c r="B300" s="190">
        <f t="shared" si="20"/>
        <v>-5.2499999999999998E-2</v>
      </c>
      <c r="C300" s="190">
        <f t="shared" si="20"/>
        <v>14.427</v>
      </c>
      <c r="D300" s="284">
        <f t="shared" si="22"/>
        <v>7.2134999999999998</v>
      </c>
      <c r="E300" s="284"/>
      <c r="F300" s="284"/>
      <c r="G300" s="285">
        <f>VLOOKUP(A300,'Gas Curves'!$A$11:$G$371,2)</f>
        <v>0.8</v>
      </c>
      <c r="H300" s="285">
        <f>IF(VLOOKUP(A300,'Gas Curves'!$A$11:$I$371,8)=0,H299,VLOOKUP(A300,'Gas Curves'!$A$11:$I$371,8))</f>
        <v>0.185</v>
      </c>
      <c r="I300" s="285">
        <f t="shared" si="23"/>
        <v>9.2499999999999999E-2</v>
      </c>
      <c r="J300" s="285"/>
      <c r="K300" s="285"/>
      <c r="L300" s="48">
        <f>VLOOKUP(A300,'Power Curves'!$BF$9:$BG$232,2)</f>
        <v>0.89</v>
      </c>
      <c r="M300" s="4">
        <f t="shared" si="24"/>
        <v>0.89</v>
      </c>
      <c r="N300" s="4">
        <f t="shared" si="24"/>
        <v>0.89</v>
      </c>
      <c r="S300" s="110">
        <f>VLOOKUP(A300,'Gas Curves'!$A$11:$G$371,3)+IF(Fuel!$P$1, VLOOKUP(A300,'Gas Curves'!$A$11:$G$371,IF(AND(MONTH(A300)&gt;=4, MONTH(A300)&lt;=10), 4,5)), 0)+IF(Fuel!$P$2, VLOOKUP(A300,'Gas Curves'!$A$11:$G$371,IF(AND(MONTH(A300)&gt;=4, MONTH(A300)&lt;=10), 6,7)), 0)</f>
        <v>-5.2499999999999998E-2</v>
      </c>
      <c r="T300" s="285">
        <f>IF(VLOOKUP(A300,'Gas Curves'!$A$11:$I$371,9)=0,T299,VLOOKUP(A300,'Gas Curves'!$A$11:$I$371,9))</f>
        <v>14.427</v>
      </c>
    </row>
    <row r="301" spans="1:20" s="4" customFormat="1" x14ac:dyDescent="0.2">
      <c r="A301" s="75">
        <f t="shared" si="21"/>
        <v>46113</v>
      </c>
      <c r="B301" s="190">
        <f t="shared" si="20"/>
        <v>-1.4999999999999999E-2</v>
      </c>
      <c r="C301" s="190">
        <f t="shared" si="20"/>
        <v>14.427</v>
      </c>
      <c r="D301" s="284">
        <f t="shared" si="22"/>
        <v>7.2134999999999998</v>
      </c>
      <c r="E301" s="284"/>
      <c r="F301" s="284"/>
      <c r="G301" s="285">
        <f>VLOOKUP(A301,'Gas Curves'!$A$11:$G$371,2)</f>
        <v>0.45</v>
      </c>
      <c r="H301" s="285">
        <f>IF(VLOOKUP(A301,'Gas Curves'!$A$11:$I$371,8)=0,H300,VLOOKUP(A301,'Gas Curves'!$A$11:$I$371,8))</f>
        <v>0.185</v>
      </c>
      <c r="I301" s="285">
        <f t="shared" si="23"/>
        <v>9.2499999999999999E-2</v>
      </c>
      <c r="J301" s="285"/>
      <c r="K301" s="285"/>
      <c r="L301" s="48">
        <f>VLOOKUP(A301,'Power Curves'!$BF$9:$BG$232,2)</f>
        <v>0.89</v>
      </c>
      <c r="M301" s="4">
        <f t="shared" si="24"/>
        <v>0.89</v>
      </c>
      <c r="N301" s="4">
        <f t="shared" si="24"/>
        <v>0.89</v>
      </c>
      <c r="S301" s="110">
        <f>VLOOKUP(A301,'Gas Curves'!$A$11:$G$371,3)+IF(Fuel!$P$1, VLOOKUP(A301,'Gas Curves'!$A$11:$G$371,IF(AND(MONTH(A301)&gt;=4, MONTH(A301)&lt;=10), 4,5)), 0)+IF(Fuel!$P$2, VLOOKUP(A301,'Gas Curves'!$A$11:$G$371,IF(AND(MONTH(A301)&gt;=4, MONTH(A301)&lt;=10), 6,7)), 0)</f>
        <v>-1.4999999999999999E-2</v>
      </c>
      <c r="T301" s="285">
        <f>IF(VLOOKUP(A301,'Gas Curves'!$A$11:$I$371,9)=0,T300,VLOOKUP(A301,'Gas Curves'!$A$11:$I$371,9))</f>
        <v>14.427</v>
      </c>
    </row>
    <row r="302" spans="1:20" s="4" customFormat="1" x14ac:dyDescent="0.2">
      <c r="A302" s="75">
        <f t="shared" si="21"/>
        <v>46143</v>
      </c>
      <c r="B302" s="190">
        <f t="shared" si="20"/>
        <v>-1.4999999999999999E-2</v>
      </c>
      <c r="C302" s="190">
        <f t="shared" si="20"/>
        <v>14.427</v>
      </c>
      <c r="D302" s="284">
        <f t="shared" si="22"/>
        <v>7.2134999999999998</v>
      </c>
      <c r="E302" s="284"/>
      <c r="F302" s="284"/>
      <c r="G302" s="285">
        <f>VLOOKUP(A302,'Gas Curves'!$A$11:$G$371,2)</f>
        <v>0.5</v>
      </c>
      <c r="H302" s="285">
        <f>IF(VLOOKUP(A302,'Gas Curves'!$A$11:$I$371,8)=0,H301,VLOOKUP(A302,'Gas Curves'!$A$11:$I$371,8))</f>
        <v>0.185</v>
      </c>
      <c r="I302" s="285">
        <f t="shared" si="23"/>
        <v>9.2499999999999999E-2</v>
      </c>
      <c r="J302" s="285"/>
      <c r="K302" s="285"/>
      <c r="L302" s="48">
        <f>VLOOKUP(A302,'Power Curves'!$BF$9:$BG$232,2)</f>
        <v>0.89</v>
      </c>
      <c r="M302" s="4">
        <f t="shared" si="24"/>
        <v>0.89</v>
      </c>
      <c r="N302" s="4">
        <f t="shared" si="24"/>
        <v>0.89</v>
      </c>
      <c r="S302" s="110">
        <f>VLOOKUP(A302,'Gas Curves'!$A$11:$G$371,3)+IF(Fuel!$P$1, VLOOKUP(A302,'Gas Curves'!$A$11:$G$371,IF(AND(MONTH(A302)&gt;=4, MONTH(A302)&lt;=10), 4,5)), 0)+IF(Fuel!$P$2, VLOOKUP(A302,'Gas Curves'!$A$11:$G$371,IF(AND(MONTH(A302)&gt;=4, MONTH(A302)&lt;=10), 6,7)), 0)</f>
        <v>-1.4999999999999999E-2</v>
      </c>
      <c r="T302" s="285">
        <f>IF(VLOOKUP(A302,'Gas Curves'!$A$11:$I$371,9)=0,T301,VLOOKUP(A302,'Gas Curves'!$A$11:$I$371,9))</f>
        <v>14.427</v>
      </c>
    </row>
    <row r="303" spans="1:20" s="4" customFormat="1" x14ac:dyDescent="0.2">
      <c r="A303" s="75">
        <f t="shared" si="21"/>
        <v>46174</v>
      </c>
      <c r="B303" s="190">
        <f t="shared" si="20"/>
        <v>-0.01</v>
      </c>
      <c r="C303" s="190">
        <f t="shared" si="20"/>
        <v>14.427</v>
      </c>
      <c r="D303" s="284">
        <f t="shared" si="22"/>
        <v>7.2134999999999998</v>
      </c>
      <c r="E303" s="284"/>
      <c r="F303" s="284"/>
      <c r="G303" s="285">
        <f>VLOOKUP(A303,'Gas Curves'!$A$11:$G$371,2)</f>
        <v>0.5</v>
      </c>
      <c r="H303" s="285">
        <f>IF(VLOOKUP(A303,'Gas Curves'!$A$11:$I$371,8)=0,H302,VLOOKUP(A303,'Gas Curves'!$A$11:$I$371,8))</f>
        <v>0.185</v>
      </c>
      <c r="I303" s="285">
        <f t="shared" si="23"/>
        <v>9.2499999999999999E-2</v>
      </c>
      <c r="J303" s="285"/>
      <c r="K303" s="285"/>
      <c r="L303" s="48">
        <f>VLOOKUP(A303,'Power Curves'!$BF$9:$BG$232,2)</f>
        <v>0.89</v>
      </c>
      <c r="M303" s="4">
        <f t="shared" si="24"/>
        <v>0.89</v>
      </c>
      <c r="N303" s="4">
        <f t="shared" si="24"/>
        <v>0.89</v>
      </c>
      <c r="S303" s="110">
        <f>VLOOKUP(A303,'Gas Curves'!$A$11:$G$371,3)+IF(Fuel!$P$1, VLOOKUP(A303,'Gas Curves'!$A$11:$G$371,IF(AND(MONTH(A303)&gt;=4, MONTH(A303)&lt;=10), 4,5)), 0)+IF(Fuel!$P$2, VLOOKUP(A303,'Gas Curves'!$A$11:$G$371,IF(AND(MONTH(A303)&gt;=4, MONTH(A303)&lt;=10), 6,7)), 0)</f>
        <v>-0.01</v>
      </c>
      <c r="T303" s="285">
        <f>IF(VLOOKUP(A303,'Gas Curves'!$A$11:$I$371,9)=0,T302,VLOOKUP(A303,'Gas Curves'!$A$11:$I$371,9))</f>
        <v>14.427</v>
      </c>
    </row>
    <row r="304" spans="1:20" s="4" customFormat="1" x14ac:dyDescent="0.2">
      <c r="A304" s="75">
        <f t="shared" si="21"/>
        <v>46204</v>
      </c>
      <c r="B304" s="190">
        <f t="shared" si="20"/>
        <v>-7.4999999999999997E-3</v>
      </c>
      <c r="C304" s="190">
        <f t="shared" si="20"/>
        <v>14.427</v>
      </c>
      <c r="D304" s="284">
        <f t="shared" si="22"/>
        <v>7.2134999999999998</v>
      </c>
      <c r="E304" s="284"/>
      <c r="F304" s="284"/>
      <c r="G304" s="285">
        <f>VLOOKUP(A304,'Gas Curves'!$A$11:$G$371,2)</f>
        <v>0.5</v>
      </c>
      <c r="H304" s="285">
        <f>IF(VLOOKUP(A304,'Gas Curves'!$A$11:$I$371,8)=0,H303,VLOOKUP(A304,'Gas Curves'!$A$11:$I$371,8))</f>
        <v>0.185</v>
      </c>
      <c r="I304" s="285">
        <f t="shared" si="23"/>
        <v>9.2499999999999999E-2</v>
      </c>
      <c r="J304" s="285"/>
      <c r="K304" s="285"/>
      <c r="L304" s="48">
        <f>VLOOKUP(A304,'Power Curves'!$BF$9:$BG$232,2)</f>
        <v>0.89</v>
      </c>
      <c r="M304" s="4">
        <f t="shared" si="24"/>
        <v>0.89</v>
      </c>
      <c r="N304" s="4">
        <f t="shared" si="24"/>
        <v>0.89</v>
      </c>
      <c r="S304" s="110">
        <f>VLOOKUP(A304,'Gas Curves'!$A$11:$G$371,3)+IF(Fuel!$P$1, VLOOKUP(A304,'Gas Curves'!$A$11:$G$371,IF(AND(MONTH(A304)&gt;=4, MONTH(A304)&lt;=10), 4,5)), 0)+IF(Fuel!$P$2, VLOOKUP(A304,'Gas Curves'!$A$11:$G$371,IF(AND(MONTH(A304)&gt;=4, MONTH(A304)&lt;=10), 6,7)), 0)</f>
        <v>-7.4999999999999997E-3</v>
      </c>
      <c r="T304" s="285">
        <f>IF(VLOOKUP(A304,'Gas Curves'!$A$11:$I$371,9)=0,T303,VLOOKUP(A304,'Gas Curves'!$A$11:$I$371,9))</f>
        <v>14.427</v>
      </c>
    </row>
    <row r="305" spans="1:20" s="4" customFormat="1" x14ac:dyDescent="0.2">
      <c r="A305" s="75">
        <f t="shared" si="21"/>
        <v>46235</v>
      </c>
      <c r="B305" s="190">
        <f t="shared" si="20"/>
        <v>-5.0000000000000001E-3</v>
      </c>
      <c r="C305" s="190">
        <f t="shared" si="20"/>
        <v>14.427</v>
      </c>
      <c r="D305" s="284">
        <f t="shared" si="22"/>
        <v>7.2134999999999998</v>
      </c>
      <c r="E305" s="284"/>
      <c r="F305" s="284"/>
      <c r="G305" s="285">
        <f>VLOOKUP(A305,'Gas Curves'!$A$11:$G$371,2)</f>
        <v>0.55000000000000004</v>
      </c>
      <c r="H305" s="285">
        <f>IF(VLOOKUP(A305,'Gas Curves'!$A$11:$I$371,8)=0,H304,VLOOKUP(A305,'Gas Curves'!$A$11:$I$371,8))</f>
        <v>0.185</v>
      </c>
      <c r="I305" s="285">
        <f t="shared" si="23"/>
        <v>9.2499999999999999E-2</v>
      </c>
      <c r="J305" s="285"/>
      <c r="K305" s="285"/>
      <c r="L305" s="48">
        <f>VLOOKUP(A305,'Power Curves'!$BF$9:$BG$232,2)</f>
        <v>0.89</v>
      </c>
      <c r="M305" s="4">
        <f t="shared" si="24"/>
        <v>0.89</v>
      </c>
      <c r="N305" s="4">
        <f t="shared" si="24"/>
        <v>0.89</v>
      </c>
      <c r="S305" s="110">
        <f>VLOOKUP(A305,'Gas Curves'!$A$11:$G$371,3)+IF(Fuel!$P$1, VLOOKUP(A305,'Gas Curves'!$A$11:$G$371,IF(AND(MONTH(A305)&gt;=4, MONTH(A305)&lt;=10), 4,5)), 0)+IF(Fuel!$P$2, VLOOKUP(A305,'Gas Curves'!$A$11:$G$371,IF(AND(MONTH(A305)&gt;=4, MONTH(A305)&lt;=10), 6,7)), 0)</f>
        <v>-5.0000000000000001E-3</v>
      </c>
      <c r="T305" s="285">
        <f>IF(VLOOKUP(A305,'Gas Curves'!$A$11:$I$371,9)=0,T304,VLOOKUP(A305,'Gas Curves'!$A$11:$I$371,9))</f>
        <v>14.427</v>
      </c>
    </row>
    <row r="306" spans="1:20" s="4" customFormat="1" x14ac:dyDescent="0.2">
      <c r="A306" s="75">
        <f t="shared" si="21"/>
        <v>46266</v>
      </c>
      <c r="B306" s="190">
        <f t="shared" si="20"/>
        <v>-1.2500000000000001E-2</v>
      </c>
      <c r="C306" s="190">
        <f t="shared" si="20"/>
        <v>14.427</v>
      </c>
      <c r="D306" s="284">
        <f t="shared" si="22"/>
        <v>7.2134999999999998</v>
      </c>
      <c r="E306" s="284"/>
      <c r="F306" s="284"/>
      <c r="G306" s="285">
        <f>VLOOKUP(A306,'Gas Curves'!$A$11:$G$371,2)</f>
        <v>0.55000000000000004</v>
      </c>
      <c r="H306" s="285">
        <f>IF(VLOOKUP(A306,'Gas Curves'!$A$11:$I$371,8)=0,H305,VLOOKUP(A306,'Gas Curves'!$A$11:$I$371,8))</f>
        <v>0.185</v>
      </c>
      <c r="I306" s="285">
        <f t="shared" si="23"/>
        <v>9.2499999999999999E-2</v>
      </c>
      <c r="J306" s="285"/>
      <c r="K306" s="285"/>
      <c r="L306" s="48">
        <f>VLOOKUP(A306,'Power Curves'!$BF$9:$BG$232,2)</f>
        <v>0.89</v>
      </c>
      <c r="M306" s="4">
        <f t="shared" si="24"/>
        <v>0.89</v>
      </c>
      <c r="N306" s="4">
        <f t="shared" si="24"/>
        <v>0.89</v>
      </c>
      <c r="S306" s="110">
        <f>VLOOKUP(A306,'Gas Curves'!$A$11:$G$371,3)+IF(Fuel!$P$1, VLOOKUP(A306,'Gas Curves'!$A$11:$G$371,IF(AND(MONTH(A306)&gt;=4, MONTH(A306)&lt;=10), 4,5)), 0)+IF(Fuel!$P$2, VLOOKUP(A306,'Gas Curves'!$A$11:$G$371,IF(AND(MONTH(A306)&gt;=4, MONTH(A306)&lt;=10), 6,7)), 0)</f>
        <v>-1.2500000000000001E-2</v>
      </c>
      <c r="T306" s="285">
        <f>IF(VLOOKUP(A306,'Gas Curves'!$A$11:$I$371,9)=0,T305,VLOOKUP(A306,'Gas Curves'!$A$11:$I$371,9))</f>
        <v>14.427</v>
      </c>
    </row>
    <row r="307" spans="1:20" s="4" customFormat="1" x14ac:dyDescent="0.2">
      <c r="A307" s="75">
        <f t="shared" si="21"/>
        <v>46296</v>
      </c>
      <c r="B307" s="190">
        <f t="shared" si="20"/>
        <v>-2.2500000000000003E-2</v>
      </c>
      <c r="C307" s="190">
        <f t="shared" si="20"/>
        <v>14.427</v>
      </c>
      <c r="D307" s="284">
        <f t="shared" si="22"/>
        <v>7.2134999999999998</v>
      </c>
      <c r="E307" s="284"/>
      <c r="F307" s="284"/>
      <c r="G307" s="285">
        <f>VLOOKUP(A307,'Gas Curves'!$A$11:$G$371,2)</f>
        <v>0.6</v>
      </c>
      <c r="H307" s="285">
        <f>IF(VLOOKUP(A307,'Gas Curves'!$A$11:$I$371,8)=0,H306,VLOOKUP(A307,'Gas Curves'!$A$11:$I$371,8))</f>
        <v>0.185</v>
      </c>
      <c r="I307" s="285">
        <f t="shared" si="23"/>
        <v>9.2499999999999999E-2</v>
      </c>
      <c r="J307" s="285"/>
      <c r="K307" s="285"/>
      <c r="L307" s="48">
        <f>VLOOKUP(A307,'Power Curves'!$BF$9:$BG$232,2)</f>
        <v>0.89</v>
      </c>
      <c r="M307" s="4">
        <f t="shared" si="24"/>
        <v>0.89</v>
      </c>
      <c r="N307" s="4">
        <f t="shared" si="24"/>
        <v>0.89</v>
      </c>
      <c r="S307" s="110">
        <f>VLOOKUP(A307,'Gas Curves'!$A$11:$G$371,3)+IF(Fuel!$P$1, VLOOKUP(A307,'Gas Curves'!$A$11:$G$371,IF(AND(MONTH(A307)&gt;=4, MONTH(A307)&lt;=10), 4,5)), 0)+IF(Fuel!$P$2, VLOOKUP(A307,'Gas Curves'!$A$11:$G$371,IF(AND(MONTH(A307)&gt;=4, MONTH(A307)&lt;=10), 6,7)), 0)</f>
        <v>-2.2500000000000003E-2</v>
      </c>
      <c r="T307" s="285">
        <f>IF(VLOOKUP(A307,'Gas Curves'!$A$11:$I$371,9)=0,T306,VLOOKUP(A307,'Gas Curves'!$A$11:$I$371,9))</f>
        <v>14.427</v>
      </c>
    </row>
    <row r="308" spans="1:20" s="4" customFormat="1" x14ac:dyDescent="0.2">
      <c r="A308" s="75">
        <f t="shared" si="21"/>
        <v>46327</v>
      </c>
      <c r="B308" s="190">
        <f t="shared" si="20"/>
        <v>-5.7499999999999996E-2</v>
      </c>
      <c r="C308" s="190">
        <f t="shared" si="20"/>
        <v>14.427</v>
      </c>
      <c r="D308" s="284">
        <f t="shared" si="22"/>
        <v>7.2134999999999998</v>
      </c>
      <c r="E308" s="284"/>
      <c r="F308" s="284"/>
      <c r="G308" s="285">
        <f>VLOOKUP(A308,'Gas Curves'!$A$11:$G$371,2)</f>
        <v>0.85</v>
      </c>
      <c r="H308" s="285">
        <f>IF(VLOOKUP(A308,'Gas Curves'!$A$11:$I$371,8)=0,H307,VLOOKUP(A308,'Gas Curves'!$A$11:$I$371,8))</f>
        <v>0.185</v>
      </c>
      <c r="I308" s="285">
        <f t="shared" si="23"/>
        <v>9.2499999999999999E-2</v>
      </c>
      <c r="J308" s="285"/>
      <c r="K308" s="285"/>
      <c r="L308" s="48">
        <f>VLOOKUP(A308,'Power Curves'!$BF$9:$BG$232,2)</f>
        <v>0.89</v>
      </c>
      <c r="M308" s="4">
        <f t="shared" si="24"/>
        <v>0.89</v>
      </c>
      <c r="N308" s="4">
        <f t="shared" si="24"/>
        <v>0.89</v>
      </c>
      <c r="S308" s="110">
        <f>VLOOKUP(A308,'Gas Curves'!$A$11:$G$371,3)+IF(Fuel!$P$1, VLOOKUP(A308,'Gas Curves'!$A$11:$G$371,IF(AND(MONTH(A308)&gt;=4, MONTH(A308)&lt;=10), 4,5)), 0)+IF(Fuel!$P$2, VLOOKUP(A308,'Gas Curves'!$A$11:$G$371,IF(AND(MONTH(A308)&gt;=4, MONTH(A308)&lt;=10), 6,7)), 0)</f>
        <v>-5.7499999999999996E-2</v>
      </c>
      <c r="T308" s="285">
        <f>IF(VLOOKUP(A308,'Gas Curves'!$A$11:$I$371,9)=0,T307,VLOOKUP(A308,'Gas Curves'!$A$11:$I$371,9))</f>
        <v>14.427</v>
      </c>
    </row>
    <row r="309" spans="1:20" s="4" customFormat="1" x14ac:dyDescent="0.2">
      <c r="A309" s="75">
        <f t="shared" si="21"/>
        <v>46357</v>
      </c>
      <c r="B309" s="190">
        <f t="shared" si="20"/>
        <v>-0.08</v>
      </c>
      <c r="C309" s="190">
        <f t="shared" si="20"/>
        <v>14.427</v>
      </c>
      <c r="D309" s="284">
        <f t="shared" si="22"/>
        <v>7.2134999999999998</v>
      </c>
      <c r="E309" s="284"/>
      <c r="F309" s="284"/>
      <c r="G309" s="285">
        <f>VLOOKUP(A309,'Gas Curves'!$A$11:$G$371,2)</f>
        <v>1.05</v>
      </c>
      <c r="H309" s="285">
        <f>IF(VLOOKUP(A309,'Gas Curves'!$A$11:$I$371,8)=0,H308,VLOOKUP(A309,'Gas Curves'!$A$11:$I$371,8))</f>
        <v>0.185</v>
      </c>
      <c r="I309" s="285">
        <f t="shared" si="23"/>
        <v>9.2499999999999999E-2</v>
      </c>
      <c r="J309" s="285"/>
      <c r="K309" s="285"/>
      <c r="L309" s="48">
        <f>VLOOKUP(A309,'Power Curves'!$BF$9:$BG$232,2)</f>
        <v>0.89</v>
      </c>
      <c r="M309" s="4">
        <f t="shared" si="24"/>
        <v>0.89</v>
      </c>
      <c r="N309" s="4">
        <f t="shared" si="24"/>
        <v>0.89</v>
      </c>
      <c r="S309" s="110">
        <f>VLOOKUP(A309,'Gas Curves'!$A$11:$G$371,3)+IF(Fuel!$P$1, VLOOKUP(A309,'Gas Curves'!$A$11:$G$371,IF(AND(MONTH(A309)&gt;=4, MONTH(A309)&lt;=10), 4,5)), 0)+IF(Fuel!$P$2, VLOOKUP(A309,'Gas Curves'!$A$11:$G$371,IF(AND(MONTH(A309)&gt;=4, MONTH(A309)&lt;=10), 6,7)), 0)</f>
        <v>-0.08</v>
      </c>
      <c r="T309" s="285">
        <f>IF(VLOOKUP(A309,'Gas Curves'!$A$11:$I$371,9)=0,T308,VLOOKUP(A309,'Gas Curves'!$A$11:$I$371,9))</f>
        <v>14.427</v>
      </c>
    </row>
    <row r="310" spans="1:20" s="4" customFormat="1" x14ac:dyDescent="0.2">
      <c r="A310" s="75">
        <f t="shared" si="21"/>
        <v>46388</v>
      </c>
      <c r="B310" s="190">
        <f t="shared" si="20"/>
        <v>-8.2500000000000004E-2</v>
      </c>
      <c r="C310" s="190">
        <f t="shared" si="20"/>
        <v>14.427</v>
      </c>
      <c r="D310" s="284">
        <f t="shared" si="22"/>
        <v>7.2134999999999998</v>
      </c>
      <c r="E310" s="284"/>
      <c r="F310" s="284"/>
      <c r="G310" s="285">
        <f>VLOOKUP(A310,'Gas Curves'!$A$11:$G$371,2)</f>
        <v>1.05</v>
      </c>
      <c r="H310" s="285">
        <f>IF(VLOOKUP(A310,'Gas Curves'!$A$11:$I$371,8)=0,H309,VLOOKUP(A310,'Gas Curves'!$A$11:$I$371,8))</f>
        <v>0.185</v>
      </c>
      <c r="I310" s="285">
        <f t="shared" si="23"/>
        <v>9.2499999999999999E-2</v>
      </c>
      <c r="J310" s="285"/>
      <c r="K310" s="285"/>
      <c r="L310" s="48">
        <f>VLOOKUP(A310,'Power Curves'!$BF$9:$BG$232,2)</f>
        <v>0.89</v>
      </c>
      <c r="M310" s="4">
        <f t="shared" si="24"/>
        <v>0.89</v>
      </c>
      <c r="N310" s="4">
        <f t="shared" si="24"/>
        <v>0.89</v>
      </c>
      <c r="S310" s="110">
        <f>VLOOKUP(A310,'Gas Curves'!$A$11:$G$371,3)+IF(Fuel!$P$1, VLOOKUP(A310,'Gas Curves'!$A$11:$G$371,IF(AND(MONTH(A310)&gt;=4, MONTH(A310)&lt;=10), 4,5)), 0)+IF(Fuel!$P$2, VLOOKUP(A310,'Gas Curves'!$A$11:$G$371,IF(AND(MONTH(A310)&gt;=4, MONTH(A310)&lt;=10), 6,7)), 0)</f>
        <v>-8.2500000000000004E-2</v>
      </c>
      <c r="T310" s="285">
        <f>IF(VLOOKUP(A310,'Gas Curves'!$A$11:$I$371,9)=0,T309,VLOOKUP(A310,'Gas Curves'!$A$11:$I$371,9))</f>
        <v>14.427</v>
      </c>
    </row>
    <row r="311" spans="1:20" s="4" customFormat="1" x14ac:dyDescent="0.2">
      <c r="A311" s="75">
        <f t="shared" si="21"/>
        <v>46419</v>
      </c>
      <c r="B311" s="190">
        <f t="shared" si="20"/>
        <v>-6.5000000000000002E-2</v>
      </c>
      <c r="C311" s="190">
        <f t="shared" si="20"/>
        <v>14.427</v>
      </c>
      <c r="D311" s="284">
        <f t="shared" si="22"/>
        <v>7.2134999999999998</v>
      </c>
      <c r="E311" s="284"/>
      <c r="F311" s="284"/>
      <c r="G311" s="285">
        <f>VLOOKUP(A311,'Gas Curves'!$A$11:$G$371,2)</f>
        <v>1.05</v>
      </c>
      <c r="H311" s="285">
        <f>IF(VLOOKUP(A311,'Gas Curves'!$A$11:$I$371,8)=0,H310,VLOOKUP(A311,'Gas Curves'!$A$11:$I$371,8))</f>
        <v>0.185</v>
      </c>
      <c r="I311" s="285">
        <f t="shared" si="23"/>
        <v>9.2499999999999999E-2</v>
      </c>
      <c r="J311" s="285"/>
      <c r="K311" s="285"/>
      <c r="L311" s="48">
        <f>VLOOKUP(A311,'Power Curves'!$BF$9:$BG$232,2)</f>
        <v>0.89</v>
      </c>
      <c r="M311" s="4">
        <f t="shared" si="24"/>
        <v>0.89</v>
      </c>
      <c r="N311" s="4">
        <f t="shared" si="24"/>
        <v>0.89</v>
      </c>
      <c r="S311" s="110">
        <f>VLOOKUP(A311,'Gas Curves'!$A$11:$G$371,3)+IF(Fuel!$P$1, VLOOKUP(A311,'Gas Curves'!$A$11:$G$371,IF(AND(MONTH(A311)&gt;=4, MONTH(A311)&lt;=10), 4,5)), 0)+IF(Fuel!$P$2, VLOOKUP(A311,'Gas Curves'!$A$11:$G$371,IF(AND(MONTH(A311)&gt;=4, MONTH(A311)&lt;=10), 6,7)), 0)</f>
        <v>-6.5000000000000002E-2</v>
      </c>
      <c r="T311" s="285">
        <f>IF(VLOOKUP(A311,'Gas Curves'!$A$11:$I$371,9)=0,T310,VLOOKUP(A311,'Gas Curves'!$A$11:$I$371,9))</f>
        <v>14.427</v>
      </c>
    </row>
    <row r="312" spans="1:20" s="4" customFormat="1" x14ac:dyDescent="0.2">
      <c r="A312" s="75">
        <f t="shared" si="21"/>
        <v>46447</v>
      </c>
      <c r="B312" s="190">
        <f t="shared" si="20"/>
        <v>-5.2499999999999998E-2</v>
      </c>
      <c r="C312" s="190">
        <f t="shared" si="20"/>
        <v>14.427</v>
      </c>
      <c r="D312" s="284">
        <f t="shared" si="22"/>
        <v>7.2134999999999998</v>
      </c>
      <c r="E312" s="48"/>
      <c r="F312" s="48"/>
      <c r="G312" s="285">
        <f>VLOOKUP(A312,'Gas Curves'!$A$11:$G$371,2)</f>
        <v>0.8</v>
      </c>
      <c r="H312" s="285">
        <f>IF(VLOOKUP(A312,'Gas Curves'!$A$11:$I$371,8)=0,H311,VLOOKUP(A312,'Gas Curves'!$A$11:$I$371,8))</f>
        <v>0.185</v>
      </c>
      <c r="I312" s="285">
        <f t="shared" si="23"/>
        <v>9.2499999999999999E-2</v>
      </c>
      <c r="J312" s="285"/>
      <c r="K312" s="285"/>
      <c r="L312" s="111"/>
      <c r="S312" s="110">
        <f>VLOOKUP(A312,'Gas Curves'!$A$11:$G$371,3)+IF(Fuel!$P$1, VLOOKUP(A312,'Gas Curves'!$A$11:$G$371,IF(AND(MONTH(A312)&gt;=4, MONTH(A312)&lt;=10), 4,5)), 0)+IF(Fuel!$P$2, VLOOKUP(A312,'Gas Curves'!$A$11:$G$371,IF(AND(MONTH(A312)&gt;=4, MONTH(A312)&lt;=10), 6,7)), 0)</f>
        <v>-5.2499999999999998E-2</v>
      </c>
      <c r="T312" s="285">
        <f>IF(VLOOKUP(A312,'Gas Curves'!$A$11:$I$371,9)=0,T311,VLOOKUP(A312,'Gas Curves'!$A$11:$I$371,9))</f>
        <v>14.427</v>
      </c>
    </row>
    <row r="313" spans="1:20" s="4" customFormat="1" x14ac:dyDescent="0.2">
      <c r="A313" s="75">
        <f t="shared" si="21"/>
        <v>46478</v>
      </c>
      <c r="B313" s="190">
        <f t="shared" si="20"/>
        <v>-1.4999999999999999E-2</v>
      </c>
      <c r="C313" s="190">
        <f t="shared" si="20"/>
        <v>14.427</v>
      </c>
      <c r="D313" s="284">
        <f t="shared" si="22"/>
        <v>7.2134999999999998</v>
      </c>
      <c r="E313" s="48"/>
      <c r="F313" s="48"/>
      <c r="G313" s="285">
        <f>VLOOKUP(A313,'Gas Curves'!$A$11:$G$371,2)</f>
        <v>0.45</v>
      </c>
      <c r="H313" s="285">
        <f>IF(VLOOKUP(A313,'Gas Curves'!$A$11:$I$371,8)=0,H312,VLOOKUP(A313,'Gas Curves'!$A$11:$I$371,8))</f>
        <v>0.185</v>
      </c>
      <c r="I313" s="285">
        <f t="shared" si="23"/>
        <v>9.2499999999999999E-2</v>
      </c>
      <c r="J313" s="285"/>
      <c r="K313" s="285"/>
      <c r="L313" s="111"/>
      <c r="S313" s="110">
        <f>VLOOKUP(A313,'Gas Curves'!$A$11:$G$371,3)+IF(Fuel!$P$1, VLOOKUP(A313,'Gas Curves'!$A$11:$G$371,IF(AND(MONTH(A313)&gt;=4, MONTH(A313)&lt;=10), 4,5)), 0)+IF(Fuel!$P$2, VLOOKUP(A313,'Gas Curves'!$A$11:$G$371,IF(AND(MONTH(A313)&gt;=4, MONTH(A313)&lt;=10), 6,7)), 0)</f>
        <v>-1.4999999999999999E-2</v>
      </c>
      <c r="T313" s="285">
        <f>IF(VLOOKUP(A313,'Gas Curves'!$A$11:$I$371,9)=0,T312,VLOOKUP(A313,'Gas Curves'!$A$11:$I$371,9))</f>
        <v>14.427</v>
      </c>
    </row>
    <row r="314" spans="1:20" s="4" customFormat="1" x14ac:dyDescent="0.2">
      <c r="A314" s="75">
        <f t="shared" si="21"/>
        <v>46508</v>
      </c>
      <c r="B314" s="190">
        <f t="shared" si="20"/>
        <v>-1.4999999999999999E-2</v>
      </c>
      <c r="C314" s="190">
        <f t="shared" si="20"/>
        <v>14.427</v>
      </c>
      <c r="D314" s="284">
        <f t="shared" si="22"/>
        <v>7.2134999999999998</v>
      </c>
      <c r="E314" s="48"/>
      <c r="F314" s="48"/>
      <c r="G314" s="285">
        <f>VLOOKUP(A314,'Gas Curves'!$A$11:$G$371,2)</f>
        <v>0.5</v>
      </c>
      <c r="H314" s="285">
        <f>IF(VLOOKUP(A314,'Gas Curves'!$A$11:$I$371,8)=0,H313,VLOOKUP(A314,'Gas Curves'!$A$11:$I$371,8))</f>
        <v>0.185</v>
      </c>
      <c r="I314" s="285">
        <f t="shared" si="23"/>
        <v>9.2499999999999999E-2</v>
      </c>
      <c r="J314" s="285"/>
      <c r="K314" s="285"/>
      <c r="L314" s="111"/>
      <c r="S314" s="110">
        <f>VLOOKUP(A314,'Gas Curves'!$A$11:$G$371,3)+IF(Fuel!$P$1, VLOOKUP(A314,'Gas Curves'!$A$11:$G$371,IF(AND(MONTH(A314)&gt;=4, MONTH(A314)&lt;=10), 4,5)), 0)+IF(Fuel!$P$2, VLOOKUP(A314,'Gas Curves'!$A$11:$G$371,IF(AND(MONTH(A314)&gt;=4, MONTH(A314)&lt;=10), 6,7)), 0)</f>
        <v>-1.4999999999999999E-2</v>
      </c>
      <c r="T314" s="285">
        <f>IF(VLOOKUP(A314,'Gas Curves'!$A$11:$I$371,9)=0,T313,VLOOKUP(A314,'Gas Curves'!$A$11:$I$371,9))</f>
        <v>14.427</v>
      </c>
    </row>
    <row r="315" spans="1:20" s="4" customFormat="1" x14ac:dyDescent="0.2">
      <c r="A315" s="75">
        <f t="shared" si="21"/>
        <v>46539</v>
      </c>
      <c r="B315" s="190">
        <f t="shared" si="20"/>
        <v>-0.01</v>
      </c>
      <c r="C315" s="190">
        <f t="shared" si="20"/>
        <v>14.427</v>
      </c>
      <c r="D315" s="284">
        <f t="shared" si="22"/>
        <v>7.2134999999999998</v>
      </c>
      <c r="E315" s="48"/>
      <c r="F315" s="48"/>
      <c r="G315" s="285">
        <f>VLOOKUP(A315,'Gas Curves'!$A$11:$G$371,2)</f>
        <v>0.5</v>
      </c>
      <c r="H315" s="285">
        <f>IF(VLOOKUP(A315,'Gas Curves'!$A$11:$I$371,8)=0,H314,VLOOKUP(A315,'Gas Curves'!$A$11:$I$371,8))</f>
        <v>0.185</v>
      </c>
      <c r="I315" s="285">
        <f t="shared" si="23"/>
        <v>9.2499999999999999E-2</v>
      </c>
      <c r="J315" s="285"/>
      <c r="K315" s="285"/>
      <c r="L315" s="111"/>
      <c r="S315" s="110">
        <f>VLOOKUP(A315,'Gas Curves'!$A$11:$G$371,3)+IF(Fuel!$P$1, VLOOKUP(A315,'Gas Curves'!$A$11:$G$371,IF(AND(MONTH(A315)&gt;=4, MONTH(A315)&lt;=10), 4,5)), 0)+IF(Fuel!$P$2, VLOOKUP(A315,'Gas Curves'!$A$11:$G$371,IF(AND(MONTH(A315)&gt;=4, MONTH(A315)&lt;=10), 6,7)), 0)</f>
        <v>-0.01</v>
      </c>
      <c r="T315" s="285">
        <f>IF(VLOOKUP(A315,'Gas Curves'!$A$11:$I$371,9)=0,T314,VLOOKUP(A315,'Gas Curves'!$A$11:$I$371,9))</f>
        <v>14.427</v>
      </c>
    </row>
    <row r="316" spans="1:20" s="4" customFormat="1" x14ac:dyDescent="0.2">
      <c r="A316" s="75">
        <f t="shared" si="21"/>
        <v>46569</v>
      </c>
      <c r="B316" s="190">
        <f t="shared" si="20"/>
        <v>-7.4999999999999997E-3</v>
      </c>
      <c r="C316" s="190">
        <f t="shared" si="20"/>
        <v>14.427</v>
      </c>
      <c r="D316" s="284">
        <f t="shared" si="22"/>
        <v>7.2134999999999998</v>
      </c>
      <c r="E316" s="48"/>
      <c r="F316" s="48"/>
      <c r="G316" s="285">
        <f>VLOOKUP(A316,'Gas Curves'!$A$11:$G$371,2)</f>
        <v>0.5</v>
      </c>
      <c r="H316" s="285">
        <f>IF(VLOOKUP(A316,'Gas Curves'!$A$11:$I$371,8)=0,H315,VLOOKUP(A316,'Gas Curves'!$A$11:$I$371,8))</f>
        <v>0.185</v>
      </c>
      <c r="I316" s="285">
        <f t="shared" si="23"/>
        <v>9.2499999999999999E-2</v>
      </c>
      <c r="J316" s="285"/>
      <c r="K316" s="285"/>
      <c r="L316" s="111"/>
      <c r="S316" s="110">
        <f>VLOOKUP(A316,'Gas Curves'!$A$11:$G$371,3)+IF(Fuel!$P$1, VLOOKUP(A316,'Gas Curves'!$A$11:$G$371,IF(AND(MONTH(A316)&gt;=4, MONTH(A316)&lt;=10), 4,5)), 0)+IF(Fuel!$P$2, VLOOKUP(A316,'Gas Curves'!$A$11:$G$371,IF(AND(MONTH(A316)&gt;=4, MONTH(A316)&lt;=10), 6,7)), 0)</f>
        <v>-7.4999999999999997E-3</v>
      </c>
      <c r="T316" s="285">
        <f>IF(VLOOKUP(A316,'Gas Curves'!$A$11:$I$371,9)=0,T315,VLOOKUP(A316,'Gas Curves'!$A$11:$I$371,9))</f>
        <v>14.427</v>
      </c>
    </row>
    <row r="317" spans="1:20" s="4" customFormat="1" x14ac:dyDescent="0.2">
      <c r="A317" s="75">
        <f t="shared" si="21"/>
        <v>46600</v>
      </c>
      <c r="B317" s="190">
        <f t="shared" si="20"/>
        <v>-5.0000000000000001E-3</v>
      </c>
      <c r="C317" s="190">
        <f t="shared" si="20"/>
        <v>14.427</v>
      </c>
      <c r="D317" s="284">
        <f t="shared" si="22"/>
        <v>7.2134999999999998</v>
      </c>
      <c r="E317" s="48"/>
      <c r="F317" s="48"/>
      <c r="G317" s="285">
        <f>VLOOKUP(A317,'Gas Curves'!$A$11:$G$371,2)</f>
        <v>0.55000000000000004</v>
      </c>
      <c r="H317" s="285">
        <f>IF(VLOOKUP(A317,'Gas Curves'!$A$11:$I$371,8)=0,H316,VLOOKUP(A317,'Gas Curves'!$A$11:$I$371,8))</f>
        <v>0.185</v>
      </c>
      <c r="I317" s="285">
        <f t="shared" si="23"/>
        <v>9.2499999999999999E-2</v>
      </c>
      <c r="J317" s="285"/>
      <c r="K317" s="285"/>
      <c r="L317" s="111"/>
      <c r="S317" s="110">
        <f>VLOOKUP(A317,'Gas Curves'!$A$11:$G$371,3)+IF(Fuel!$P$1, VLOOKUP(A317,'Gas Curves'!$A$11:$G$371,IF(AND(MONTH(A317)&gt;=4, MONTH(A317)&lt;=10), 4,5)), 0)+IF(Fuel!$P$2, VLOOKUP(A317,'Gas Curves'!$A$11:$G$371,IF(AND(MONTH(A317)&gt;=4, MONTH(A317)&lt;=10), 6,7)), 0)</f>
        <v>-5.0000000000000001E-3</v>
      </c>
      <c r="T317" s="285">
        <f>IF(VLOOKUP(A317,'Gas Curves'!$A$11:$I$371,9)=0,T316,VLOOKUP(A317,'Gas Curves'!$A$11:$I$371,9))</f>
        <v>14.427</v>
      </c>
    </row>
    <row r="318" spans="1:20" s="4" customFormat="1" x14ac:dyDescent="0.2">
      <c r="A318" s="75">
        <f t="shared" si="21"/>
        <v>46631</v>
      </c>
      <c r="B318" s="190">
        <f t="shared" si="20"/>
        <v>-1.2500000000000001E-2</v>
      </c>
      <c r="C318" s="190">
        <f t="shared" si="20"/>
        <v>14.427</v>
      </c>
      <c r="D318" s="284">
        <f t="shared" si="22"/>
        <v>7.2134999999999998</v>
      </c>
      <c r="E318" s="48"/>
      <c r="F318" s="48"/>
      <c r="G318" s="285">
        <f>VLOOKUP(A318,'Gas Curves'!$A$11:$G$371,2)</f>
        <v>0.55000000000000004</v>
      </c>
      <c r="H318" s="285">
        <f>IF(VLOOKUP(A318,'Gas Curves'!$A$11:$I$371,8)=0,H317,VLOOKUP(A318,'Gas Curves'!$A$11:$I$371,8))</f>
        <v>0.185</v>
      </c>
      <c r="I318" s="285">
        <f t="shared" si="23"/>
        <v>9.2499999999999999E-2</v>
      </c>
      <c r="J318" s="285"/>
      <c r="K318" s="285"/>
      <c r="L318" s="111"/>
      <c r="S318" s="110">
        <f>VLOOKUP(A318,'Gas Curves'!$A$11:$G$371,3)+IF(Fuel!$P$1, VLOOKUP(A318,'Gas Curves'!$A$11:$G$371,IF(AND(MONTH(A318)&gt;=4, MONTH(A318)&lt;=10), 4,5)), 0)+IF(Fuel!$P$2, VLOOKUP(A318,'Gas Curves'!$A$11:$G$371,IF(AND(MONTH(A318)&gt;=4, MONTH(A318)&lt;=10), 6,7)), 0)</f>
        <v>-1.2500000000000001E-2</v>
      </c>
      <c r="T318" s="285">
        <f>IF(VLOOKUP(A318,'Gas Curves'!$A$11:$I$371,9)=0,T317,VLOOKUP(A318,'Gas Curves'!$A$11:$I$371,9))</f>
        <v>14.427</v>
      </c>
    </row>
    <row r="319" spans="1:20" s="4" customFormat="1" x14ac:dyDescent="0.2">
      <c r="A319" s="75">
        <f t="shared" si="21"/>
        <v>46661</v>
      </c>
      <c r="B319" s="190">
        <f t="shared" si="20"/>
        <v>-2.2500000000000003E-2</v>
      </c>
      <c r="C319" s="190">
        <f t="shared" si="20"/>
        <v>14.427</v>
      </c>
      <c r="D319" s="284">
        <f t="shared" si="22"/>
        <v>7.2134999999999998</v>
      </c>
      <c r="E319" s="48"/>
      <c r="F319" s="48"/>
      <c r="G319" s="285">
        <f>VLOOKUP(A319,'Gas Curves'!$A$11:$G$371,2)</f>
        <v>0.6</v>
      </c>
      <c r="H319" s="285">
        <f>IF(VLOOKUP(A319,'Gas Curves'!$A$11:$I$371,8)=0,H318,VLOOKUP(A319,'Gas Curves'!$A$11:$I$371,8))</f>
        <v>0.185</v>
      </c>
      <c r="I319" s="285">
        <f t="shared" si="23"/>
        <v>9.2499999999999999E-2</v>
      </c>
      <c r="J319" s="285"/>
      <c r="K319" s="285"/>
      <c r="L319" s="111"/>
      <c r="S319" s="110">
        <f>VLOOKUP(A319,'Gas Curves'!$A$11:$G$371,3)+IF(Fuel!$P$1, VLOOKUP(A319,'Gas Curves'!$A$11:$G$371,IF(AND(MONTH(A319)&gt;=4, MONTH(A319)&lt;=10), 4,5)), 0)+IF(Fuel!$P$2, VLOOKUP(A319,'Gas Curves'!$A$11:$G$371,IF(AND(MONTH(A319)&gt;=4, MONTH(A319)&lt;=10), 6,7)), 0)</f>
        <v>-2.2500000000000003E-2</v>
      </c>
      <c r="T319" s="285">
        <f>IF(VLOOKUP(A319,'Gas Curves'!$A$11:$I$371,9)=0,T318,VLOOKUP(A319,'Gas Curves'!$A$11:$I$371,9))</f>
        <v>14.427</v>
      </c>
    </row>
    <row r="320" spans="1:20" s="4" customFormat="1" x14ac:dyDescent="0.2">
      <c r="A320" s="75">
        <f t="shared" si="21"/>
        <v>46692</v>
      </c>
      <c r="B320" s="190">
        <f t="shared" si="20"/>
        <v>-5.7499999999999996E-2</v>
      </c>
      <c r="C320" s="190">
        <f t="shared" si="20"/>
        <v>14.427</v>
      </c>
      <c r="D320" s="284">
        <f t="shared" si="22"/>
        <v>7.2134999999999998</v>
      </c>
      <c r="E320" s="48"/>
      <c r="F320" s="48"/>
      <c r="G320" s="285">
        <f>VLOOKUP(A320,'Gas Curves'!$A$11:$G$371,2)</f>
        <v>0.85</v>
      </c>
      <c r="H320" s="285">
        <f>IF(VLOOKUP(A320,'Gas Curves'!$A$11:$I$371,8)=0,H319,VLOOKUP(A320,'Gas Curves'!$A$11:$I$371,8))</f>
        <v>0.185</v>
      </c>
      <c r="I320" s="285">
        <f t="shared" si="23"/>
        <v>9.2499999999999999E-2</v>
      </c>
      <c r="J320" s="285"/>
      <c r="K320" s="285"/>
      <c r="L320" s="111"/>
      <c r="S320" s="110">
        <f>VLOOKUP(A320,'Gas Curves'!$A$11:$G$371,3)+IF(Fuel!$P$1, VLOOKUP(A320,'Gas Curves'!$A$11:$G$371,IF(AND(MONTH(A320)&gt;=4, MONTH(A320)&lt;=10), 4,5)), 0)+IF(Fuel!$P$2, VLOOKUP(A320,'Gas Curves'!$A$11:$G$371,IF(AND(MONTH(A320)&gt;=4, MONTH(A320)&lt;=10), 6,7)), 0)</f>
        <v>-5.7499999999999996E-2</v>
      </c>
      <c r="T320" s="285">
        <f>IF(VLOOKUP(A320,'Gas Curves'!$A$11:$I$371,9)=0,T319,VLOOKUP(A320,'Gas Curves'!$A$11:$I$371,9))</f>
        <v>14.427</v>
      </c>
    </row>
    <row r="321" spans="1:20" s="4" customFormat="1" x14ac:dyDescent="0.2">
      <c r="A321" s="75">
        <f t="shared" si="21"/>
        <v>46722</v>
      </c>
      <c r="B321" s="190">
        <f t="shared" si="20"/>
        <v>-0.08</v>
      </c>
      <c r="C321" s="190">
        <f t="shared" si="20"/>
        <v>14.427</v>
      </c>
      <c r="D321" s="284">
        <f t="shared" si="22"/>
        <v>7.2134999999999998</v>
      </c>
      <c r="E321" s="48"/>
      <c r="F321" s="48"/>
      <c r="G321" s="285">
        <f>VLOOKUP(A321,'Gas Curves'!$A$11:$G$371,2)</f>
        <v>1.05</v>
      </c>
      <c r="H321" s="285">
        <f>IF(VLOOKUP(A321,'Gas Curves'!$A$11:$I$371,8)=0,H320,VLOOKUP(A321,'Gas Curves'!$A$11:$I$371,8))</f>
        <v>0.185</v>
      </c>
      <c r="I321" s="285">
        <f t="shared" si="23"/>
        <v>9.2499999999999999E-2</v>
      </c>
      <c r="J321" s="285"/>
      <c r="K321" s="285"/>
      <c r="L321" s="111"/>
      <c r="S321" s="110">
        <f>VLOOKUP(A321,'Gas Curves'!$A$11:$G$371,3)+IF(Fuel!$P$1, VLOOKUP(A321,'Gas Curves'!$A$11:$G$371,IF(AND(MONTH(A321)&gt;=4, MONTH(A321)&lt;=10), 4,5)), 0)+IF(Fuel!$P$2, VLOOKUP(A321,'Gas Curves'!$A$11:$G$371,IF(AND(MONTH(A321)&gt;=4, MONTH(A321)&lt;=10), 6,7)), 0)</f>
        <v>-0.08</v>
      </c>
      <c r="T321" s="285">
        <f>IF(VLOOKUP(A321,'Gas Curves'!$A$11:$I$371,9)=0,T320,VLOOKUP(A321,'Gas Curves'!$A$11:$I$371,9))</f>
        <v>14.427</v>
      </c>
    </row>
    <row r="322" spans="1:20" s="4" customFormat="1" x14ac:dyDescent="0.2">
      <c r="A322" s="75">
        <f t="shared" si="21"/>
        <v>46753</v>
      </c>
      <c r="B322" s="190">
        <f t="shared" si="20"/>
        <v>-0.08</v>
      </c>
      <c r="C322" s="190">
        <f t="shared" si="20"/>
        <v>14.427</v>
      </c>
      <c r="D322" s="284">
        <f t="shared" si="22"/>
        <v>7.2134999999999998</v>
      </c>
      <c r="E322" s="48"/>
      <c r="F322" s="48"/>
      <c r="G322" s="285">
        <f>VLOOKUP(A322,'Gas Curves'!$A$11:$G$371,2)</f>
        <v>1.05</v>
      </c>
      <c r="H322" s="285">
        <f>IF(VLOOKUP(A322,'Gas Curves'!$A$11:$I$371,8)=0,H321,VLOOKUP(A322,'Gas Curves'!$A$11:$I$371,8))</f>
        <v>0.185</v>
      </c>
      <c r="I322" s="285">
        <f t="shared" si="23"/>
        <v>9.2499999999999999E-2</v>
      </c>
      <c r="J322" s="285"/>
      <c r="K322" s="285"/>
      <c r="L322" s="111"/>
      <c r="S322" s="110">
        <f>VLOOKUP(A322,'Gas Curves'!$A$11:$G$371,3)+IF(Fuel!$P$1, VLOOKUP(A322,'Gas Curves'!$A$11:$G$371,IF(AND(MONTH(A322)&gt;=4, MONTH(A322)&lt;=10), 4,5)), 0)+IF(Fuel!$P$2, VLOOKUP(A322,'Gas Curves'!$A$11:$G$371,IF(AND(MONTH(A322)&gt;=4, MONTH(A322)&lt;=10), 6,7)), 0)</f>
        <v>-0.08</v>
      </c>
      <c r="T322" s="285">
        <f>IF(VLOOKUP(A322,'Gas Curves'!$A$11:$I$371,9)=0,T321,VLOOKUP(A322,'Gas Curves'!$A$11:$I$371,9))</f>
        <v>14.427</v>
      </c>
    </row>
    <row r="323" spans="1:20" s="4" customFormat="1" x14ac:dyDescent="0.2">
      <c r="A323" s="75">
        <f t="shared" si="21"/>
        <v>46784</v>
      </c>
      <c r="B323" s="190">
        <f t="shared" si="20"/>
        <v>-0.08</v>
      </c>
      <c r="C323" s="190">
        <f t="shared" si="20"/>
        <v>14.427</v>
      </c>
      <c r="D323" s="284">
        <f t="shared" si="22"/>
        <v>7.2134999999999998</v>
      </c>
      <c r="E323" s="48"/>
      <c r="F323" s="48"/>
      <c r="G323" s="285">
        <f>VLOOKUP(A323,'Gas Curves'!$A$11:$G$371,2)</f>
        <v>1.05</v>
      </c>
      <c r="H323" s="285">
        <f>IF(VLOOKUP(A323,'Gas Curves'!$A$11:$I$371,8)=0,H322,VLOOKUP(A323,'Gas Curves'!$A$11:$I$371,8))</f>
        <v>0.185</v>
      </c>
      <c r="I323" s="285">
        <f t="shared" si="23"/>
        <v>9.2499999999999999E-2</v>
      </c>
      <c r="J323" s="285"/>
      <c r="K323" s="285"/>
      <c r="L323" s="111"/>
      <c r="S323" s="110">
        <f>VLOOKUP(A323,'Gas Curves'!$A$11:$G$371,3)+IF(Fuel!$P$1, VLOOKUP(A323,'Gas Curves'!$A$11:$G$371,IF(AND(MONTH(A323)&gt;=4, MONTH(A323)&lt;=10), 4,5)), 0)+IF(Fuel!$P$2, VLOOKUP(A323,'Gas Curves'!$A$11:$G$371,IF(AND(MONTH(A323)&gt;=4, MONTH(A323)&lt;=10), 6,7)), 0)</f>
        <v>-0.08</v>
      </c>
      <c r="T323" s="285">
        <f>IF(VLOOKUP(A323,'Gas Curves'!$A$11:$I$371,9)=0,T322,VLOOKUP(A323,'Gas Curves'!$A$11:$I$371,9))</f>
        <v>14.427</v>
      </c>
    </row>
    <row r="324" spans="1:20" s="4" customFormat="1" x14ac:dyDescent="0.2">
      <c r="A324" s="75">
        <f t="shared" si="21"/>
        <v>46813</v>
      </c>
      <c r="B324" s="190">
        <f t="shared" si="20"/>
        <v>-0.08</v>
      </c>
      <c r="C324" s="190">
        <f t="shared" si="20"/>
        <v>14.427</v>
      </c>
      <c r="D324" s="284">
        <f t="shared" si="22"/>
        <v>7.2134999999999998</v>
      </c>
      <c r="E324" s="48"/>
      <c r="F324" s="48"/>
      <c r="G324" s="285">
        <f>VLOOKUP(A324,'Gas Curves'!$A$11:$G$371,2)</f>
        <v>1.05</v>
      </c>
      <c r="H324" s="285">
        <f>IF(VLOOKUP(A324,'Gas Curves'!$A$11:$I$371,8)=0,H323,VLOOKUP(A324,'Gas Curves'!$A$11:$I$371,8))</f>
        <v>0.185</v>
      </c>
      <c r="I324" s="285">
        <f t="shared" si="23"/>
        <v>9.2499999999999999E-2</v>
      </c>
      <c r="J324" s="285"/>
      <c r="K324" s="285"/>
      <c r="L324" s="111"/>
      <c r="S324" s="110">
        <f>VLOOKUP(A324,'Gas Curves'!$A$11:$G$371,3)+IF(Fuel!$P$1, VLOOKUP(A324,'Gas Curves'!$A$11:$G$371,IF(AND(MONTH(A324)&gt;=4, MONTH(A324)&lt;=10), 4,5)), 0)+IF(Fuel!$P$2, VLOOKUP(A324,'Gas Curves'!$A$11:$G$371,IF(AND(MONTH(A324)&gt;=4, MONTH(A324)&lt;=10), 6,7)), 0)</f>
        <v>-0.08</v>
      </c>
      <c r="T324" s="285">
        <f>IF(VLOOKUP(A324,'Gas Curves'!$A$11:$I$371,9)=0,T323,VLOOKUP(A324,'Gas Curves'!$A$11:$I$371,9))</f>
        <v>14.427</v>
      </c>
    </row>
    <row r="325" spans="1:20" s="4" customFormat="1" x14ac:dyDescent="0.2">
      <c r="A325" s="75">
        <f t="shared" si="21"/>
        <v>46844</v>
      </c>
      <c r="B325" s="190">
        <f t="shared" si="20"/>
        <v>-0.08</v>
      </c>
      <c r="C325" s="190">
        <f t="shared" si="20"/>
        <v>14.427</v>
      </c>
      <c r="D325" s="284">
        <f t="shared" si="22"/>
        <v>7.2134999999999998</v>
      </c>
      <c r="E325" s="48"/>
      <c r="F325" s="48"/>
      <c r="G325" s="285">
        <f>VLOOKUP(A325,'Gas Curves'!$A$11:$G$371,2)</f>
        <v>1.05</v>
      </c>
      <c r="H325" s="285">
        <f>IF(VLOOKUP(A325,'Gas Curves'!$A$11:$I$371,8)=0,H324,VLOOKUP(A325,'Gas Curves'!$A$11:$I$371,8))</f>
        <v>0.185</v>
      </c>
      <c r="I325" s="285">
        <f t="shared" si="23"/>
        <v>9.2499999999999999E-2</v>
      </c>
      <c r="J325" s="285"/>
      <c r="K325" s="285"/>
      <c r="L325" s="111"/>
      <c r="S325" s="110">
        <f>VLOOKUP(A325,'Gas Curves'!$A$11:$G$371,3)+IF(Fuel!$P$1, VLOOKUP(A325,'Gas Curves'!$A$11:$G$371,IF(AND(MONTH(A325)&gt;=4, MONTH(A325)&lt;=10), 4,5)), 0)+IF(Fuel!$P$2, VLOOKUP(A325,'Gas Curves'!$A$11:$G$371,IF(AND(MONTH(A325)&gt;=4, MONTH(A325)&lt;=10), 6,7)), 0)</f>
        <v>-0.08</v>
      </c>
      <c r="T325" s="285">
        <f>IF(VLOOKUP(A325,'Gas Curves'!$A$11:$I$371,9)=0,T324,VLOOKUP(A325,'Gas Curves'!$A$11:$I$371,9))</f>
        <v>14.427</v>
      </c>
    </row>
    <row r="326" spans="1:20" s="4" customFormat="1" x14ac:dyDescent="0.2">
      <c r="A326" s="75">
        <f t="shared" si="21"/>
        <v>46874</v>
      </c>
      <c r="B326" s="190">
        <f t="shared" si="20"/>
        <v>-0.08</v>
      </c>
      <c r="C326" s="190">
        <f t="shared" si="20"/>
        <v>14.427</v>
      </c>
      <c r="D326" s="284">
        <f t="shared" si="22"/>
        <v>7.2134999999999998</v>
      </c>
      <c r="E326" s="48"/>
      <c r="F326" s="48"/>
      <c r="G326" s="285">
        <f>VLOOKUP(A326,'Gas Curves'!$A$11:$G$371,2)</f>
        <v>1.05</v>
      </c>
      <c r="H326" s="285">
        <f>IF(VLOOKUP(A326,'Gas Curves'!$A$11:$I$371,8)=0,H325,VLOOKUP(A326,'Gas Curves'!$A$11:$I$371,8))</f>
        <v>0.185</v>
      </c>
      <c r="I326" s="285">
        <f t="shared" si="23"/>
        <v>9.2499999999999999E-2</v>
      </c>
      <c r="J326" s="285"/>
      <c r="K326" s="285"/>
      <c r="L326" s="111"/>
      <c r="S326" s="110">
        <f>VLOOKUP(A326,'Gas Curves'!$A$11:$G$371,3)+IF(Fuel!$P$1, VLOOKUP(A326,'Gas Curves'!$A$11:$G$371,IF(AND(MONTH(A326)&gt;=4, MONTH(A326)&lt;=10), 4,5)), 0)+IF(Fuel!$P$2, VLOOKUP(A326,'Gas Curves'!$A$11:$G$371,IF(AND(MONTH(A326)&gt;=4, MONTH(A326)&lt;=10), 6,7)), 0)</f>
        <v>-0.08</v>
      </c>
      <c r="T326" s="285">
        <f>IF(VLOOKUP(A326,'Gas Curves'!$A$11:$I$371,9)=0,T325,VLOOKUP(A326,'Gas Curves'!$A$11:$I$371,9))</f>
        <v>14.427</v>
      </c>
    </row>
    <row r="327" spans="1:20" s="4" customFormat="1" x14ac:dyDescent="0.2">
      <c r="A327" s="75">
        <f t="shared" si="21"/>
        <v>46905</v>
      </c>
      <c r="B327" s="190">
        <f t="shared" ref="B327:C361" si="25">S327*(1+I$3)</f>
        <v>-0.08</v>
      </c>
      <c r="C327" s="190">
        <f t="shared" si="25"/>
        <v>14.427</v>
      </c>
      <c r="D327" s="284">
        <f t="shared" si="22"/>
        <v>7.2134999999999998</v>
      </c>
      <c r="E327" s="48"/>
      <c r="F327" s="48"/>
      <c r="G327" s="285">
        <f>VLOOKUP(A327,'Gas Curves'!$A$11:$G$371,2)</f>
        <v>1.05</v>
      </c>
      <c r="H327" s="285">
        <f>IF(VLOOKUP(A327,'Gas Curves'!$A$11:$I$371,8)=0,H326,VLOOKUP(A327,'Gas Curves'!$A$11:$I$371,8))</f>
        <v>0.185</v>
      </c>
      <c r="I327" s="285">
        <f t="shared" si="23"/>
        <v>9.2499999999999999E-2</v>
      </c>
      <c r="J327" s="285"/>
      <c r="K327" s="285"/>
      <c r="L327" s="111"/>
      <c r="S327" s="110">
        <f>VLOOKUP(A327,'Gas Curves'!$A$11:$G$371,3)+IF(Fuel!$P$1, VLOOKUP(A327,'Gas Curves'!$A$11:$G$371,IF(AND(MONTH(A327)&gt;=4, MONTH(A327)&lt;=10), 4,5)), 0)+IF(Fuel!$P$2, VLOOKUP(A327,'Gas Curves'!$A$11:$G$371,IF(AND(MONTH(A327)&gt;=4, MONTH(A327)&lt;=10), 6,7)), 0)</f>
        <v>-0.08</v>
      </c>
      <c r="T327" s="285">
        <f>IF(VLOOKUP(A327,'Gas Curves'!$A$11:$I$371,9)=0,T326,VLOOKUP(A327,'Gas Curves'!$A$11:$I$371,9))</f>
        <v>14.427</v>
      </c>
    </row>
    <row r="328" spans="1:20" s="4" customFormat="1" x14ac:dyDescent="0.2">
      <c r="A328" s="75">
        <f t="shared" ref="A328:A361" si="26">EOMONTH(A327,0)+1</f>
        <v>46935</v>
      </c>
      <c r="B328" s="190">
        <f t="shared" si="25"/>
        <v>-0.08</v>
      </c>
      <c r="C328" s="190">
        <f t="shared" si="25"/>
        <v>14.427</v>
      </c>
      <c r="D328" s="284">
        <f t="shared" ref="D328:D361" si="27">C328/2</f>
        <v>7.2134999999999998</v>
      </c>
      <c r="E328" s="48"/>
      <c r="F328" s="48"/>
      <c r="G328" s="285">
        <f>VLOOKUP(A328,'Gas Curves'!$A$11:$G$371,2)</f>
        <v>1.05</v>
      </c>
      <c r="H328" s="285">
        <f>IF(VLOOKUP(A328,'Gas Curves'!$A$11:$I$371,8)=0,H327,VLOOKUP(A328,'Gas Curves'!$A$11:$I$371,8))</f>
        <v>0.185</v>
      </c>
      <c r="I328" s="285">
        <f t="shared" ref="I328:I361" si="28">H328/2</f>
        <v>9.2499999999999999E-2</v>
      </c>
      <c r="J328" s="285"/>
      <c r="K328" s="285"/>
      <c r="L328" s="111"/>
      <c r="S328" s="110">
        <f>VLOOKUP(A328,'Gas Curves'!$A$11:$G$371,3)+IF(Fuel!$P$1, VLOOKUP(A328,'Gas Curves'!$A$11:$G$371,IF(AND(MONTH(A328)&gt;=4, MONTH(A328)&lt;=10), 4,5)), 0)+IF(Fuel!$P$2, VLOOKUP(A328,'Gas Curves'!$A$11:$G$371,IF(AND(MONTH(A328)&gt;=4, MONTH(A328)&lt;=10), 6,7)), 0)</f>
        <v>-0.08</v>
      </c>
      <c r="T328" s="285">
        <f>IF(VLOOKUP(A328,'Gas Curves'!$A$11:$I$371,9)=0,T327,VLOOKUP(A328,'Gas Curves'!$A$11:$I$371,9))</f>
        <v>14.427</v>
      </c>
    </row>
    <row r="329" spans="1:20" s="4" customFormat="1" x14ac:dyDescent="0.2">
      <c r="A329" s="75">
        <f t="shared" si="26"/>
        <v>46966</v>
      </c>
      <c r="B329" s="190">
        <f t="shared" si="25"/>
        <v>-0.08</v>
      </c>
      <c r="C329" s="190">
        <f t="shared" si="25"/>
        <v>14.427</v>
      </c>
      <c r="D329" s="284">
        <f t="shared" si="27"/>
        <v>7.2134999999999998</v>
      </c>
      <c r="E329" s="48"/>
      <c r="F329" s="48"/>
      <c r="G329" s="285">
        <f>VLOOKUP(A329,'Gas Curves'!$A$11:$G$371,2)</f>
        <v>1.05</v>
      </c>
      <c r="H329" s="285">
        <f>IF(VLOOKUP(A329,'Gas Curves'!$A$11:$I$371,8)=0,H328,VLOOKUP(A329,'Gas Curves'!$A$11:$I$371,8))</f>
        <v>0.185</v>
      </c>
      <c r="I329" s="285">
        <f t="shared" si="28"/>
        <v>9.2499999999999999E-2</v>
      </c>
      <c r="J329" s="285"/>
      <c r="K329" s="285"/>
      <c r="L329" s="111"/>
      <c r="S329" s="110">
        <f>VLOOKUP(A329,'Gas Curves'!$A$11:$G$371,3)+IF(Fuel!$P$1, VLOOKUP(A329,'Gas Curves'!$A$11:$G$371,IF(AND(MONTH(A329)&gt;=4, MONTH(A329)&lt;=10), 4,5)), 0)+IF(Fuel!$P$2, VLOOKUP(A329,'Gas Curves'!$A$11:$G$371,IF(AND(MONTH(A329)&gt;=4, MONTH(A329)&lt;=10), 6,7)), 0)</f>
        <v>-0.08</v>
      </c>
      <c r="T329" s="285">
        <f>IF(VLOOKUP(A329,'Gas Curves'!$A$11:$I$371,9)=0,T328,VLOOKUP(A329,'Gas Curves'!$A$11:$I$371,9))</f>
        <v>14.427</v>
      </c>
    </row>
    <row r="330" spans="1:20" s="4" customFormat="1" x14ac:dyDescent="0.2">
      <c r="A330" s="75">
        <f t="shared" si="26"/>
        <v>46997</v>
      </c>
      <c r="B330" s="190">
        <f t="shared" si="25"/>
        <v>-0.08</v>
      </c>
      <c r="C330" s="190">
        <f t="shared" si="25"/>
        <v>14.427</v>
      </c>
      <c r="D330" s="284">
        <f t="shared" si="27"/>
        <v>7.2134999999999998</v>
      </c>
      <c r="E330" s="48"/>
      <c r="F330" s="48"/>
      <c r="G330" s="285">
        <f>VLOOKUP(A330,'Gas Curves'!$A$11:$G$371,2)</f>
        <v>1.05</v>
      </c>
      <c r="H330" s="285">
        <f>IF(VLOOKUP(A330,'Gas Curves'!$A$11:$I$371,8)=0,H329,VLOOKUP(A330,'Gas Curves'!$A$11:$I$371,8))</f>
        <v>0.185</v>
      </c>
      <c r="I330" s="285">
        <f t="shared" si="28"/>
        <v>9.2499999999999999E-2</v>
      </c>
      <c r="J330" s="285"/>
      <c r="K330" s="285"/>
      <c r="L330" s="111"/>
      <c r="S330" s="110">
        <f>VLOOKUP(A330,'Gas Curves'!$A$11:$G$371,3)+IF(Fuel!$P$1, VLOOKUP(A330,'Gas Curves'!$A$11:$G$371,IF(AND(MONTH(A330)&gt;=4, MONTH(A330)&lt;=10), 4,5)), 0)+IF(Fuel!$P$2, VLOOKUP(A330,'Gas Curves'!$A$11:$G$371,IF(AND(MONTH(A330)&gt;=4, MONTH(A330)&lt;=10), 6,7)), 0)</f>
        <v>-0.08</v>
      </c>
      <c r="T330" s="285">
        <f>IF(VLOOKUP(A330,'Gas Curves'!$A$11:$I$371,9)=0,T329,VLOOKUP(A330,'Gas Curves'!$A$11:$I$371,9))</f>
        <v>14.427</v>
      </c>
    </row>
    <row r="331" spans="1:20" s="4" customFormat="1" x14ac:dyDescent="0.2">
      <c r="A331" s="75">
        <f t="shared" si="26"/>
        <v>47027</v>
      </c>
      <c r="B331" s="190">
        <f t="shared" si="25"/>
        <v>-0.08</v>
      </c>
      <c r="C331" s="190">
        <f t="shared" si="25"/>
        <v>14.427</v>
      </c>
      <c r="D331" s="284">
        <f t="shared" si="27"/>
        <v>7.2134999999999998</v>
      </c>
      <c r="E331" s="48"/>
      <c r="F331" s="48"/>
      <c r="G331" s="285">
        <f>VLOOKUP(A331,'Gas Curves'!$A$11:$G$371,2)</f>
        <v>1.05</v>
      </c>
      <c r="H331" s="285">
        <f>IF(VLOOKUP(A331,'Gas Curves'!$A$11:$I$371,8)=0,H330,VLOOKUP(A331,'Gas Curves'!$A$11:$I$371,8))</f>
        <v>0.185</v>
      </c>
      <c r="I331" s="285">
        <f t="shared" si="28"/>
        <v>9.2499999999999999E-2</v>
      </c>
      <c r="J331" s="285"/>
      <c r="K331" s="285"/>
      <c r="L331" s="111"/>
      <c r="S331" s="110">
        <f>VLOOKUP(A331,'Gas Curves'!$A$11:$G$371,3)+IF(Fuel!$P$1, VLOOKUP(A331,'Gas Curves'!$A$11:$G$371,IF(AND(MONTH(A331)&gt;=4, MONTH(A331)&lt;=10), 4,5)), 0)+IF(Fuel!$P$2, VLOOKUP(A331,'Gas Curves'!$A$11:$G$371,IF(AND(MONTH(A331)&gt;=4, MONTH(A331)&lt;=10), 6,7)), 0)</f>
        <v>-0.08</v>
      </c>
      <c r="T331" s="285">
        <f>IF(VLOOKUP(A331,'Gas Curves'!$A$11:$I$371,9)=0,T330,VLOOKUP(A331,'Gas Curves'!$A$11:$I$371,9))</f>
        <v>14.427</v>
      </c>
    </row>
    <row r="332" spans="1:20" s="4" customFormat="1" x14ac:dyDescent="0.2">
      <c r="A332" s="75">
        <f t="shared" si="26"/>
        <v>47058</v>
      </c>
      <c r="B332" s="190">
        <f t="shared" si="25"/>
        <v>-0.08</v>
      </c>
      <c r="C332" s="190">
        <f t="shared" si="25"/>
        <v>14.427</v>
      </c>
      <c r="D332" s="284">
        <f t="shared" si="27"/>
        <v>7.2134999999999998</v>
      </c>
      <c r="E332" s="48"/>
      <c r="F332" s="48"/>
      <c r="G332" s="285">
        <f>VLOOKUP(A332,'Gas Curves'!$A$11:$G$371,2)</f>
        <v>1.05</v>
      </c>
      <c r="H332" s="285">
        <f>IF(VLOOKUP(A332,'Gas Curves'!$A$11:$I$371,8)=0,H331,VLOOKUP(A332,'Gas Curves'!$A$11:$I$371,8))</f>
        <v>0.185</v>
      </c>
      <c r="I332" s="285">
        <f t="shared" si="28"/>
        <v>9.2499999999999999E-2</v>
      </c>
      <c r="J332" s="285"/>
      <c r="K332" s="285"/>
      <c r="L332" s="111"/>
      <c r="S332" s="110">
        <f>VLOOKUP(A332,'Gas Curves'!$A$11:$G$371,3)+IF(Fuel!$P$1, VLOOKUP(A332,'Gas Curves'!$A$11:$G$371,IF(AND(MONTH(A332)&gt;=4, MONTH(A332)&lt;=10), 4,5)), 0)+IF(Fuel!$P$2, VLOOKUP(A332,'Gas Curves'!$A$11:$G$371,IF(AND(MONTH(A332)&gt;=4, MONTH(A332)&lt;=10), 6,7)), 0)</f>
        <v>-0.08</v>
      </c>
      <c r="T332" s="285">
        <f>IF(VLOOKUP(A332,'Gas Curves'!$A$11:$I$371,9)=0,T331,VLOOKUP(A332,'Gas Curves'!$A$11:$I$371,9))</f>
        <v>14.427</v>
      </c>
    </row>
    <row r="333" spans="1:20" s="4" customFormat="1" x14ac:dyDescent="0.2">
      <c r="A333" s="75">
        <f t="shared" si="26"/>
        <v>47088</v>
      </c>
      <c r="B333" s="190">
        <f t="shared" si="25"/>
        <v>-0.08</v>
      </c>
      <c r="C333" s="190">
        <f t="shared" si="25"/>
        <v>14.427</v>
      </c>
      <c r="D333" s="284">
        <f t="shared" si="27"/>
        <v>7.2134999999999998</v>
      </c>
      <c r="E333" s="48"/>
      <c r="F333" s="48"/>
      <c r="G333" s="285">
        <f>VLOOKUP(A333,'Gas Curves'!$A$11:$G$371,2)</f>
        <v>1.05</v>
      </c>
      <c r="H333" s="285">
        <f>IF(VLOOKUP(A333,'Gas Curves'!$A$11:$I$371,8)=0,H332,VLOOKUP(A333,'Gas Curves'!$A$11:$I$371,8))</f>
        <v>0.185</v>
      </c>
      <c r="I333" s="285">
        <f t="shared" si="28"/>
        <v>9.2499999999999999E-2</v>
      </c>
      <c r="J333" s="285"/>
      <c r="K333" s="285"/>
      <c r="L333" s="111"/>
      <c r="S333" s="110">
        <f>VLOOKUP(A333,'Gas Curves'!$A$11:$G$371,3)+IF(Fuel!$P$1, VLOOKUP(A333,'Gas Curves'!$A$11:$G$371,IF(AND(MONTH(A333)&gt;=4, MONTH(A333)&lt;=10), 4,5)), 0)+IF(Fuel!$P$2, VLOOKUP(A333,'Gas Curves'!$A$11:$G$371,IF(AND(MONTH(A333)&gt;=4, MONTH(A333)&lt;=10), 6,7)), 0)</f>
        <v>-0.08</v>
      </c>
      <c r="T333" s="285">
        <f>IF(VLOOKUP(A333,'Gas Curves'!$A$11:$I$371,9)=0,T332,VLOOKUP(A333,'Gas Curves'!$A$11:$I$371,9))</f>
        <v>14.427</v>
      </c>
    </row>
    <row r="334" spans="1:20" s="4" customFormat="1" x14ac:dyDescent="0.2">
      <c r="A334" s="75">
        <f t="shared" si="26"/>
        <v>47119</v>
      </c>
      <c r="B334" s="190">
        <f t="shared" si="25"/>
        <v>-0.08</v>
      </c>
      <c r="C334" s="190">
        <f t="shared" si="25"/>
        <v>14.427</v>
      </c>
      <c r="D334" s="284">
        <f t="shared" si="27"/>
        <v>7.2134999999999998</v>
      </c>
      <c r="E334" s="48"/>
      <c r="F334" s="48"/>
      <c r="G334" s="285">
        <f>VLOOKUP(A334,'Gas Curves'!$A$11:$G$371,2)</f>
        <v>1.05</v>
      </c>
      <c r="H334" s="285">
        <f>IF(VLOOKUP(A334,'Gas Curves'!$A$11:$I$371,8)=0,H333,VLOOKUP(A334,'Gas Curves'!$A$11:$I$371,8))</f>
        <v>0.185</v>
      </c>
      <c r="I334" s="285">
        <f t="shared" si="28"/>
        <v>9.2499999999999999E-2</v>
      </c>
      <c r="J334" s="285"/>
      <c r="K334" s="285"/>
      <c r="L334" s="111"/>
      <c r="S334" s="110">
        <f>VLOOKUP(A334,'Gas Curves'!$A$11:$G$371,3)+IF(Fuel!$P$1, VLOOKUP(A334,'Gas Curves'!$A$11:$G$371,IF(AND(MONTH(A334)&gt;=4, MONTH(A334)&lt;=10), 4,5)), 0)+IF(Fuel!$P$2, VLOOKUP(A334,'Gas Curves'!$A$11:$G$371,IF(AND(MONTH(A334)&gt;=4, MONTH(A334)&lt;=10), 6,7)), 0)</f>
        <v>-0.08</v>
      </c>
      <c r="T334" s="285">
        <f>IF(VLOOKUP(A334,'Gas Curves'!$A$11:$I$371,9)=0,T333,VLOOKUP(A334,'Gas Curves'!$A$11:$I$371,9))</f>
        <v>14.427</v>
      </c>
    </row>
    <row r="335" spans="1:20" s="4" customFormat="1" x14ac:dyDescent="0.2">
      <c r="A335" s="75">
        <f t="shared" si="26"/>
        <v>47150</v>
      </c>
      <c r="B335" s="190">
        <f t="shared" si="25"/>
        <v>-0.08</v>
      </c>
      <c r="C335" s="190">
        <f t="shared" si="25"/>
        <v>14.427</v>
      </c>
      <c r="D335" s="284">
        <f t="shared" si="27"/>
        <v>7.2134999999999998</v>
      </c>
      <c r="E335" s="48"/>
      <c r="F335" s="48"/>
      <c r="G335" s="285">
        <f>VLOOKUP(A335,'Gas Curves'!$A$11:$G$371,2)</f>
        <v>1.05</v>
      </c>
      <c r="H335" s="285">
        <f>IF(VLOOKUP(A335,'Gas Curves'!$A$11:$I$371,8)=0,H334,VLOOKUP(A335,'Gas Curves'!$A$11:$I$371,8))</f>
        <v>0.185</v>
      </c>
      <c r="I335" s="285">
        <f t="shared" si="28"/>
        <v>9.2499999999999999E-2</v>
      </c>
      <c r="J335" s="285"/>
      <c r="K335" s="285"/>
      <c r="L335" s="111"/>
      <c r="S335" s="110">
        <f>VLOOKUP(A335,'Gas Curves'!$A$11:$G$371,3)+IF(Fuel!$P$1, VLOOKUP(A335,'Gas Curves'!$A$11:$G$371,IF(AND(MONTH(A335)&gt;=4, MONTH(A335)&lt;=10), 4,5)), 0)+IF(Fuel!$P$2, VLOOKUP(A335,'Gas Curves'!$A$11:$G$371,IF(AND(MONTH(A335)&gt;=4, MONTH(A335)&lt;=10), 6,7)), 0)</f>
        <v>-0.08</v>
      </c>
      <c r="T335" s="285">
        <f>IF(VLOOKUP(A335,'Gas Curves'!$A$11:$I$371,9)=0,T334,VLOOKUP(A335,'Gas Curves'!$A$11:$I$371,9))</f>
        <v>14.427</v>
      </c>
    </row>
    <row r="336" spans="1:20" s="4" customFormat="1" x14ac:dyDescent="0.2">
      <c r="A336" s="75">
        <f t="shared" si="26"/>
        <v>47178</v>
      </c>
      <c r="B336" s="190">
        <f t="shared" si="25"/>
        <v>-0.08</v>
      </c>
      <c r="C336" s="190">
        <f t="shared" si="25"/>
        <v>14.427</v>
      </c>
      <c r="D336" s="284">
        <f t="shared" si="27"/>
        <v>7.2134999999999998</v>
      </c>
      <c r="E336" s="48"/>
      <c r="F336" s="48"/>
      <c r="G336" s="285">
        <f>VLOOKUP(A336,'Gas Curves'!$A$11:$G$371,2)</f>
        <v>1.05</v>
      </c>
      <c r="H336" s="285">
        <f>IF(VLOOKUP(A336,'Gas Curves'!$A$11:$I$371,8)=0,H335,VLOOKUP(A336,'Gas Curves'!$A$11:$I$371,8))</f>
        <v>0.185</v>
      </c>
      <c r="I336" s="285">
        <f t="shared" si="28"/>
        <v>9.2499999999999999E-2</v>
      </c>
      <c r="J336" s="285"/>
      <c r="K336" s="285"/>
      <c r="L336" s="111"/>
      <c r="S336" s="110">
        <f>VLOOKUP(A336,'Gas Curves'!$A$11:$G$371,3)+IF(Fuel!$P$1, VLOOKUP(A336,'Gas Curves'!$A$11:$G$371,IF(AND(MONTH(A336)&gt;=4, MONTH(A336)&lt;=10), 4,5)), 0)+IF(Fuel!$P$2, VLOOKUP(A336,'Gas Curves'!$A$11:$G$371,IF(AND(MONTH(A336)&gt;=4, MONTH(A336)&lt;=10), 6,7)), 0)</f>
        <v>-0.08</v>
      </c>
      <c r="T336" s="285">
        <f>IF(VLOOKUP(A336,'Gas Curves'!$A$11:$I$371,9)=0,T335,VLOOKUP(A336,'Gas Curves'!$A$11:$I$371,9))</f>
        <v>14.427</v>
      </c>
    </row>
    <row r="337" spans="1:20" s="4" customFormat="1" x14ac:dyDescent="0.2">
      <c r="A337" s="75">
        <f t="shared" si="26"/>
        <v>47209</v>
      </c>
      <c r="B337" s="190">
        <f t="shared" si="25"/>
        <v>-0.08</v>
      </c>
      <c r="C337" s="190">
        <f t="shared" si="25"/>
        <v>14.427</v>
      </c>
      <c r="D337" s="284">
        <f t="shared" si="27"/>
        <v>7.2134999999999998</v>
      </c>
      <c r="E337" s="48"/>
      <c r="F337" s="48"/>
      <c r="G337" s="285">
        <f>VLOOKUP(A337,'Gas Curves'!$A$11:$G$371,2)</f>
        <v>1.05</v>
      </c>
      <c r="H337" s="285">
        <f>IF(VLOOKUP(A337,'Gas Curves'!$A$11:$I$371,8)=0,H336,VLOOKUP(A337,'Gas Curves'!$A$11:$I$371,8))</f>
        <v>0.185</v>
      </c>
      <c r="I337" s="285">
        <f t="shared" si="28"/>
        <v>9.2499999999999999E-2</v>
      </c>
      <c r="J337" s="285"/>
      <c r="K337" s="285"/>
      <c r="L337" s="111"/>
      <c r="S337" s="110">
        <f>VLOOKUP(A337,'Gas Curves'!$A$11:$G$371,3)+IF(Fuel!$P$1, VLOOKUP(A337,'Gas Curves'!$A$11:$G$371,IF(AND(MONTH(A337)&gt;=4, MONTH(A337)&lt;=10), 4,5)), 0)+IF(Fuel!$P$2, VLOOKUP(A337,'Gas Curves'!$A$11:$G$371,IF(AND(MONTH(A337)&gt;=4, MONTH(A337)&lt;=10), 6,7)), 0)</f>
        <v>-0.08</v>
      </c>
      <c r="T337" s="285">
        <f>IF(VLOOKUP(A337,'Gas Curves'!$A$11:$I$371,9)=0,T336,VLOOKUP(A337,'Gas Curves'!$A$11:$I$371,9))</f>
        <v>14.427</v>
      </c>
    </row>
    <row r="338" spans="1:20" s="4" customFormat="1" x14ac:dyDescent="0.2">
      <c r="A338" s="75">
        <f t="shared" si="26"/>
        <v>47239</v>
      </c>
      <c r="B338" s="190">
        <f t="shared" si="25"/>
        <v>-0.08</v>
      </c>
      <c r="C338" s="190">
        <f t="shared" si="25"/>
        <v>14.427</v>
      </c>
      <c r="D338" s="284">
        <f t="shared" si="27"/>
        <v>7.2134999999999998</v>
      </c>
      <c r="E338" s="48"/>
      <c r="F338" s="48"/>
      <c r="G338" s="285">
        <f>VLOOKUP(A338,'Gas Curves'!$A$11:$G$371,2)</f>
        <v>1.05</v>
      </c>
      <c r="H338" s="285">
        <f>IF(VLOOKUP(A338,'Gas Curves'!$A$11:$I$371,8)=0,H337,VLOOKUP(A338,'Gas Curves'!$A$11:$I$371,8))</f>
        <v>0.185</v>
      </c>
      <c r="I338" s="285">
        <f t="shared" si="28"/>
        <v>9.2499999999999999E-2</v>
      </c>
      <c r="J338" s="285"/>
      <c r="K338" s="285"/>
      <c r="L338" s="111"/>
      <c r="S338" s="110">
        <f>VLOOKUP(A338,'Gas Curves'!$A$11:$G$371,3)+IF(Fuel!$P$1, VLOOKUP(A338,'Gas Curves'!$A$11:$G$371,IF(AND(MONTH(A338)&gt;=4, MONTH(A338)&lt;=10), 4,5)), 0)+IF(Fuel!$P$2, VLOOKUP(A338,'Gas Curves'!$A$11:$G$371,IF(AND(MONTH(A338)&gt;=4, MONTH(A338)&lt;=10), 6,7)), 0)</f>
        <v>-0.08</v>
      </c>
      <c r="T338" s="285">
        <f>IF(VLOOKUP(A338,'Gas Curves'!$A$11:$I$371,9)=0,T337,VLOOKUP(A338,'Gas Curves'!$A$11:$I$371,9))</f>
        <v>14.427</v>
      </c>
    </row>
    <row r="339" spans="1:20" s="4" customFormat="1" x14ac:dyDescent="0.2">
      <c r="A339" s="75">
        <f t="shared" si="26"/>
        <v>47270</v>
      </c>
      <c r="B339" s="190">
        <f t="shared" si="25"/>
        <v>-0.08</v>
      </c>
      <c r="C339" s="190">
        <f t="shared" si="25"/>
        <v>14.427</v>
      </c>
      <c r="D339" s="284">
        <f t="shared" si="27"/>
        <v>7.2134999999999998</v>
      </c>
      <c r="E339" s="48"/>
      <c r="F339" s="48"/>
      <c r="G339" s="285">
        <f>VLOOKUP(A339,'Gas Curves'!$A$11:$G$371,2)</f>
        <v>1.05</v>
      </c>
      <c r="H339" s="285">
        <f>IF(VLOOKUP(A339,'Gas Curves'!$A$11:$I$371,8)=0,H338,VLOOKUP(A339,'Gas Curves'!$A$11:$I$371,8))</f>
        <v>0.185</v>
      </c>
      <c r="I339" s="285">
        <f t="shared" si="28"/>
        <v>9.2499999999999999E-2</v>
      </c>
      <c r="J339" s="285"/>
      <c r="K339" s="285"/>
      <c r="L339" s="111"/>
      <c r="S339" s="110">
        <f>VLOOKUP(A339,'Gas Curves'!$A$11:$G$371,3)+IF(Fuel!$P$1, VLOOKUP(A339,'Gas Curves'!$A$11:$G$371,IF(AND(MONTH(A339)&gt;=4, MONTH(A339)&lt;=10), 4,5)), 0)+IF(Fuel!$P$2, VLOOKUP(A339,'Gas Curves'!$A$11:$G$371,IF(AND(MONTH(A339)&gt;=4, MONTH(A339)&lt;=10), 6,7)), 0)</f>
        <v>-0.08</v>
      </c>
      <c r="T339" s="285">
        <f>IF(VLOOKUP(A339,'Gas Curves'!$A$11:$I$371,9)=0,T338,VLOOKUP(A339,'Gas Curves'!$A$11:$I$371,9))</f>
        <v>14.427</v>
      </c>
    </row>
    <row r="340" spans="1:20" s="4" customFormat="1" x14ac:dyDescent="0.2">
      <c r="A340" s="75">
        <f t="shared" si="26"/>
        <v>47300</v>
      </c>
      <c r="B340" s="190">
        <f t="shared" si="25"/>
        <v>-0.08</v>
      </c>
      <c r="C340" s="190">
        <f t="shared" si="25"/>
        <v>14.427</v>
      </c>
      <c r="D340" s="284">
        <f t="shared" si="27"/>
        <v>7.2134999999999998</v>
      </c>
      <c r="E340" s="48"/>
      <c r="F340" s="48"/>
      <c r="G340" s="285">
        <f>VLOOKUP(A340,'Gas Curves'!$A$11:$G$371,2)</f>
        <v>1.05</v>
      </c>
      <c r="H340" s="285">
        <f>IF(VLOOKUP(A340,'Gas Curves'!$A$11:$I$371,8)=0,H339,VLOOKUP(A340,'Gas Curves'!$A$11:$I$371,8))</f>
        <v>0.185</v>
      </c>
      <c r="I340" s="285">
        <f t="shared" si="28"/>
        <v>9.2499999999999999E-2</v>
      </c>
      <c r="J340" s="285"/>
      <c r="K340" s="285"/>
      <c r="L340" s="111"/>
      <c r="S340" s="110">
        <f>VLOOKUP(A340,'Gas Curves'!$A$11:$G$371,3)+IF(Fuel!$P$1, VLOOKUP(A340,'Gas Curves'!$A$11:$G$371,IF(AND(MONTH(A340)&gt;=4, MONTH(A340)&lt;=10), 4,5)), 0)+IF(Fuel!$P$2, VLOOKUP(A340,'Gas Curves'!$A$11:$G$371,IF(AND(MONTH(A340)&gt;=4, MONTH(A340)&lt;=10), 6,7)), 0)</f>
        <v>-0.08</v>
      </c>
      <c r="T340" s="285">
        <f>IF(VLOOKUP(A340,'Gas Curves'!$A$11:$I$371,9)=0,T339,VLOOKUP(A340,'Gas Curves'!$A$11:$I$371,9))</f>
        <v>14.427</v>
      </c>
    </row>
    <row r="341" spans="1:20" s="4" customFormat="1" x14ac:dyDescent="0.2">
      <c r="A341" s="75">
        <f t="shared" si="26"/>
        <v>47331</v>
      </c>
      <c r="B341" s="190">
        <f t="shared" si="25"/>
        <v>-0.08</v>
      </c>
      <c r="C341" s="190">
        <f t="shared" si="25"/>
        <v>14.427</v>
      </c>
      <c r="D341" s="284">
        <f t="shared" si="27"/>
        <v>7.2134999999999998</v>
      </c>
      <c r="E341" s="48"/>
      <c r="F341" s="48"/>
      <c r="G341" s="285">
        <f>VLOOKUP(A341,'Gas Curves'!$A$11:$G$371,2)</f>
        <v>1.05</v>
      </c>
      <c r="H341" s="285">
        <f>IF(VLOOKUP(A341,'Gas Curves'!$A$11:$I$371,8)=0,H340,VLOOKUP(A341,'Gas Curves'!$A$11:$I$371,8))</f>
        <v>0.185</v>
      </c>
      <c r="I341" s="285">
        <f t="shared" si="28"/>
        <v>9.2499999999999999E-2</v>
      </c>
      <c r="J341" s="285"/>
      <c r="K341" s="285"/>
      <c r="L341" s="111"/>
      <c r="S341" s="110">
        <f>VLOOKUP(A341,'Gas Curves'!$A$11:$G$371,3)+IF(Fuel!$P$1, VLOOKUP(A341,'Gas Curves'!$A$11:$G$371,IF(AND(MONTH(A341)&gt;=4, MONTH(A341)&lt;=10), 4,5)), 0)+IF(Fuel!$P$2, VLOOKUP(A341,'Gas Curves'!$A$11:$G$371,IF(AND(MONTH(A341)&gt;=4, MONTH(A341)&lt;=10), 6,7)), 0)</f>
        <v>-0.08</v>
      </c>
      <c r="T341" s="285">
        <f>IF(VLOOKUP(A341,'Gas Curves'!$A$11:$I$371,9)=0,T340,VLOOKUP(A341,'Gas Curves'!$A$11:$I$371,9))</f>
        <v>14.427</v>
      </c>
    </row>
    <row r="342" spans="1:20" s="4" customFormat="1" x14ac:dyDescent="0.2">
      <c r="A342" s="75">
        <f t="shared" si="26"/>
        <v>47362</v>
      </c>
      <c r="B342" s="190">
        <f t="shared" si="25"/>
        <v>-0.08</v>
      </c>
      <c r="C342" s="190">
        <f t="shared" si="25"/>
        <v>14.427</v>
      </c>
      <c r="D342" s="284">
        <f t="shared" si="27"/>
        <v>7.2134999999999998</v>
      </c>
      <c r="E342" s="48"/>
      <c r="F342" s="48"/>
      <c r="G342" s="285">
        <f>VLOOKUP(A342,'Gas Curves'!$A$11:$G$371,2)</f>
        <v>1.05</v>
      </c>
      <c r="H342" s="285">
        <f>IF(VLOOKUP(A342,'Gas Curves'!$A$11:$I$371,8)=0,H341,VLOOKUP(A342,'Gas Curves'!$A$11:$I$371,8))</f>
        <v>0.185</v>
      </c>
      <c r="I342" s="285">
        <f t="shared" si="28"/>
        <v>9.2499999999999999E-2</v>
      </c>
      <c r="J342" s="285"/>
      <c r="K342" s="285"/>
      <c r="L342" s="111"/>
      <c r="S342" s="110">
        <f>VLOOKUP(A342,'Gas Curves'!$A$11:$G$371,3)+IF(Fuel!$P$1, VLOOKUP(A342,'Gas Curves'!$A$11:$G$371,IF(AND(MONTH(A342)&gt;=4, MONTH(A342)&lt;=10), 4,5)), 0)+IF(Fuel!$P$2, VLOOKUP(A342,'Gas Curves'!$A$11:$G$371,IF(AND(MONTH(A342)&gt;=4, MONTH(A342)&lt;=10), 6,7)), 0)</f>
        <v>-0.08</v>
      </c>
      <c r="T342" s="285">
        <f>IF(VLOOKUP(A342,'Gas Curves'!$A$11:$I$371,9)=0,T341,VLOOKUP(A342,'Gas Curves'!$A$11:$I$371,9))</f>
        <v>14.427</v>
      </c>
    </row>
    <row r="343" spans="1:20" s="4" customFormat="1" x14ac:dyDescent="0.2">
      <c r="A343" s="75">
        <f t="shared" si="26"/>
        <v>47392</v>
      </c>
      <c r="B343" s="190">
        <f t="shared" si="25"/>
        <v>-0.08</v>
      </c>
      <c r="C343" s="190">
        <f t="shared" si="25"/>
        <v>14.427</v>
      </c>
      <c r="D343" s="284">
        <f t="shared" si="27"/>
        <v>7.2134999999999998</v>
      </c>
      <c r="E343" s="48"/>
      <c r="F343" s="48"/>
      <c r="G343" s="285">
        <f>VLOOKUP(A343,'Gas Curves'!$A$11:$G$371,2)</f>
        <v>1.05</v>
      </c>
      <c r="H343" s="285">
        <f>IF(VLOOKUP(A343,'Gas Curves'!$A$11:$I$371,8)=0,H342,VLOOKUP(A343,'Gas Curves'!$A$11:$I$371,8))</f>
        <v>0.185</v>
      </c>
      <c r="I343" s="285">
        <f t="shared" si="28"/>
        <v>9.2499999999999999E-2</v>
      </c>
      <c r="J343" s="285"/>
      <c r="K343" s="285"/>
      <c r="L343" s="111"/>
      <c r="S343" s="110">
        <f>VLOOKUP(A343,'Gas Curves'!$A$11:$G$371,3)+IF(Fuel!$P$1, VLOOKUP(A343,'Gas Curves'!$A$11:$G$371,IF(AND(MONTH(A343)&gt;=4, MONTH(A343)&lt;=10), 4,5)), 0)+IF(Fuel!$P$2, VLOOKUP(A343,'Gas Curves'!$A$11:$G$371,IF(AND(MONTH(A343)&gt;=4, MONTH(A343)&lt;=10), 6,7)), 0)</f>
        <v>-0.08</v>
      </c>
      <c r="T343" s="285">
        <f>IF(VLOOKUP(A343,'Gas Curves'!$A$11:$I$371,9)=0,T342,VLOOKUP(A343,'Gas Curves'!$A$11:$I$371,9))</f>
        <v>14.427</v>
      </c>
    </row>
    <row r="344" spans="1:20" s="4" customFormat="1" x14ac:dyDescent="0.2">
      <c r="A344" s="75">
        <f t="shared" si="26"/>
        <v>47423</v>
      </c>
      <c r="B344" s="190">
        <f t="shared" si="25"/>
        <v>-0.08</v>
      </c>
      <c r="C344" s="190">
        <f t="shared" si="25"/>
        <v>14.427</v>
      </c>
      <c r="D344" s="284">
        <f t="shared" si="27"/>
        <v>7.2134999999999998</v>
      </c>
      <c r="E344" s="48"/>
      <c r="F344" s="48"/>
      <c r="G344" s="285">
        <f>VLOOKUP(A344,'Gas Curves'!$A$11:$G$371,2)</f>
        <v>1.05</v>
      </c>
      <c r="H344" s="285">
        <f>IF(VLOOKUP(A344,'Gas Curves'!$A$11:$I$371,8)=0,H343,VLOOKUP(A344,'Gas Curves'!$A$11:$I$371,8))</f>
        <v>0.185</v>
      </c>
      <c r="I344" s="285">
        <f t="shared" si="28"/>
        <v>9.2499999999999999E-2</v>
      </c>
      <c r="J344" s="285"/>
      <c r="K344" s="285"/>
      <c r="L344" s="111"/>
      <c r="S344" s="110">
        <f>VLOOKUP(A344,'Gas Curves'!$A$11:$G$371,3)+IF(Fuel!$P$1, VLOOKUP(A344,'Gas Curves'!$A$11:$G$371,IF(AND(MONTH(A344)&gt;=4, MONTH(A344)&lt;=10), 4,5)), 0)+IF(Fuel!$P$2, VLOOKUP(A344,'Gas Curves'!$A$11:$G$371,IF(AND(MONTH(A344)&gt;=4, MONTH(A344)&lt;=10), 6,7)), 0)</f>
        <v>-0.08</v>
      </c>
      <c r="T344" s="285">
        <f>IF(VLOOKUP(A344,'Gas Curves'!$A$11:$I$371,9)=0,T343,VLOOKUP(A344,'Gas Curves'!$A$11:$I$371,9))</f>
        <v>14.427</v>
      </c>
    </row>
    <row r="345" spans="1:20" s="4" customFormat="1" x14ac:dyDescent="0.2">
      <c r="A345" s="75">
        <f t="shared" si="26"/>
        <v>47453</v>
      </c>
      <c r="B345" s="190">
        <f t="shared" si="25"/>
        <v>-0.08</v>
      </c>
      <c r="C345" s="190">
        <f t="shared" si="25"/>
        <v>14.427</v>
      </c>
      <c r="D345" s="284">
        <f t="shared" si="27"/>
        <v>7.2134999999999998</v>
      </c>
      <c r="E345" s="48"/>
      <c r="F345" s="48"/>
      <c r="G345" s="285">
        <f>VLOOKUP(A345,'Gas Curves'!$A$11:$G$371,2)</f>
        <v>1.05</v>
      </c>
      <c r="H345" s="285">
        <f>IF(VLOOKUP(A345,'Gas Curves'!$A$11:$I$371,8)=0,H344,VLOOKUP(A345,'Gas Curves'!$A$11:$I$371,8))</f>
        <v>0.185</v>
      </c>
      <c r="I345" s="285">
        <f t="shared" si="28"/>
        <v>9.2499999999999999E-2</v>
      </c>
      <c r="J345" s="285"/>
      <c r="K345" s="285"/>
      <c r="L345" s="111"/>
      <c r="S345" s="110">
        <f>VLOOKUP(A345,'Gas Curves'!$A$11:$G$371,3)+IF(Fuel!$P$1, VLOOKUP(A345,'Gas Curves'!$A$11:$G$371,IF(AND(MONTH(A345)&gt;=4, MONTH(A345)&lt;=10), 4,5)), 0)+IF(Fuel!$P$2, VLOOKUP(A345,'Gas Curves'!$A$11:$G$371,IF(AND(MONTH(A345)&gt;=4, MONTH(A345)&lt;=10), 6,7)), 0)</f>
        <v>-0.08</v>
      </c>
      <c r="T345" s="285">
        <f>IF(VLOOKUP(A345,'Gas Curves'!$A$11:$I$371,9)=0,T344,VLOOKUP(A345,'Gas Curves'!$A$11:$I$371,9))</f>
        <v>14.427</v>
      </c>
    </row>
    <row r="346" spans="1:20" s="4" customFormat="1" x14ac:dyDescent="0.2">
      <c r="A346" s="75">
        <f t="shared" si="26"/>
        <v>47484</v>
      </c>
      <c r="B346" s="190">
        <f t="shared" si="25"/>
        <v>-0.08</v>
      </c>
      <c r="C346" s="190">
        <f t="shared" si="25"/>
        <v>14.427</v>
      </c>
      <c r="D346" s="284">
        <f t="shared" si="27"/>
        <v>7.2134999999999998</v>
      </c>
      <c r="E346" s="48"/>
      <c r="F346" s="48"/>
      <c r="G346" s="285">
        <f>VLOOKUP(A346,'Gas Curves'!$A$11:$G$371,2)</f>
        <v>1.05</v>
      </c>
      <c r="H346" s="285">
        <f>IF(VLOOKUP(A346,'Gas Curves'!$A$11:$I$371,8)=0,H345,VLOOKUP(A346,'Gas Curves'!$A$11:$I$371,8))</f>
        <v>0.185</v>
      </c>
      <c r="I346" s="285">
        <f t="shared" si="28"/>
        <v>9.2499999999999999E-2</v>
      </c>
      <c r="J346" s="285"/>
      <c r="K346" s="285"/>
      <c r="L346" s="111"/>
      <c r="S346" s="110">
        <f>VLOOKUP(A346,'Gas Curves'!$A$11:$G$371,3)+IF(Fuel!$P$1, VLOOKUP(A346,'Gas Curves'!$A$11:$G$371,IF(AND(MONTH(A346)&gt;=4, MONTH(A346)&lt;=10), 4,5)), 0)+IF(Fuel!$P$2, VLOOKUP(A346,'Gas Curves'!$A$11:$G$371,IF(AND(MONTH(A346)&gt;=4, MONTH(A346)&lt;=10), 6,7)), 0)</f>
        <v>-0.08</v>
      </c>
      <c r="T346" s="285">
        <f>IF(VLOOKUP(A346,'Gas Curves'!$A$11:$I$371,9)=0,T345,VLOOKUP(A346,'Gas Curves'!$A$11:$I$371,9))</f>
        <v>14.427</v>
      </c>
    </row>
    <row r="347" spans="1:20" s="4" customFormat="1" x14ac:dyDescent="0.2">
      <c r="A347" s="75">
        <f t="shared" si="26"/>
        <v>47515</v>
      </c>
      <c r="B347" s="190">
        <f t="shared" si="25"/>
        <v>-0.08</v>
      </c>
      <c r="C347" s="190">
        <f t="shared" si="25"/>
        <v>14.427</v>
      </c>
      <c r="D347" s="284">
        <f t="shared" si="27"/>
        <v>7.2134999999999998</v>
      </c>
      <c r="E347" s="48"/>
      <c r="F347" s="48"/>
      <c r="G347" s="285">
        <f>VLOOKUP(A347,'Gas Curves'!$A$11:$G$371,2)</f>
        <v>1.05</v>
      </c>
      <c r="H347" s="285">
        <f>IF(VLOOKUP(A347,'Gas Curves'!$A$11:$I$371,8)=0,H346,VLOOKUP(A347,'Gas Curves'!$A$11:$I$371,8))</f>
        <v>0.185</v>
      </c>
      <c r="I347" s="285">
        <f t="shared" si="28"/>
        <v>9.2499999999999999E-2</v>
      </c>
      <c r="J347" s="285"/>
      <c r="K347" s="285"/>
      <c r="L347" s="111"/>
      <c r="S347" s="110">
        <f>VLOOKUP(A347,'Gas Curves'!$A$11:$G$371,3)+IF(Fuel!$P$1, VLOOKUP(A347,'Gas Curves'!$A$11:$G$371,IF(AND(MONTH(A347)&gt;=4, MONTH(A347)&lt;=10), 4,5)), 0)+IF(Fuel!$P$2, VLOOKUP(A347,'Gas Curves'!$A$11:$G$371,IF(AND(MONTH(A347)&gt;=4, MONTH(A347)&lt;=10), 6,7)), 0)</f>
        <v>-0.08</v>
      </c>
      <c r="T347" s="285">
        <f>IF(VLOOKUP(A347,'Gas Curves'!$A$11:$I$371,9)=0,T346,VLOOKUP(A347,'Gas Curves'!$A$11:$I$371,9))</f>
        <v>14.427</v>
      </c>
    </row>
    <row r="348" spans="1:20" s="4" customFormat="1" x14ac:dyDescent="0.2">
      <c r="A348" s="75">
        <f t="shared" si="26"/>
        <v>47543</v>
      </c>
      <c r="B348" s="190">
        <f t="shared" si="25"/>
        <v>-0.08</v>
      </c>
      <c r="C348" s="190">
        <f t="shared" si="25"/>
        <v>14.427</v>
      </c>
      <c r="D348" s="284">
        <f t="shared" si="27"/>
        <v>7.2134999999999998</v>
      </c>
      <c r="E348" s="48"/>
      <c r="F348" s="48"/>
      <c r="G348" s="285">
        <f>VLOOKUP(A348,'Gas Curves'!$A$11:$G$371,2)</f>
        <v>1.05</v>
      </c>
      <c r="H348" s="285">
        <f>IF(VLOOKUP(A348,'Gas Curves'!$A$11:$I$371,8)=0,H347,VLOOKUP(A348,'Gas Curves'!$A$11:$I$371,8))</f>
        <v>0.185</v>
      </c>
      <c r="I348" s="285">
        <f t="shared" si="28"/>
        <v>9.2499999999999999E-2</v>
      </c>
      <c r="J348" s="285"/>
      <c r="K348" s="285"/>
      <c r="L348" s="111"/>
      <c r="S348" s="110">
        <f>VLOOKUP(A348,'Gas Curves'!$A$11:$G$371,3)+IF(Fuel!$P$1, VLOOKUP(A348,'Gas Curves'!$A$11:$G$371,IF(AND(MONTH(A348)&gt;=4, MONTH(A348)&lt;=10), 4,5)), 0)+IF(Fuel!$P$2, VLOOKUP(A348,'Gas Curves'!$A$11:$G$371,IF(AND(MONTH(A348)&gt;=4, MONTH(A348)&lt;=10), 6,7)), 0)</f>
        <v>-0.08</v>
      </c>
      <c r="T348" s="285">
        <f>IF(VLOOKUP(A348,'Gas Curves'!$A$11:$I$371,9)=0,T347,VLOOKUP(A348,'Gas Curves'!$A$11:$I$371,9))</f>
        <v>14.427</v>
      </c>
    </row>
    <row r="349" spans="1:20" s="4" customFormat="1" x14ac:dyDescent="0.2">
      <c r="A349" s="75">
        <f t="shared" si="26"/>
        <v>47574</v>
      </c>
      <c r="B349" s="190">
        <f t="shared" si="25"/>
        <v>-0.08</v>
      </c>
      <c r="C349" s="190">
        <f t="shared" si="25"/>
        <v>14.427</v>
      </c>
      <c r="D349" s="284">
        <f t="shared" si="27"/>
        <v>7.2134999999999998</v>
      </c>
      <c r="E349" s="48"/>
      <c r="F349" s="48"/>
      <c r="G349" s="285">
        <f>VLOOKUP(A349,'Gas Curves'!$A$11:$G$371,2)</f>
        <v>1.05</v>
      </c>
      <c r="H349" s="285">
        <f>IF(VLOOKUP(A349,'Gas Curves'!$A$11:$I$371,8)=0,H348,VLOOKUP(A349,'Gas Curves'!$A$11:$I$371,8))</f>
        <v>0.185</v>
      </c>
      <c r="I349" s="285">
        <f t="shared" si="28"/>
        <v>9.2499999999999999E-2</v>
      </c>
      <c r="J349" s="285"/>
      <c r="K349" s="285"/>
      <c r="L349" s="111"/>
      <c r="S349" s="110">
        <f>VLOOKUP(A349,'Gas Curves'!$A$11:$G$371,3)+IF(Fuel!$P$1, VLOOKUP(A349,'Gas Curves'!$A$11:$G$371,IF(AND(MONTH(A349)&gt;=4, MONTH(A349)&lt;=10), 4,5)), 0)+IF(Fuel!$P$2, VLOOKUP(A349,'Gas Curves'!$A$11:$G$371,IF(AND(MONTH(A349)&gt;=4, MONTH(A349)&lt;=10), 6,7)), 0)</f>
        <v>-0.08</v>
      </c>
      <c r="T349" s="285">
        <f>IF(VLOOKUP(A349,'Gas Curves'!$A$11:$I$371,9)=0,T348,VLOOKUP(A349,'Gas Curves'!$A$11:$I$371,9))</f>
        <v>14.427</v>
      </c>
    </row>
    <row r="350" spans="1:20" s="4" customFormat="1" x14ac:dyDescent="0.2">
      <c r="A350" s="75">
        <f t="shared" si="26"/>
        <v>47604</v>
      </c>
      <c r="B350" s="190">
        <f t="shared" si="25"/>
        <v>-0.08</v>
      </c>
      <c r="C350" s="190">
        <f t="shared" si="25"/>
        <v>14.427</v>
      </c>
      <c r="D350" s="284">
        <f t="shared" si="27"/>
        <v>7.2134999999999998</v>
      </c>
      <c r="E350" s="48"/>
      <c r="F350" s="48"/>
      <c r="G350" s="285">
        <f>VLOOKUP(A350,'Gas Curves'!$A$11:$G$371,2)</f>
        <v>1.05</v>
      </c>
      <c r="H350" s="285">
        <f>IF(VLOOKUP(A350,'Gas Curves'!$A$11:$I$371,8)=0,H349,VLOOKUP(A350,'Gas Curves'!$A$11:$I$371,8))</f>
        <v>0.185</v>
      </c>
      <c r="I350" s="285">
        <f t="shared" si="28"/>
        <v>9.2499999999999999E-2</v>
      </c>
      <c r="J350" s="285"/>
      <c r="K350" s="285"/>
      <c r="L350" s="111"/>
      <c r="S350" s="110">
        <f>VLOOKUP(A350,'Gas Curves'!$A$11:$G$371,3)+IF(Fuel!$P$1, VLOOKUP(A350,'Gas Curves'!$A$11:$G$371,IF(AND(MONTH(A350)&gt;=4, MONTH(A350)&lt;=10), 4,5)), 0)+IF(Fuel!$P$2, VLOOKUP(A350,'Gas Curves'!$A$11:$G$371,IF(AND(MONTH(A350)&gt;=4, MONTH(A350)&lt;=10), 6,7)), 0)</f>
        <v>-0.08</v>
      </c>
      <c r="T350" s="285">
        <f>IF(VLOOKUP(A350,'Gas Curves'!$A$11:$I$371,9)=0,T349,VLOOKUP(A350,'Gas Curves'!$A$11:$I$371,9))</f>
        <v>14.427</v>
      </c>
    </row>
    <row r="351" spans="1:20" s="4" customFormat="1" x14ac:dyDescent="0.2">
      <c r="A351" s="75">
        <f t="shared" si="26"/>
        <v>47635</v>
      </c>
      <c r="B351" s="190">
        <f t="shared" si="25"/>
        <v>-0.08</v>
      </c>
      <c r="C351" s="190">
        <f t="shared" si="25"/>
        <v>14.427</v>
      </c>
      <c r="D351" s="284">
        <f t="shared" si="27"/>
        <v>7.2134999999999998</v>
      </c>
      <c r="E351" s="48"/>
      <c r="F351" s="48"/>
      <c r="G351" s="285">
        <f>VLOOKUP(A351,'Gas Curves'!$A$11:$G$371,2)</f>
        <v>1.05</v>
      </c>
      <c r="H351" s="285">
        <f>IF(VLOOKUP(A351,'Gas Curves'!$A$11:$I$371,8)=0,H350,VLOOKUP(A351,'Gas Curves'!$A$11:$I$371,8))</f>
        <v>0.185</v>
      </c>
      <c r="I351" s="285">
        <f t="shared" si="28"/>
        <v>9.2499999999999999E-2</v>
      </c>
      <c r="J351" s="285"/>
      <c r="K351" s="285"/>
      <c r="L351" s="111"/>
      <c r="S351" s="110">
        <f>VLOOKUP(A351,'Gas Curves'!$A$11:$G$371,3)+IF(Fuel!$P$1, VLOOKUP(A351,'Gas Curves'!$A$11:$G$371,IF(AND(MONTH(A351)&gt;=4, MONTH(A351)&lt;=10), 4,5)), 0)+IF(Fuel!$P$2, VLOOKUP(A351,'Gas Curves'!$A$11:$G$371,IF(AND(MONTH(A351)&gt;=4, MONTH(A351)&lt;=10), 6,7)), 0)</f>
        <v>-0.08</v>
      </c>
      <c r="T351" s="285">
        <f>IF(VLOOKUP(A351,'Gas Curves'!$A$11:$I$371,9)=0,T350,VLOOKUP(A351,'Gas Curves'!$A$11:$I$371,9))</f>
        <v>14.427</v>
      </c>
    </row>
    <row r="352" spans="1:20" s="4" customFormat="1" x14ac:dyDescent="0.2">
      <c r="A352" s="75">
        <f t="shared" si="26"/>
        <v>47665</v>
      </c>
      <c r="B352" s="190">
        <f t="shared" si="25"/>
        <v>-0.08</v>
      </c>
      <c r="C352" s="190">
        <f t="shared" si="25"/>
        <v>14.427</v>
      </c>
      <c r="D352" s="284">
        <f t="shared" si="27"/>
        <v>7.2134999999999998</v>
      </c>
      <c r="E352" s="48"/>
      <c r="F352" s="48"/>
      <c r="G352" s="285">
        <f>VLOOKUP(A352,'Gas Curves'!$A$11:$G$371,2)</f>
        <v>1.05</v>
      </c>
      <c r="H352" s="285">
        <f>IF(VLOOKUP(A352,'Gas Curves'!$A$11:$I$371,8)=0,H351,VLOOKUP(A352,'Gas Curves'!$A$11:$I$371,8))</f>
        <v>0.185</v>
      </c>
      <c r="I352" s="285">
        <f t="shared" si="28"/>
        <v>9.2499999999999999E-2</v>
      </c>
      <c r="J352" s="285"/>
      <c r="K352" s="285"/>
      <c r="L352" s="111"/>
      <c r="S352" s="110">
        <f>VLOOKUP(A352,'Gas Curves'!$A$11:$G$371,3)+IF(Fuel!$P$1, VLOOKUP(A352,'Gas Curves'!$A$11:$G$371,IF(AND(MONTH(A352)&gt;=4, MONTH(A352)&lt;=10), 4,5)), 0)+IF(Fuel!$P$2, VLOOKUP(A352,'Gas Curves'!$A$11:$G$371,IF(AND(MONTH(A352)&gt;=4, MONTH(A352)&lt;=10), 6,7)), 0)</f>
        <v>-0.08</v>
      </c>
      <c r="T352" s="285">
        <f>IF(VLOOKUP(A352,'Gas Curves'!$A$11:$I$371,9)=0,T351,VLOOKUP(A352,'Gas Curves'!$A$11:$I$371,9))</f>
        <v>14.427</v>
      </c>
    </row>
    <row r="353" spans="1:20" s="4" customFormat="1" x14ac:dyDescent="0.2">
      <c r="A353" s="75">
        <f t="shared" si="26"/>
        <v>47696</v>
      </c>
      <c r="B353" s="190">
        <f t="shared" si="25"/>
        <v>-0.08</v>
      </c>
      <c r="C353" s="190">
        <f t="shared" si="25"/>
        <v>14.427</v>
      </c>
      <c r="D353" s="284">
        <f t="shared" si="27"/>
        <v>7.2134999999999998</v>
      </c>
      <c r="E353" s="48"/>
      <c r="F353" s="48"/>
      <c r="G353" s="285">
        <f>VLOOKUP(A353,'Gas Curves'!$A$11:$G$371,2)</f>
        <v>1.05</v>
      </c>
      <c r="H353" s="285">
        <f>IF(VLOOKUP(A353,'Gas Curves'!$A$11:$I$371,8)=0,H352,VLOOKUP(A353,'Gas Curves'!$A$11:$I$371,8))</f>
        <v>0.185</v>
      </c>
      <c r="I353" s="285">
        <f t="shared" si="28"/>
        <v>9.2499999999999999E-2</v>
      </c>
      <c r="J353" s="285"/>
      <c r="K353" s="285"/>
      <c r="L353" s="111"/>
      <c r="S353" s="110">
        <f>VLOOKUP(A353,'Gas Curves'!$A$11:$G$371,3)+IF(Fuel!$P$1, VLOOKUP(A353,'Gas Curves'!$A$11:$G$371,IF(AND(MONTH(A353)&gt;=4, MONTH(A353)&lt;=10), 4,5)), 0)+IF(Fuel!$P$2, VLOOKUP(A353,'Gas Curves'!$A$11:$G$371,IF(AND(MONTH(A353)&gt;=4, MONTH(A353)&lt;=10), 6,7)), 0)</f>
        <v>-0.08</v>
      </c>
      <c r="T353" s="285">
        <f>IF(VLOOKUP(A353,'Gas Curves'!$A$11:$I$371,9)=0,T352,VLOOKUP(A353,'Gas Curves'!$A$11:$I$371,9))</f>
        <v>14.427</v>
      </c>
    </row>
    <row r="354" spans="1:20" s="4" customFormat="1" x14ac:dyDescent="0.2">
      <c r="A354" s="75">
        <f t="shared" si="26"/>
        <v>47727</v>
      </c>
      <c r="B354" s="190">
        <f t="shared" si="25"/>
        <v>-0.08</v>
      </c>
      <c r="C354" s="190">
        <f t="shared" si="25"/>
        <v>14.427</v>
      </c>
      <c r="D354" s="284">
        <f t="shared" si="27"/>
        <v>7.2134999999999998</v>
      </c>
      <c r="E354" s="48"/>
      <c r="F354" s="48"/>
      <c r="G354" s="285">
        <f>VLOOKUP(A354,'Gas Curves'!$A$11:$G$371,2)</f>
        <v>1.05</v>
      </c>
      <c r="H354" s="285">
        <f>IF(VLOOKUP(A354,'Gas Curves'!$A$11:$I$371,8)=0,H353,VLOOKUP(A354,'Gas Curves'!$A$11:$I$371,8))</f>
        <v>0.185</v>
      </c>
      <c r="I354" s="285">
        <f t="shared" si="28"/>
        <v>9.2499999999999999E-2</v>
      </c>
      <c r="J354" s="285"/>
      <c r="K354" s="285"/>
      <c r="L354" s="111"/>
      <c r="S354" s="110">
        <f>VLOOKUP(A354,'Gas Curves'!$A$11:$G$371,3)+IF(Fuel!$P$1, VLOOKUP(A354,'Gas Curves'!$A$11:$G$371,IF(AND(MONTH(A354)&gt;=4, MONTH(A354)&lt;=10), 4,5)), 0)+IF(Fuel!$P$2, VLOOKUP(A354,'Gas Curves'!$A$11:$G$371,IF(AND(MONTH(A354)&gt;=4, MONTH(A354)&lt;=10), 6,7)), 0)</f>
        <v>-0.08</v>
      </c>
      <c r="T354" s="285">
        <f>IF(VLOOKUP(A354,'Gas Curves'!$A$11:$I$371,9)=0,T353,VLOOKUP(A354,'Gas Curves'!$A$11:$I$371,9))</f>
        <v>14.427</v>
      </c>
    </row>
    <row r="355" spans="1:20" s="4" customFormat="1" x14ac:dyDescent="0.2">
      <c r="A355" s="75">
        <f t="shared" si="26"/>
        <v>47757</v>
      </c>
      <c r="B355" s="190">
        <f t="shared" si="25"/>
        <v>-0.08</v>
      </c>
      <c r="C355" s="190">
        <f t="shared" si="25"/>
        <v>14.427</v>
      </c>
      <c r="D355" s="284">
        <f t="shared" si="27"/>
        <v>7.2134999999999998</v>
      </c>
      <c r="E355" s="48"/>
      <c r="F355" s="48"/>
      <c r="G355" s="285">
        <f>VLOOKUP(A355,'Gas Curves'!$A$11:$G$371,2)</f>
        <v>1.05</v>
      </c>
      <c r="H355" s="285">
        <f>IF(VLOOKUP(A355,'Gas Curves'!$A$11:$I$371,8)=0,H354,VLOOKUP(A355,'Gas Curves'!$A$11:$I$371,8))</f>
        <v>0.185</v>
      </c>
      <c r="I355" s="285">
        <f t="shared" si="28"/>
        <v>9.2499999999999999E-2</v>
      </c>
      <c r="J355" s="285"/>
      <c r="K355" s="285"/>
      <c r="L355" s="111"/>
      <c r="S355" s="110">
        <f>VLOOKUP(A355,'Gas Curves'!$A$11:$G$371,3)+IF(Fuel!$P$1, VLOOKUP(A355,'Gas Curves'!$A$11:$G$371,IF(AND(MONTH(A355)&gt;=4, MONTH(A355)&lt;=10), 4,5)), 0)+IF(Fuel!$P$2, VLOOKUP(A355,'Gas Curves'!$A$11:$G$371,IF(AND(MONTH(A355)&gt;=4, MONTH(A355)&lt;=10), 6,7)), 0)</f>
        <v>-0.08</v>
      </c>
      <c r="T355" s="285">
        <f>IF(VLOOKUP(A355,'Gas Curves'!$A$11:$I$371,9)=0,T354,VLOOKUP(A355,'Gas Curves'!$A$11:$I$371,9))</f>
        <v>14.427</v>
      </c>
    </row>
    <row r="356" spans="1:20" s="4" customFormat="1" x14ac:dyDescent="0.2">
      <c r="A356" s="75">
        <f t="shared" si="26"/>
        <v>47788</v>
      </c>
      <c r="B356" s="190">
        <f t="shared" si="25"/>
        <v>-0.08</v>
      </c>
      <c r="C356" s="190">
        <f t="shared" si="25"/>
        <v>14.427</v>
      </c>
      <c r="D356" s="284">
        <f t="shared" si="27"/>
        <v>7.2134999999999998</v>
      </c>
      <c r="E356" s="48"/>
      <c r="F356" s="48"/>
      <c r="G356" s="285">
        <f>VLOOKUP(A356,'Gas Curves'!$A$11:$G$371,2)</f>
        <v>1.05</v>
      </c>
      <c r="H356" s="285">
        <f>IF(VLOOKUP(A356,'Gas Curves'!$A$11:$I$371,8)=0,H355,VLOOKUP(A356,'Gas Curves'!$A$11:$I$371,8))</f>
        <v>0.185</v>
      </c>
      <c r="I356" s="285">
        <f t="shared" si="28"/>
        <v>9.2499999999999999E-2</v>
      </c>
      <c r="J356" s="285"/>
      <c r="K356" s="285"/>
      <c r="L356" s="111"/>
      <c r="S356" s="110">
        <f>VLOOKUP(A356,'Gas Curves'!$A$11:$G$371,3)+IF(Fuel!$P$1, VLOOKUP(A356,'Gas Curves'!$A$11:$G$371,IF(AND(MONTH(A356)&gt;=4, MONTH(A356)&lt;=10), 4,5)), 0)+IF(Fuel!$P$2, VLOOKUP(A356,'Gas Curves'!$A$11:$G$371,IF(AND(MONTH(A356)&gt;=4, MONTH(A356)&lt;=10), 6,7)), 0)</f>
        <v>-0.08</v>
      </c>
      <c r="T356" s="285">
        <f>IF(VLOOKUP(A356,'Gas Curves'!$A$11:$I$371,9)=0,T355,VLOOKUP(A356,'Gas Curves'!$A$11:$I$371,9))</f>
        <v>14.427</v>
      </c>
    </row>
    <row r="357" spans="1:20" s="4" customFormat="1" x14ac:dyDescent="0.2">
      <c r="A357" s="75">
        <f t="shared" si="26"/>
        <v>47818</v>
      </c>
      <c r="B357" s="190">
        <f t="shared" si="25"/>
        <v>-0.08</v>
      </c>
      <c r="C357" s="190">
        <f t="shared" si="25"/>
        <v>14.427</v>
      </c>
      <c r="D357" s="284">
        <f t="shared" si="27"/>
        <v>7.2134999999999998</v>
      </c>
      <c r="E357" s="48"/>
      <c r="F357" s="48"/>
      <c r="G357" s="285">
        <f>VLOOKUP(A357,'Gas Curves'!$A$11:$G$371,2)</f>
        <v>1.05</v>
      </c>
      <c r="H357" s="285">
        <f>IF(VLOOKUP(A357,'Gas Curves'!$A$11:$I$371,8)=0,H356,VLOOKUP(A357,'Gas Curves'!$A$11:$I$371,8))</f>
        <v>0.185</v>
      </c>
      <c r="I357" s="285">
        <f t="shared" si="28"/>
        <v>9.2499999999999999E-2</v>
      </c>
      <c r="J357" s="285"/>
      <c r="K357" s="285"/>
      <c r="L357" s="111"/>
      <c r="S357" s="110">
        <f>VLOOKUP(A357,'Gas Curves'!$A$11:$G$371,3)+IF(Fuel!$P$1, VLOOKUP(A357,'Gas Curves'!$A$11:$G$371,IF(AND(MONTH(A357)&gt;=4, MONTH(A357)&lt;=10), 4,5)), 0)+IF(Fuel!$P$2, VLOOKUP(A357,'Gas Curves'!$A$11:$G$371,IF(AND(MONTH(A357)&gt;=4, MONTH(A357)&lt;=10), 6,7)), 0)</f>
        <v>-0.08</v>
      </c>
      <c r="T357" s="285">
        <f>IF(VLOOKUP(A357,'Gas Curves'!$A$11:$I$371,9)=0,T356,VLOOKUP(A357,'Gas Curves'!$A$11:$I$371,9))</f>
        <v>14.427</v>
      </c>
    </row>
    <row r="358" spans="1:20" s="4" customFormat="1" x14ac:dyDescent="0.2">
      <c r="A358" s="75">
        <f t="shared" si="26"/>
        <v>47849</v>
      </c>
      <c r="B358" s="190">
        <f t="shared" si="25"/>
        <v>-0.08</v>
      </c>
      <c r="C358" s="190">
        <f t="shared" si="25"/>
        <v>14.427</v>
      </c>
      <c r="D358" s="284">
        <f t="shared" si="27"/>
        <v>7.2134999999999998</v>
      </c>
      <c r="E358" s="48"/>
      <c r="F358" s="48"/>
      <c r="G358" s="285">
        <f>VLOOKUP(A358,'Gas Curves'!$A$11:$G$371,2)</f>
        <v>1.05</v>
      </c>
      <c r="H358" s="285">
        <f>IF(VLOOKUP(A358,'Gas Curves'!$A$11:$I$371,8)=0,H357,VLOOKUP(A358,'Gas Curves'!$A$11:$I$371,8))</f>
        <v>0.185</v>
      </c>
      <c r="I358" s="285">
        <f t="shared" si="28"/>
        <v>9.2499999999999999E-2</v>
      </c>
      <c r="J358" s="285"/>
      <c r="K358" s="285"/>
      <c r="L358" s="111"/>
      <c r="S358" s="110">
        <f>VLOOKUP(A358,'Gas Curves'!$A$11:$G$371,3)+IF(Fuel!$P$1, VLOOKUP(A358,'Gas Curves'!$A$11:$G$371,IF(AND(MONTH(A358)&gt;=4, MONTH(A358)&lt;=10), 4,5)), 0)+IF(Fuel!$P$2, VLOOKUP(A358,'Gas Curves'!$A$11:$G$371,IF(AND(MONTH(A358)&gt;=4, MONTH(A358)&lt;=10), 6,7)), 0)</f>
        <v>-0.08</v>
      </c>
      <c r="T358" s="285">
        <f>IF(VLOOKUP(A358,'Gas Curves'!$A$11:$I$371,9)=0,T357,VLOOKUP(A358,'Gas Curves'!$A$11:$I$371,9))</f>
        <v>14.427</v>
      </c>
    </row>
    <row r="359" spans="1:20" s="4" customFormat="1" x14ac:dyDescent="0.2">
      <c r="A359" s="75">
        <f t="shared" si="26"/>
        <v>47880</v>
      </c>
      <c r="B359" s="190">
        <f t="shared" si="25"/>
        <v>-0.08</v>
      </c>
      <c r="C359" s="190">
        <f t="shared" si="25"/>
        <v>14.427</v>
      </c>
      <c r="D359" s="284">
        <f t="shared" si="27"/>
        <v>7.2134999999999998</v>
      </c>
      <c r="E359" s="48"/>
      <c r="F359" s="48"/>
      <c r="G359" s="285">
        <f>VLOOKUP(A359,'Gas Curves'!$A$11:$G$371,2)</f>
        <v>1.05</v>
      </c>
      <c r="H359" s="285">
        <f>IF(VLOOKUP(A359,'Gas Curves'!$A$11:$I$371,8)=0,H358,VLOOKUP(A359,'Gas Curves'!$A$11:$I$371,8))</f>
        <v>0.185</v>
      </c>
      <c r="I359" s="285">
        <f t="shared" si="28"/>
        <v>9.2499999999999999E-2</v>
      </c>
      <c r="J359" s="285"/>
      <c r="K359" s="285"/>
      <c r="L359" s="111"/>
      <c r="S359" s="110">
        <f>VLOOKUP(A359,'Gas Curves'!$A$11:$G$371,3)+IF(Fuel!$P$1, VLOOKUP(A359,'Gas Curves'!$A$11:$G$371,IF(AND(MONTH(A359)&gt;=4, MONTH(A359)&lt;=10), 4,5)), 0)+IF(Fuel!$P$2, VLOOKUP(A359,'Gas Curves'!$A$11:$G$371,IF(AND(MONTH(A359)&gt;=4, MONTH(A359)&lt;=10), 6,7)), 0)</f>
        <v>-0.08</v>
      </c>
      <c r="T359" s="285">
        <f>IF(VLOOKUP(A359,'Gas Curves'!$A$11:$I$371,9)=0,T358,VLOOKUP(A359,'Gas Curves'!$A$11:$I$371,9))</f>
        <v>14.427</v>
      </c>
    </row>
    <row r="360" spans="1:20" s="4" customFormat="1" x14ac:dyDescent="0.2">
      <c r="A360" s="75">
        <f t="shared" si="26"/>
        <v>47908</v>
      </c>
      <c r="B360" s="190">
        <f t="shared" si="25"/>
        <v>-0.08</v>
      </c>
      <c r="C360" s="190">
        <f t="shared" si="25"/>
        <v>14.427</v>
      </c>
      <c r="D360" s="284">
        <f t="shared" si="27"/>
        <v>7.2134999999999998</v>
      </c>
      <c r="E360" s="48"/>
      <c r="F360" s="48"/>
      <c r="G360" s="285">
        <f>VLOOKUP(A360,'Gas Curves'!$A$11:$G$371,2)</f>
        <v>1.05</v>
      </c>
      <c r="H360" s="285">
        <f>IF(VLOOKUP(A360,'Gas Curves'!$A$11:$I$371,8)=0,H359,VLOOKUP(A360,'Gas Curves'!$A$11:$I$371,8))</f>
        <v>0.185</v>
      </c>
      <c r="I360" s="285">
        <f t="shared" si="28"/>
        <v>9.2499999999999999E-2</v>
      </c>
      <c r="J360" s="285"/>
      <c r="K360" s="285"/>
      <c r="L360" s="111"/>
      <c r="S360" s="110">
        <f>VLOOKUP(A360,'Gas Curves'!$A$11:$G$371,3)+IF(Fuel!$P$1, VLOOKUP(A360,'Gas Curves'!$A$11:$G$371,IF(AND(MONTH(A360)&gt;=4, MONTH(A360)&lt;=10), 4,5)), 0)+IF(Fuel!$P$2, VLOOKUP(A360,'Gas Curves'!$A$11:$G$371,IF(AND(MONTH(A360)&gt;=4, MONTH(A360)&lt;=10), 6,7)), 0)</f>
        <v>-0.08</v>
      </c>
      <c r="T360" s="285">
        <f>IF(VLOOKUP(A360,'Gas Curves'!$A$11:$I$371,9)=0,T359,VLOOKUP(A360,'Gas Curves'!$A$11:$I$371,9))</f>
        <v>14.427</v>
      </c>
    </row>
    <row r="361" spans="1:20" s="4" customFormat="1" x14ac:dyDescent="0.2">
      <c r="A361" s="75">
        <f t="shared" si="26"/>
        <v>47939</v>
      </c>
      <c r="B361" s="190">
        <f t="shared" si="25"/>
        <v>-0.08</v>
      </c>
      <c r="C361" s="190">
        <f t="shared" si="25"/>
        <v>14.427</v>
      </c>
      <c r="D361" s="284">
        <f t="shared" si="27"/>
        <v>7.2134999999999998</v>
      </c>
      <c r="E361" s="48"/>
      <c r="F361" s="48"/>
      <c r="G361" s="285">
        <f>VLOOKUP(A361,'Gas Curves'!$A$11:$G$371,2)</f>
        <v>1.05</v>
      </c>
      <c r="H361" s="285">
        <f>IF(VLOOKUP(A361,'Gas Curves'!$A$11:$I$371,8)=0,H360,VLOOKUP(A361,'Gas Curves'!$A$11:$I$371,8))</f>
        <v>0.185</v>
      </c>
      <c r="I361" s="285">
        <f t="shared" si="28"/>
        <v>9.2499999999999999E-2</v>
      </c>
      <c r="J361" s="285"/>
      <c r="K361" s="285"/>
      <c r="L361" s="111"/>
      <c r="S361" s="110">
        <f>VLOOKUP(A361,'Gas Curves'!$A$11:$G$371,3)+IF(Fuel!$P$1, VLOOKUP(A361,'Gas Curves'!$A$11:$G$371,IF(AND(MONTH(A361)&gt;=4, MONTH(A361)&lt;=10), 4,5)), 0)+IF(Fuel!$P$2, VLOOKUP(A361,'Gas Curves'!$A$11:$G$371,IF(AND(MONTH(A361)&gt;=4, MONTH(A361)&lt;=10), 6,7)), 0)</f>
        <v>-0.08</v>
      </c>
      <c r="T361" s="285">
        <f>IF(VLOOKUP(A361,'Gas Curves'!$A$11:$I$371,9)=0,T360,VLOOKUP(A361,'Gas Curves'!$A$11:$I$371,9))</f>
        <v>14.427</v>
      </c>
    </row>
    <row r="362" spans="1:20" x14ac:dyDescent="0.2">
      <c r="G362" s="288"/>
    </row>
    <row r="363" spans="1:20" x14ac:dyDescent="0.2">
      <c r="G363" s="288"/>
    </row>
    <row r="364" spans="1:20" x14ac:dyDescent="0.2">
      <c r="G364" s="288"/>
    </row>
    <row r="365" spans="1:20" x14ac:dyDescent="0.2">
      <c r="G365" s="288"/>
    </row>
    <row r="366" spans="1:20" x14ac:dyDescent="0.2">
      <c r="G366" s="288"/>
    </row>
    <row r="367" spans="1:20" x14ac:dyDescent="0.2">
      <c r="G367" s="288"/>
    </row>
    <row r="368" spans="1:20" x14ac:dyDescent="0.2">
      <c r="G368" s="288"/>
    </row>
    <row r="369" spans="7:7" x14ac:dyDescent="0.2">
      <c r="G369" s="288"/>
    </row>
    <row r="370" spans="7:7" x14ac:dyDescent="0.2">
      <c r="G370" s="288"/>
    </row>
    <row r="371" spans="7:7" x14ac:dyDescent="0.2">
      <c r="G371" s="288"/>
    </row>
    <row r="372" spans="7:7" x14ac:dyDescent="0.2">
      <c r="G372" s="288"/>
    </row>
    <row r="373" spans="7:7" x14ac:dyDescent="0.2">
      <c r="G373" s="288"/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U417"/>
  <sheetViews>
    <sheetView zoomScale="75" workbookViewId="0">
      <selection activeCell="B5" sqref="B5"/>
    </sheetView>
  </sheetViews>
  <sheetFormatPr defaultColWidth="5.42578125" defaultRowHeight="12.75" x14ac:dyDescent="0.2"/>
  <cols>
    <col min="1" max="1" width="11.7109375" style="130" customWidth="1"/>
    <col min="2" max="2" width="14.85546875" style="130" customWidth="1"/>
    <col min="3" max="3" width="11.5703125" style="130" customWidth="1"/>
    <col min="4" max="4" width="11.85546875" style="130" customWidth="1"/>
    <col min="5" max="5" width="11.42578125" style="130" customWidth="1"/>
    <col min="6" max="6" width="12.140625" style="130" customWidth="1"/>
    <col min="7" max="7" width="10.5703125" style="130" customWidth="1"/>
    <col min="8" max="8" width="17.42578125" style="48" customWidth="1"/>
    <col min="9" max="9" width="16" style="306" customWidth="1"/>
    <col min="10" max="28" width="5.42578125" style="130" customWidth="1"/>
    <col min="29" max="29" width="5.42578125" style="308" customWidth="1"/>
    <col min="30" max="30" width="14.7109375" style="130" customWidth="1"/>
    <col min="31" max="31" width="9.42578125" style="130" customWidth="1"/>
    <col min="32" max="37" width="5.42578125" style="130" customWidth="1"/>
    <col min="38" max="38" width="19.28515625" style="130" customWidth="1"/>
    <col min="39" max="39" width="6.140625" style="130" customWidth="1"/>
    <col min="40" max="43" width="5.42578125" style="130" customWidth="1"/>
    <col min="44" max="44" width="14" style="130" customWidth="1"/>
    <col min="45" max="46" width="5.42578125" style="130" customWidth="1"/>
    <col min="47" max="47" width="7.7109375" style="130" customWidth="1"/>
    <col min="48" max="49" width="5.42578125" style="130" customWidth="1"/>
    <col min="50" max="50" width="9.85546875" style="130" customWidth="1"/>
    <col min="51" max="51" width="27.42578125" style="130" customWidth="1"/>
    <col min="52" max="52" width="8.85546875" style="130" customWidth="1"/>
    <col min="53" max="16384" width="5.42578125" style="130"/>
  </cols>
  <sheetData>
    <row r="1" spans="1:177" ht="21" thickBot="1" x14ac:dyDescent="0.35">
      <c r="A1" s="127" t="s">
        <v>739</v>
      </c>
      <c r="B1" s="128"/>
      <c r="C1" s="128"/>
      <c r="D1" s="128"/>
      <c r="E1" s="128"/>
      <c r="F1" s="128"/>
      <c r="G1" s="128"/>
      <c r="I1" s="304"/>
      <c r="J1" s="128"/>
      <c r="K1" s="128"/>
      <c r="L1" s="128"/>
      <c r="M1" s="128"/>
      <c r="N1" s="128"/>
      <c r="O1" s="128"/>
      <c r="P1" s="128"/>
      <c r="Q1" s="128"/>
      <c r="R1" s="128"/>
      <c r="S1" s="129"/>
      <c r="T1" s="129"/>
      <c r="U1" s="129"/>
      <c r="V1" s="129"/>
      <c r="W1" s="128"/>
      <c r="X1" s="128"/>
      <c r="Y1" s="128"/>
      <c r="Z1" s="128"/>
      <c r="AA1" s="128"/>
      <c r="AB1" s="128"/>
      <c r="AC1" s="77"/>
      <c r="AD1" s="128" t="s">
        <v>771</v>
      </c>
      <c r="AF1" s="128"/>
      <c r="AG1" s="128">
        <v>3</v>
      </c>
      <c r="AI1" s="128"/>
      <c r="AJ1" s="128"/>
      <c r="AL1" s="130" t="s">
        <v>676</v>
      </c>
      <c r="AO1" s="131">
        <v>289</v>
      </c>
      <c r="AP1" s="132"/>
      <c r="AR1" s="130" t="s">
        <v>734</v>
      </c>
      <c r="AU1" s="131">
        <v>65</v>
      </c>
      <c r="AX1" s="133"/>
      <c r="AY1" s="134">
        <v>3</v>
      </c>
      <c r="BA1" s="128"/>
      <c r="BB1" s="128"/>
      <c r="BC1" s="128"/>
      <c r="BD1" s="128"/>
      <c r="BE1" s="128"/>
      <c r="BF1" s="128"/>
      <c r="BG1" s="128"/>
      <c r="BH1" s="128"/>
      <c r="BI1" s="128"/>
      <c r="BJ1" s="128"/>
      <c r="BK1" s="128"/>
      <c r="BL1" s="128"/>
      <c r="BM1" s="128"/>
      <c r="BN1" s="128"/>
      <c r="BO1" s="128"/>
      <c r="BP1" s="128"/>
      <c r="BQ1" s="128"/>
      <c r="BR1" s="128"/>
      <c r="BS1" s="128"/>
      <c r="BT1" s="128"/>
      <c r="BU1" s="128"/>
      <c r="BV1" s="128"/>
      <c r="BW1" s="128"/>
      <c r="BX1" s="128"/>
      <c r="BY1" s="128"/>
      <c r="BZ1" s="128"/>
      <c r="CA1" s="128"/>
      <c r="CB1" s="128"/>
      <c r="CC1" s="128"/>
      <c r="CD1" s="128"/>
      <c r="CE1" s="128"/>
      <c r="CF1" s="128"/>
      <c r="CG1" s="128"/>
      <c r="CH1" s="128"/>
      <c r="CI1" s="128"/>
      <c r="CJ1" s="128"/>
      <c r="CK1" s="128"/>
      <c r="CL1" s="128"/>
      <c r="CM1" s="128"/>
      <c r="CN1" s="128"/>
      <c r="CO1" s="128"/>
      <c r="CP1" s="128"/>
      <c r="CQ1" s="128"/>
      <c r="CR1" s="128"/>
      <c r="CS1" s="128"/>
      <c r="CT1" s="128"/>
      <c r="CU1" s="128"/>
      <c r="CV1" s="128"/>
      <c r="CW1" s="128"/>
      <c r="CX1" s="128"/>
      <c r="CY1" s="128"/>
      <c r="CZ1" s="128"/>
      <c r="DA1" s="128"/>
      <c r="DB1" s="128"/>
      <c r="DC1" s="128"/>
      <c r="DD1" s="128"/>
      <c r="DE1" s="128"/>
      <c r="DF1" s="128"/>
      <c r="DG1" s="128"/>
      <c r="DH1" s="128"/>
      <c r="DI1" s="128"/>
      <c r="DJ1" s="128"/>
      <c r="DK1" s="128"/>
      <c r="DL1" s="128"/>
      <c r="DM1" s="128"/>
      <c r="DN1" s="128"/>
      <c r="DO1" s="128"/>
      <c r="DP1" s="128"/>
      <c r="DQ1" s="128"/>
      <c r="DR1" s="128"/>
      <c r="DS1" s="128"/>
      <c r="DT1" s="128"/>
      <c r="DU1" s="128"/>
      <c r="DV1" s="128"/>
      <c r="DW1" s="128"/>
      <c r="DX1" s="128"/>
      <c r="DY1" s="128"/>
      <c r="DZ1" s="128"/>
      <c r="EA1" s="128"/>
      <c r="EB1" s="128"/>
      <c r="EC1" s="128"/>
      <c r="ED1" s="128"/>
      <c r="EE1" s="128"/>
      <c r="EF1" s="128"/>
      <c r="EG1" s="128"/>
      <c r="EH1" s="128"/>
      <c r="EI1" s="128"/>
      <c r="EJ1" s="128"/>
      <c r="EK1" s="128"/>
      <c r="EL1" s="128"/>
      <c r="EM1" s="128"/>
      <c r="EN1" s="128"/>
      <c r="EO1" s="128"/>
      <c r="EP1" s="128"/>
      <c r="EQ1" s="128"/>
      <c r="ER1" s="128"/>
      <c r="ES1" s="128"/>
      <c r="ET1" s="128"/>
      <c r="EU1" s="128"/>
      <c r="EV1" s="128"/>
      <c r="EW1" s="128"/>
      <c r="EX1" s="128"/>
      <c r="EY1" s="128"/>
      <c r="EZ1" s="128"/>
      <c r="FA1" s="128"/>
      <c r="FB1" s="128"/>
      <c r="FC1" s="128"/>
      <c r="FD1" s="128"/>
      <c r="FE1" s="128"/>
      <c r="FF1" s="128"/>
      <c r="FG1" s="128"/>
      <c r="FH1" s="128"/>
      <c r="FI1" s="128"/>
      <c r="FJ1" s="128"/>
      <c r="FK1" s="128"/>
      <c r="FL1" s="128"/>
      <c r="FM1" s="128"/>
      <c r="FN1" s="128"/>
      <c r="FO1" s="128"/>
      <c r="FP1" s="128"/>
      <c r="FQ1" s="128"/>
      <c r="FR1" s="128"/>
      <c r="FS1" s="128"/>
      <c r="FT1" s="128"/>
      <c r="FU1" s="128"/>
    </row>
    <row r="2" spans="1:177" ht="13.5" thickBot="1" x14ac:dyDescent="0.25">
      <c r="A2" s="128"/>
      <c r="B2" s="128"/>
      <c r="C2" s="128"/>
      <c r="D2" s="135"/>
      <c r="E2" s="128"/>
      <c r="F2" s="128"/>
      <c r="G2" s="128"/>
      <c r="I2" s="304"/>
      <c r="J2" s="128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77"/>
      <c r="AD2" s="303" t="s">
        <v>772</v>
      </c>
      <c r="AE2" s="136" t="s">
        <v>728</v>
      </c>
      <c r="AF2" s="137" t="s">
        <v>729</v>
      </c>
      <c r="AG2" s="136" t="s">
        <v>730</v>
      </c>
      <c r="AH2" s="129"/>
      <c r="AI2" s="129"/>
      <c r="AJ2" s="129"/>
      <c r="AL2" s="136" t="s">
        <v>728</v>
      </c>
      <c r="AM2" s="137" t="s">
        <v>729</v>
      </c>
      <c r="AN2" s="136" t="s">
        <v>730</v>
      </c>
      <c r="AO2" s="132" t="s">
        <v>731</v>
      </c>
      <c r="AP2" s="138"/>
      <c r="AR2" s="136" t="s">
        <v>728</v>
      </c>
      <c r="AS2" s="137" t="s">
        <v>729</v>
      </c>
      <c r="AT2" s="136" t="s">
        <v>730</v>
      </c>
      <c r="AU2" s="132" t="s">
        <v>731</v>
      </c>
      <c r="AX2" s="139" t="s">
        <v>724</v>
      </c>
      <c r="AY2" s="140" t="s">
        <v>725</v>
      </c>
      <c r="AZ2" s="141"/>
      <c r="BA2" s="129"/>
      <c r="BB2" s="129"/>
      <c r="BC2" s="129"/>
      <c r="BD2" s="129"/>
      <c r="BE2" s="129"/>
      <c r="BF2" s="129"/>
      <c r="BG2" s="129"/>
      <c r="BH2" s="129"/>
      <c r="BI2" s="129"/>
      <c r="BJ2" s="129"/>
      <c r="BK2" s="129"/>
      <c r="BL2" s="129"/>
      <c r="BM2" s="129"/>
      <c r="BN2" s="129"/>
      <c r="BO2" s="129"/>
      <c r="BP2" s="129"/>
      <c r="BQ2" s="129"/>
      <c r="BR2" s="129"/>
      <c r="BS2" s="129"/>
      <c r="BT2" s="129"/>
      <c r="BU2" s="129"/>
      <c r="BV2" s="129"/>
      <c r="BW2" s="129"/>
      <c r="BX2" s="129"/>
      <c r="BY2" s="129"/>
      <c r="BZ2" s="129"/>
      <c r="CA2" s="129"/>
      <c r="CB2" s="129"/>
      <c r="CC2" s="129"/>
      <c r="CD2" s="129"/>
      <c r="CE2" s="129"/>
      <c r="CF2" s="129"/>
      <c r="CG2" s="129"/>
      <c r="CH2" s="129"/>
      <c r="CI2" s="129"/>
      <c r="CJ2" s="129"/>
      <c r="CK2" s="129"/>
      <c r="CL2" s="129"/>
      <c r="CM2" s="129"/>
      <c r="CN2" s="129"/>
      <c r="CO2" s="129"/>
      <c r="CP2" s="129"/>
      <c r="CQ2" s="129"/>
      <c r="CR2" s="129"/>
      <c r="CS2" s="129"/>
      <c r="CT2" s="129"/>
      <c r="CU2" s="129"/>
      <c r="CV2" s="129"/>
      <c r="CW2" s="129"/>
      <c r="CX2" s="129"/>
      <c r="CY2" s="129"/>
      <c r="CZ2" s="129"/>
      <c r="DA2" s="129"/>
      <c r="DB2" s="129"/>
      <c r="DC2" s="129"/>
      <c r="DD2" s="129"/>
      <c r="DE2" s="129"/>
      <c r="DF2" s="129"/>
      <c r="DG2" s="129"/>
      <c r="DH2" s="129"/>
      <c r="DI2" s="129"/>
      <c r="DJ2" s="129"/>
      <c r="DK2" s="129"/>
      <c r="DL2" s="129"/>
      <c r="DM2" s="129"/>
      <c r="DN2" s="129"/>
      <c r="DO2" s="129"/>
      <c r="DP2" s="129"/>
      <c r="DQ2" s="129"/>
      <c r="DR2" s="129"/>
      <c r="DS2" s="129"/>
      <c r="DT2" s="129"/>
      <c r="DU2" s="129"/>
      <c r="DV2" s="129"/>
      <c r="DW2" s="129"/>
      <c r="DX2" s="129"/>
      <c r="DY2" s="129"/>
      <c r="DZ2" s="129"/>
      <c r="EA2" s="129"/>
      <c r="EB2" s="129"/>
      <c r="EC2" s="129"/>
      <c r="ED2" s="129"/>
      <c r="EE2" s="129"/>
      <c r="EF2" s="129"/>
      <c r="EG2" s="129"/>
      <c r="EH2" s="129"/>
      <c r="EI2" s="129"/>
      <c r="EJ2" s="129"/>
      <c r="EK2" s="129"/>
      <c r="EL2" s="129"/>
      <c r="EM2" s="129"/>
      <c r="EN2" s="129"/>
      <c r="EO2" s="129"/>
      <c r="EP2" s="129"/>
      <c r="EQ2" s="129"/>
      <c r="ER2" s="129"/>
      <c r="ES2" s="129"/>
      <c r="ET2" s="129"/>
      <c r="EU2" s="129"/>
      <c r="EV2" s="129"/>
      <c r="EW2" s="129"/>
      <c r="EX2" s="129"/>
      <c r="EY2" s="129"/>
      <c r="EZ2" s="129"/>
      <c r="FA2" s="129"/>
      <c r="FB2" s="129"/>
      <c r="FC2" s="129"/>
      <c r="FD2" s="129"/>
      <c r="FE2" s="129"/>
      <c r="FF2" s="129"/>
      <c r="FG2" s="129"/>
      <c r="FH2" s="129"/>
      <c r="FI2" s="129"/>
      <c r="FJ2" s="129"/>
      <c r="FK2" s="129"/>
      <c r="FL2" s="129"/>
      <c r="FM2" s="129"/>
      <c r="FN2" s="129"/>
      <c r="FO2" s="129"/>
      <c r="FP2" s="129"/>
      <c r="FQ2" s="129"/>
      <c r="FR2" s="129"/>
      <c r="FS2" s="129"/>
      <c r="FT2" s="129"/>
      <c r="FU2" s="129"/>
    </row>
    <row r="3" spans="1:177" x14ac:dyDescent="0.2">
      <c r="A3" s="150"/>
      <c r="B3" s="128" t="s">
        <v>784</v>
      </c>
      <c r="C3" s="128" t="s">
        <v>737</v>
      </c>
      <c r="D3" s="128" t="s">
        <v>231</v>
      </c>
      <c r="E3" s="128" t="s">
        <v>232</v>
      </c>
      <c r="F3" s="128" t="s">
        <v>231</v>
      </c>
      <c r="G3" s="128" t="s">
        <v>232</v>
      </c>
      <c r="H3" s="48" t="s">
        <v>783</v>
      </c>
      <c r="I3" s="195" t="s">
        <v>783</v>
      </c>
      <c r="J3" s="128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77">
        <v>1</v>
      </c>
      <c r="AD3" s="129" t="s">
        <v>776</v>
      </c>
      <c r="AE3" s="129" t="s">
        <v>773</v>
      </c>
      <c r="AF3" s="129" t="s">
        <v>219</v>
      </c>
      <c r="AG3" s="129" t="s">
        <v>268</v>
      </c>
      <c r="AH3" s="129"/>
      <c r="AI3" s="129"/>
      <c r="AJ3" s="129"/>
      <c r="AK3" s="142">
        <v>1</v>
      </c>
      <c r="AL3" s="143" t="s">
        <v>732</v>
      </c>
      <c r="AM3" s="144" t="s">
        <v>218</v>
      </c>
      <c r="AN3" s="145" t="s">
        <v>219</v>
      </c>
      <c r="AO3" s="146" t="s">
        <v>130</v>
      </c>
      <c r="AP3" s="138"/>
      <c r="AQ3" s="142">
        <v>1</v>
      </c>
      <c r="AR3" s="130" t="s">
        <v>732</v>
      </c>
      <c r="AS3" s="144" t="s">
        <v>220</v>
      </c>
      <c r="AT3" s="145" t="s">
        <v>219</v>
      </c>
      <c r="AU3" s="146" t="s">
        <v>130</v>
      </c>
      <c r="AV3" s="138"/>
      <c r="AW3" s="130">
        <v>1</v>
      </c>
      <c r="AX3" s="147" t="s">
        <v>257</v>
      </c>
      <c r="AY3" s="148" t="s">
        <v>737</v>
      </c>
      <c r="AZ3" s="149"/>
      <c r="BA3" s="129"/>
      <c r="BB3" s="129"/>
      <c r="BC3" s="129"/>
      <c r="BD3" s="129"/>
      <c r="BE3" s="129"/>
      <c r="BF3" s="129"/>
      <c r="BG3" s="129"/>
      <c r="BH3" s="129"/>
      <c r="BI3" s="129"/>
      <c r="BJ3" s="129"/>
      <c r="BK3" s="129"/>
      <c r="BL3" s="129"/>
      <c r="BM3" s="129"/>
      <c r="BN3" s="129"/>
      <c r="BO3" s="129"/>
      <c r="BP3" s="129"/>
      <c r="BQ3" s="129"/>
      <c r="BR3" s="129"/>
      <c r="BS3" s="129"/>
      <c r="BT3" s="129"/>
      <c r="BU3" s="129"/>
      <c r="BV3" s="129"/>
      <c r="BW3" s="129"/>
      <c r="BX3" s="129"/>
      <c r="BY3" s="129"/>
      <c r="BZ3" s="129"/>
      <c r="CA3" s="129"/>
      <c r="CB3" s="129"/>
      <c r="CC3" s="129"/>
      <c r="CD3" s="129"/>
      <c r="CE3" s="129"/>
      <c r="CF3" s="129"/>
      <c r="CG3" s="129"/>
      <c r="CH3" s="129"/>
      <c r="CI3" s="129"/>
      <c r="CJ3" s="129"/>
      <c r="CK3" s="129"/>
      <c r="CL3" s="129"/>
      <c r="CM3" s="129"/>
      <c r="CN3" s="129"/>
      <c r="CO3" s="129"/>
      <c r="CP3" s="129"/>
      <c r="CQ3" s="129"/>
      <c r="CR3" s="129"/>
      <c r="CS3" s="129"/>
      <c r="CT3" s="129"/>
      <c r="CU3" s="129"/>
      <c r="CV3" s="129"/>
      <c r="CW3" s="129"/>
      <c r="CX3" s="129"/>
      <c r="CY3" s="129"/>
      <c r="CZ3" s="129"/>
      <c r="DA3" s="129"/>
      <c r="DB3" s="129"/>
      <c r="DC3" s="129"/>
      <c r="DD3" s="129"/>
      <c r="DE3" s="129"/>
      <c r="DF3" s="129"/>
      <c r="DG3" s="129"/>
      <c r="DH3" s="129"/>
      <c r="DI3" s="129"/>
      <c r="DJ3" s="129"/>
      <c r="DK3" s="129"/>
      <c r="DL3" s="129"/>
      <c r="DM3" s="129"/>
      <c r="DN3" s="129"/>
      <c r="DO3" s="129"/>
      <c r="DP3" s="129"/>
      <c r="DQ3" s="129"/>
      <c r="DR3" s="129"/>
      <c r="DS3" s="129"/>
      <c r="DT3" s="129"/>
      <c r="DU3" s="129"/>
      <c r="DV3" s="129"/>
      <c r="DW3" s="129"/>
      <c r="DX3" s="129"/>
      <c r="DY3" s="129"/>
      <c r="DZ3" s="129"/>
      <c r="EA3" s="129"/>
      <c r="EB3" s="129"/>
      <c r="EC3" s="129"/>
      <c r="ED3" s="129"/>
      <c r="EE3" s="129"/>
      <c r="EF3" s="129"/>
      <c r="EG3" s="129"/>
      <c r="EH3" s="129"/>
      <c r="EI3" s="129"/>
      <c r="EJ3" s="129"/>
      <c r="EK3" s="129"/>
      <c r="EL3" s="129"/>
      <c r="EM3" s="129"/>
      <c r="EN3" s="129"/>
      <c r="EO3" s="129"/>
      <c r="EP3" s="129"/>
      <c r="EQ3" s="129"/>
      <c r="ER3" s="129"/>
      <c r="ES3" s="129"/>
      <c r="ET3" s="129"/>
      <c r="EU3" s="129"/>
      <c r="EV3" s="129"/>
      <c r="EW3" s="129"/>
      <c r="EX3" s="129"/>
      <c r="EY3" s="129"/>
      <c r="EZ3" s="129"/>
      <c r="FA3" s="129"/>
      <c r="FB3" s="129"/>
      <c r="FC3" s="129"/>
      <c r="FD3" s="129"/>
      <c r="FE3" s="129"/>
      <c r="FF3" s="129"/>
      <c r="FG3" s="129"/>
      <c r="FH3" s="129"/>
      <c r="FI3" s="129"/>
      <c r="FJ3" s="129"/>
      <c r="FK3" s="129"/>
      <c r="FL3" s="129"/>
      <c r="FM3" s="129"/>
      <c r="FN3" s="129"/>
      <c r="FO3" s="129"/>
      <c r="FP3" s="129"/>
      <c r="FQ3" s="129"/>
      <c r="FR3" s="129"/>
      <c r="FS3" s="129"/>
      <c r="FT3" s="129"/>
      <c r="FU3" s="129"/>
    </row>
    <row r="4" spans="1:177" x14ac:dyDescent="0.2">
      <c r="A4" s="154"/>
      <c r="B4" s="128" t="s">
        <v>0</v>
      </c>
      <c r="C4" s="128" t="s">
        <v>95</v>
      </c>
      <c r="D4" s="128" t="s">
        <v>237</v>
      </c>
      <c r="E4" s="128" t="s">
        <v>237</v>
      </c>
      <c r="F4" s="128" t="s">
        <v>681</v>
      </c>
      <c r="G4" s="128" t="s">
        <v>681</v>
      </c>
      <c r="H4" s="128" t="s">
        <v>0</v>
      </c>
      <c r="I4" s="195" t="s">
        <v>95</v>
      </c>
      <c r="J4" s="128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77">
        <v>2</v>
      </c>
      <c r="AD4" s="129" t="s">
        <v>777</v>
      </c>
      <c r="AE4" s="129" t="s">
        <v>775</v>
      </c>
      <c r="AF4" s="129" t="s">
        <v>219</v>
      </c>
      <c r="AG4" s="129" t="s">
        <v>268</v>
      </c>
      <c r="AH4" s="129"/>
      <c r="AI4" s="129"/>
      <c r="AJ4" s="129"/>
      <c r="AK4" s="142">
        <v>2</v>
      </c>
      <c r="AL4" s="143" t="s">
        <v>221</v>
      </c>
      <c r="AM4" s="144" t="s">
        <v>218</v>
      </c>
      <c r="AN4" s="151" t="s">
        <v>219</v>
      </c>
      <c r="AO4" s="146" t="s">
        <v>130</v>
      </c>
      <c r="AP4" s="138"/>
      <c r="AQ4" s="142">
        <v>2</v>
      </c>
      <c r="AR4" s="130" t="s">
        <v>733</v>
      </c>
      <c r="AS4" s="144" t="s">
        <v>220</v>
      </c>
      <c r="AT4" s="145" t="s">
        <v>219</v>
      </c>
      <c r="AU4" s="146" t="s">
        <v>130</v>
      </c>
      <c r="AV4" s="138"/>
      <c r="AW4" s="130">
        <v>2</v>
      </c>
      <c r="AX4" s="152" t="s">
        <v>726</v>
      </c>
      <c r="AY4" s="153" t="s">
        <v>727</v>
      </c>
      <c r="AZ4" s="149"/>
      <c r="BA4" s="129"/>
      <c r="BB4" s="129"/>
      <c r="BC4" s="129"/>
      <c r="BD4" s="129"/>
      <c r="BE4" s="129"/>
      <c r="BF4" s="129"/>
      <c r="BG4" s="129"/>
      <c r="BH4" s="129"/>
      <c r="BI4" s="129"/>
      <c r="BJ4" s="129"/>
      <c r="BK4" s="129"/>
      <c r="BL4" s="129"/>
      <c r="BM4" s="129"/>
      <c r="BN4" s="129"/>
      <c r="BO4" s="129"/>
      <c r="BP4" s="129"/>
      <c r="BQ4" s="129"/>
      <c r="BR4" s="129"/>
      <c r="BS4" s="129"/>
      <c r="BT4" s="129"/>
      <c r="BU4" s="129"/>
      <c r="BV4" s="129"/>
      <c r="BW4" s="129"/>
      <c r="BX4" s="129"/>
      <c r="BY4" s="129"/>
      <c r="BZ4" s="129"/>
      <c r="CA4" s="129"/>
      <c r="CB4" s="129"/>
      <c r="CC4" s="129"/>
      <c r="CD4" s="129"/>
      <c r="CE4" s="129"/>
      <c r="CF4" s="129"/>
      <c r="CG4" s="129"/>
      <c r="CH4" s="129"/>
      <c r="CI4" s="129"/>
      <c r="CJ4" s="129"/>
      <c r="CK4" s="129"/>
      <c r="CL4" s="129"/>
      <c r="CM4" s="129"/>
      <c r="CN4" s="129"/>
      <c r="CO4" s="129"/>
      <c r="CP4" s="129"/>
      <c r="CQ4" s="129"/>
      <c r="CR4" s="129"/>
      <c r="CS4" s="129"/>
      <c r="CT4" s="129"/>
      <c r="CU4" s="129"/>
      <c r="CV4" s="129"/>
      <c r="CW4" s="129"/>
      <c r="CX4" s="129"/>
      <c r="CY4" s="129"/>
      <c r="CZ4" s="129"/>
      <c r="DA4" s="129"/>
      <c r="DB4" s="129"/>
      <c r="DC4" s="129"/>
      <c r="DD4" s="129"/>
      <c r="DE4" s="129"/>
      <c r="DF4" s="129"/>
      <c r="DG4" s="129"/>
      <c r="DH4" s="129"/>
      <c r="DI4" s="129"/>
      <c r="DJ4" s="129"/>
      <c r="DK4" s="129"/>
      <c r="DL4" s="129"/>
      <c r="DM4" s="129"/>
      <c r="DN4" s="129"/>
      <c r="DO4" s="129"/>
      <c r="DP4" s="129"/>
      <c r="DQ4" s="129"/>
      <c r="DR4" s="129"/>
      <c r="DS4" s="129"/>
      <c r="DT4" s="129"/>
      <c r="DU4" s="129"/>
      <c r="DV4" s="129"/>
      <c r="DW4" s="129"/>
      <c r="DX4" s="129"/>
      <c r="DY4" s="129"/>
      <c r="DZ4" s="129"/>
      <c r="EA4" s="129"/>
      <c r="EB4" s="129"/>
      <c r="EC4" s="129"/>
      <c r="ED4" s="129"/>
      <c r="EE4" s="129"/>
      <c r="EF4" s="129"/>
      <c r="EG4" s="129"/>
      <c r="EH4" s="129"/>
      <c r="EI4" s="129"/>
      <c r="EJ4" s="129"/>
      <c r="EK4" s="129"/>
      <c r="EL4" s="129"/>
      <c r="EM4" s="129"/>
      <c r="EN4" s="129"/>
      <c r="EO4" s="129"/>
      <c r="EP4" s="129"/>
      <c r="EQ4" s="129"/>
      <c r="ER4" s="129"/>
      <c r="ES4" s="129"/>
      <c r="ET4" s="129"/>
      <c r="EU4" s="129"/>
      <c r="EV4" s="129"/>
      <c r="EW4" s="129"/>
      <c r="EX4" s="129"/>
      <c r="EY4" s="129"/>
      <c r="EZ4" s="129"/>
      <c r="FA4" s="129"/>
      <c r="FB4" s="129"/>
      <c r="FC4" s="129"/>
      <c r="FD4" s="129"/>
      <c r="FE4" s="129"/>
      <c r="FF4" s="129"/>
      <c r="FG4" s="129"/>
      <c r="FH4" s="129"/>
      <c r="FI4" s="129"/>
      <c r="FJ4" s="129"/>
      <c r="FK4" s="129"/>
      <c r="FL4" s="129"/>
      <c r="FM4" s="129"/>
      <c r="FN4" s="129"/>
      <c r="FO4" s="129"/>
      <c r="FP4" s="129"/>
      <c r="FQ4" s="129"/>
      <c r="FR4" s="129"/>
      <c r="FS4" s="129"/>
      <c r="FT4" s="129"/>
      <c r="FU4" s="129"/>
    </row>
    <row r="5" spans="1:177" s="156" customFormat="1" x14ac:dyDescent="0.2">
      <c r="A5" s="163" t="s">
        <v>247</v>
      </c>
      <c r="B5" s="259">
        <f>CurveDate</f>
        <v>37160</v>
      </c>
      <c r="C5" s="164" t="s">
        <v>1</v>
      </c>
      <c r="D5" s="164" t="s">
        <v>1</v>
      </c>
      <c r="E5" s="164" t="s">
        <v>1</v>
      </c>
      <c r="F5" s="164" t="s">
        <v>1</v>
      </c>
      <c r="G5" s="164" t="s">
        <v>1</v>
      </c>
      <c r="H5" s="164" t="s">
        <v>1</v>
      </c>
      <c r="I5" s="305" t="s">
        <v>1</v>
      </c>
      <c r="J5" s="157"/>
      <c r="K5" s="158"/>
      <c r="L5" s="15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77">
        <v>3</v>
      </c>
      <c r="AD5" s="129" t="s">
        <v>779</v>
      </c>
      <c r="AE5" s="129" t="s">
        <v>774</v>
      </c>
      <c r="AF5" s="129" t="s">
        <v>219</v>
      </c>
      <c r="AG5" s="129" t="s">
        <v>268</v>
      </c>
      <c r="AH5" s="129"/>
      <c r="AI5" s="158"/>
      <c r="AJ5" s="158"/>
      <c r="AK5" s="142">
        <v>3</v>
      </c>
      <c r="AL5" s="143" t="s">
        <v>222</v>
      </c>
      <c r="AM5" s="159" t="s">
        <v>218</v>
      </c>
      <c r="AN5" s="160" t="s">
        <v>219</v>
      </c>
      <c r="AO5" s="138" t="s">
        <v>130</v>
      </c>
      <c r="AP5" s="138"/>
      <c r="AQ5" s="142">
        <v>3</v>
      </c>
      <c r="AR5" s="130" t="s">
        <v>221</v>
      </c>
      <c r="AS5" s="144" t="s">
        <v>220</v>
      </c>
      <c r="AT5" s="145" t="s">
        <v>219</v>
      </c>
      <c r="AU5" s="146" t="s">
        <v>130</v>
      </c>
      <c r="AV5" s="138"/>
      <c r="AW5" s="130">
        <v>3</v>
      </c>
      <c r="AX5" s="161" t="s">
        <v>223</v>
      </c>
      <c r="AY5" s="162" t="s">
        <v>224</v>
      </c>
      <c r="AZ5" s="149"/>
      <c r="BA5" s="158"/>
      <c r="BB5" s="158"/>
      <c r="BC5" s="158"/>
      <c r="BD5" s="158"/>
      <c r="BE5" s="158"/>
      <c r="BF5" s="158"/>
      <c r="BG5" s="158"/>
      <c r="BH5" s="158"/>
      <c r="BI5" s="158"/>
      <c r="BJ5" s="158"/>
      <c r="BK5" s="158"/>
      <c r="BL5" s="158"/>
      <c r="BM5" s="158"/>
      <c r="BN5" s="158"/>
      <c r="BO5" s="158"/>
      <c r="BP5" s="158"/>
      <c r="BQ5" s="158"/>
      <c r="BR5" s="158"/>
      <c r="BS5" s="158"/>
      <c r="BT5" s="158"/>
      <c r="BU5" s="158"/>
      <c r="BV5" s="158"/>
      <c r="BW5" s="158"/>
      <c r="BX5" s="158"/>
      <c r="BY5" s="158"/>
      <c r="BZ5" s="158"/>
      <c r="CA5" s="158"/>
      <c r="CB5" s="158"/>
      <c r="CC5" s="158"/>
      <c r="CD5" s="158"/>
      <c r="CE5" s="158"/>
      <c r="CF5" s="158"/>
      <c r="CG5" s="158"/>
      <c r="CH5" s="158"/>
      <c r="CI5" s="158"/>
      <c r="CJ5" s="158"/>
      <c r="CK5" s="158"/>
      <c r="CL5" s="158"/>
      <c r="CM5" s="158"/>
      <c r="CN5" s="158"/>
      <c r="CO5" s="158"/>
      <c r="CP5" s="158"/>
      <c r="CQ5" s="158"/>
      <c r="CR5" s="158"/>
      <c r="CS5" s="158"/>
      <c r="CT5" s="158"/>
      <c r="CU5" s="158"/>
      <c r="CV5" s="158"/>
      <c r="CW5" s="158"/>
      <c r="CX5" s="158"/>
      <c r="CY5" s="158"/>
      <c r="CZ5" s="158"/>
      <c r="DA5" s="158"/>
      <c r="DB5" s="158"/>
      <c r="DC5" s="158"/>
      <c r="DD5" s="158"/>
      <c r="DE5" s="158"/>
      <c r="DF5" s="158"/>
      <c r="DG5" s="158"/>
      <c r="DH5" s="158"/>
      <c r="DI5" s="158"/>
      <c r="DJ5" s="158"/>
      <c r="DK5" s="158"/>
      <c r="DL5" s="158"/>
      <c r="DM5" s="158"/>
      <c r="DN5" s="158"/>
      <c r="DO5" s="158"/>
      <c r="DP5" s="158"/>
      <c r="DQ5" s="158"/>
      <c r="DR5" s="158"/>
      <c r="DS5" s="158"/>
      <c r="DT5" s="158"/>
      <c r="DU5" s="158"/>
      <c r="DV5" s="158"/>
      <c r="DW5" s="158"/>
      <c r="DX5" s="158"/>
      <c r="DY5" s="158"/>
      <c r="DZ5" s="158"/>
      <c r="EA5" s="158"/>
      <c r="EB5" s="158"/>
      <c r="EC5" s="158"/>
      <c r="ED5" s="158"/>
      <c r="EE5" s="158"/>
      <c r="EF5" s="158"/>
      <c r="EG5" s="158"/>
      <c r="EH5" s="158"/>
      <c r="EI5" s="158"/>
      <c r="EJ5" s="158"/>
      <c r="EK5" s="158"/>
      <c r="EL5" s="158"/>
      <c r="EM5" s="158"/>
      <c r="EN5" s="158"/>
      <c r="EO5" s="158"/>
      <c r="EP5" s="158"/>
      <c r="EQ5" s="158"/>
      <c r="ER5" s="158"/>
      <c r="ES5" s="158"/>
      <c r="ET5" s="158"/>
      <c r="EU5" s="158"/>
      <c r="EV5" s="158"/>
      <c r="EW5" s="158"/>
      <c r="EX5" s="158"/>
      <c r="EY5" s="158"/>
      <c r="EZ5" s="158"/>
      <c r="FA5" s="158"/>
      <c r="FB5" s="158"/>
      <c r="FC5" s="158"/>
      <c r="FD5" s="158"/>
      <c r="FE5" s="158"/>
      <c r="FF5" s="158"/>
      <c r="FG5" s="158"/>
      <c r="FH5" s="158"/>
      <c r="FI5" s="158"/>
      <c r="FJ5" s="158"/>
      <c r="FK5" s="158"/>
      <c r="FL5" s="158"/>
      <c r="FM5" s="158"/>
      <c r="FN5" s="158"/>
      <c r="FO5" s="158"/>
      <c r="FP5" s="158"/>
      <c r="FQ5" s="158"/>
      <c r="FR5" s="158"/>
      <c r="FS5" s="158"/>
      <c r="FT5" s="158"/>
      <c r="FU5" s="158"/>
    </row>
    <row r="6" spans="1:177" x14ac:dyDescent="0.2">
      <c r="A6" s="163" t="s">
        <v>251</v>
      </c>
      <c r="B6" s="260">
        <f>BeginningOfNextMonth(B5)</f>
        <v>37165</v>
      </c>
      <c r="C6" s="164" t="s">
        <v>1</v>
      </c>
      <c r="D6" s="164" t="s">
        <v>1</v>
      </c>
      <c r="E6" s="164" t="s">
        <v>1</v>
      </c>
      <c r="F6" s="164" t="s">
        <v>1</v>
      </c>
      <c r="G6" s="164" t="s">
        <v>1</v>
      </c>
      <c r="H6" s="164" t="s">
        <v>1</v>
      </c>
      <c r="I6" s="305" t="s">
        <v>1</v>
      </c>
      <c r="J6" s="128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77">
        <v>4</v>
      </c>
      <c r="AD6" s="129" t="s">
        <v>778</v>
      </c>
      <c r="AE6" s="129" t="s">
        <v>780</v>
      </c>
      <c r="AF6" s="129" t="s">
        <v>219</v>
      </c>
      <c r="AG6" s="129" t="s">
        <v>268</v>
      </c>
      <c r="AH6" s="129"/>
      <c r="AI6" s="129"/>
      <c r="AJ6" s="129"/>
      <c r="AK6" s="142">
        <v>4</v>
      </c>
      <c r="AL6" s="143" t="s">
        <v>225</v>
      </c>
      <c r="AM6" s="159" t="s">
        <v>218</v>
      </c>
      <c r="AN6" s="160" t="s">
        <v>219</v>
      </c>
      <c r="AO6" s="138" t="s">
        <v>130</v>
      </c>
      <c r="AP6" s="138"/>
      <c r="AQ6" s="142">
        <v>4</v>
      </c>
      <c r="AR6" s="130" t="s">
        <v>222</v>
      </c>
      <c r="AS6" s="159" t="s">
        <v>220</v>
      </c>
      <c r="AT6" s="160" t="s">
        <v>219</v>
      </c>
      <c r="AU6" s="138" t="s">
        <v>130</v>
      </c>
      <c r="AV6" s="138"/>
      <c r="AW6" s="130">
        <v>4</v>
      </c>
      <c r="AX6" s="161" t="s">
        <v>226</v>
      </c>
      <c r="AY6" s="162" t="s">
        <v>227</v>
      </c>
      <c r="AZ6" s="149"/>
      <c r="BA6" s="129"/>
      <c r="BB6" s="129"/>
      <c r="BC6" s="129"/>
      <c r="BD6" s="129"/>
      <c r="BE6" s="129"/>
      <c r="BF6" s="129"/>
      <c r="BG6" s="129"/>
      <c r="BH6" s="129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29"/>
      <c r="CB6" s="129"/>
      <c r="CC6" s="129"/>
      <c r="CD6" s="129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  <c r="CS6" s="129"/>
      <c r="CT6" s="129"/>
      <c r="CU6" s="129"/>
      <c r="CV6" s="129"/>
      <c r="CW6" s="129"/>
      <c r="CX6" s="129"/>
      <c r="CY6" s="129"/>
      <c r="CZ6" s="129"/>
      <c r="DA6" s="129"/>
      <c r="DB6" s="129"/>
      <c r="DC6" s="129"/>
      <c r="DD6" s="129"/>
      <c r="DE6" s="129"/>
      <c r="DF6" s="129"/>
      <c r="DG6" s="129"/>
      <c r="DH6" s="129"/>
      <c r="DI6" s="129"/>
      <c r="DJ6" s="129"/>
      <c r="DK6" s="129"/>
      <c r="DL6" s="129"/>
      <c r="DM6" s="129"/>
      <c r="DN6" s="129"/>
      <c r="DO6" s="129"/>
      <c r="DP6" s="129"/>
      <c r="DQ6" s="129"/>
      <c r="DR6" s="129"/>
      <c r="DS6" s="129"/>
      <c r="DT6" s="129"/>
      <c r="DU6" s="129"/>
      <c r="DV6" s="129"/>
      <c r="DW6" s="129"/>
      <c r="DX6" s="129"/>
      <c r="DY6" s="129"/>
      <c r="DZ6" s="129"/>
      <c r="EA6" s="129"/>
      <c r="EB6" s="129"/>
      <c r="EC6" s="129"/>
      <c r="ED6" s="129"/>
      <c r="EE6" s="129"/>
      <c r="EF6" s="129"/>
      <c r="EG6" s="129"/>
      <c r="EH6" s="129"/>
      <c r="EI6" s="129"/>
      <c r="EJ6" s="129"/>
      <c r="EK6" s="129"/>
      <c r="EL6" s="129"/>
      <c r="EM6" s="129"/>
      <c r="EN6" s="129"/>
      <c r="EO6" s="129"/>
      <c r="EP6" s="129"/>
      <c r="EQ6" s="129"/>
      <c r="ER6" s="129"/>
      <c r="ES6" s="129"/>
      <c r="ET6" s="129"/>
      <c r="EU6" s="129"/>
      <c r="EV6" s="129"/>
      <c r="EW6" s="129"/>
      <c r="EX6" s="129"/>
      <c r="EY6" s="129"/>
      <c r="EZ6" s="129"/>
      <c r="FA6" s="129"/>
      <c r="FB6" s="129"/>
      <c r="FC6" s="129"/>
      <c r="FD6" s="129"/>
      <c r="FE6" s="129"/>
      <c r="FF6" s="129"/>
      <c r="FG6" s="129"/>
      <c r="FH6" s="129"/>
      <c r="FI6" s="129"/>
      <c r="FJ6" s="129"/>
      <c r="FK6" s="129"/>
      <c r="FL6" s="129"/>
      <c r="FM6" s="129"/>
      <c r="FN6" s="129"/>
      <c r="FO6" s="129"/>
      <c r="FP6" s="129"/>
      <c r="FQ6" s="129"/>
      <c r="FR6" s="129"/>
      <c r="FS6" s="129"/>
      <c r="FT6" s="129"/>
      <c r="FU6" s="129"/>
    </row>
    <row r="7" spans="1:177" x14ac:dyDescent="0.2">
      <c r="A7" s="163" t="s">
        <v>255</v>
      </c>
      <c r="B7" s="155" t="str">
        <f>VLOOKUP($AY$1,$AW$3:$AX$15,2)</f>
        <v>NG_OMICRON_2</v>
      </c>
      <c r="C7" s="160" t="s">
        <v>257</v>
      </c>
      <c r="D7" s="155" t="str">
        <f>VLOOKUP($AO$1,$AK$3:$AL$410,2)</f>
        <v>IF-KATY</v>
      </c>
      <c r="E7" s="128" t="str">
        <f>VLOOKUP($AU$1,$AQ$3:$AR$187,2)</f>
        <v>IF-KATY</v>
      </c>
      <c r="F7" s="155" t="str">
        <f>D7</f>
        <v>IF-KATY</v>
      </c>
      <c r="G7" s="155" t="str">
        <f>E7</f>
        <v>IF-KATY</v>
      </c>
      <c r="H7" s="48" t="str">
        <f>VLOOKUP('Gas Curves'!$AG$1,'Gas Curves'!$AC$2:$AE$8,3)</f>
        <v>61GC</v>
      </c>
      <c r="I7" s="48" t="str">
        <f>VLOOKUP('Gas Curves'!$AG$1,'Gas Curves'!$AC$2:$AE$8,3)</f>
        <v>61GC</v>
      </c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77">
        <v>5</v>
      </c>
      <c r="AD7" s="128" t="s">
        <v>782</v>
      </c>
      <c r="AE7" s="129" t="s">
        <v>781</v>
      </c>
      <c r="AF7" s="129" t="s">
        <v>219</v>
      </c>
      <c r="AG7" s="129" t="s">
        <v>268</v>
      </c>
      <c r="AH7" s="129"/>
      <c r="AI7" s="129"/>
      <c r="AJ7" s="129"/>
      <c r="AK7" s="142">
        <v>5</v>
      </c>
      <c r="AL7" s="143" t="s">
        <v>228</v>
      </c>
      <c r="AM7" s="159" t="s">
        <v>218</v>
      </c>
      <c r="AN7" s="160" t="s">
        <v>219</v>
      </c>
      <c r="AO7" s="138" t="s">
        <v>130</v>
      </c>
      <c r="AP7" s="138"/>
      <c r="AQ7" s="142">
        <v>5</v>
      </c>
      <c r="AR7" s="130" t="s">
        <v>228</v>
      </c>
      <c r="AS7" s="159" t="s">
        <v>220</v>
      </c>
      <c r="AT7" s="160" t="s">
        <v>219</v>
      </c>
      <c r="AU7" s="138" t="s">
        <v>130</v>
      </c>
      <c r="AV7" s="138"/>
      <c r="AW7" s="130">
        <v>5</v>
      </c>
      <c r="AX7" s="161" t="s">
        <v>229</v>
      </c>
      <c r="AY7" s="162" t="s">
        <v>230</v>
      </c>
      <c r="AZ7" s="149"/>
      <c r="BA7" s="129"/>
      <c r="BB7" s="129"/>
      <c r="BC7" s="129"/>
      <c r="BD7" s="129"/>
      <c r="BE7" s="129"/>
      <c r="BF7" s="129"/>
      <c r="BG7" s="129"/>
      <c r="BH7" s="129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29"/>
      <c r="CB7" s="129"/>
      <c r="CC7" s="129"/>
      <c r="CD7" s="129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  <c r="CS7" s="129"/>
      <c r="CT7" s="129"/>
      <c r="CU7" s="129"/>
      <c r="CV7" s="129"/>
      <c r="CW7" s="129"/>
      <c r="CX7" s="129"/>
      <c r="CY7" s="129"/>
      <c r="CZ7" s="129"/>
      <c r="DA7" s="129"/>
      <c r="DB7" s="129"/>
      <c r="DC7" s="129"/>
      <c r="DD7" s="129"/>
      <c r="DE7" s="129"/>
      <c r="DF7" s="129"/>
      <c r="DG7" s="129"/>
      <c r="DH7" s="129"/>
      <c r="DI7" s="129"/>
      <c r="DJ7" s="129"/>
      <c r="DK7" s="129"/>
      <c r="DL7" s="129"/>
      <c r="DM7" s="129"/>
      <c r="DN7" s="129"/>
      <c r="DO7" s="129"/>
      <c r="DP7" s="129"/>
      <c r="DQ7" s="129"/>
      <c r="DR7" s="129"/>
      <c r="DS7" s="129"/>
      <c r="DT7" s="129"/>
      <c r="DU7" s="129"/>
      <c r="DV7" s="129"/>
      <c r="DW7" s="129"/>
      <c r="DX7" s="129"/>
      <c r="DY7" s="129"/>
      <c r="DZ7" s="129"/>
      <c r="EA7" s="129"/>
      <c r="EB7" s="129"/>
      <c r="EC7" s="129"/>
      <c r="ED7" s="129"/>
      <c r="EE7" s="129"/>
      <c r="EF7" s="129"/>
      <c r="EG7" s="129"/>
      <c r="EH7" s="129"/>
      <c r="EI7" s="129"/>
      <c r="EJ7" s="129"/>
      <c r="EK7" s="129"/>
      <c r="EL7" s="129"/>
      <c r="EM7" s="129"/>
      <c r="EN7" s="129"/>
      <c r="EO7" s="129"/>
      <c r="EP7" s="129"/>
      <c r="EQ7" s="129"/>
      <c r="ER7" s="129"/>
      <c r="ES7" s="129"/>
      <c r="ET7" s="129"/>
      <c r="EU7" s="129"/>
      <c r="EV7" s="129"/>
      <c r="EW7" s="129"/>
      <c r="EX7" s="129"/>
      <c r="EY7" s="129"/>
      <c r="EZ7" s="129"/>
      <c r="FA7" s="129"/>
      <c r="FB7" s="129"/>
      <c r="FC7" s="129"/>
      <c r="FD7" s="129"/>
      <c r="FE7" s="129"/>
      <c r="FF7" s="129"/>
      <c r="FG7" s="129"/>
      <c r="FH7" s="129"/>
      <c r="FI7" s="129"/>
      <c r="FJ7" s="129"/>
      <c r="FK7" s="129"/>
      <c r="FL7" s="129"/>
      <c r="FM7" s="129"/>
      <c r="FN7" s="129"/>
      <c r="FO7" s="129"/>
      <c r="FP7" s="129"/>
      <c r="FQ7" s="129"/>
      <c r="FR7" s="129"/>
      <c r="FS7" s="129"/>
      <c r="FT7" s="129"/>
      <c r="FU7" s="129"/>
    </row>
    <row r="8" spans="1:177" x14ac:dyDescent="0.2">
      <c r="A8" s="163" t="s">
        <v>261</v>
      </c>
      <c r="B8" s="128" t="s">
        <v>743</v>
      </c>
      <c r="C8" s="128" t="s">
        <v>219</v>
      </c>
      <c r="D8" s="128" t="s">
        <v>219</v>
      </c>
      <c r="E8" s="128" t="s">
        <v>219</v>
      </c>
      <c r="F8" s="128" t="s">
        <v>219</v>
      </c>
      <c r="G8" s="128" t="s">
        <v>219</v>
      </c>
      <c r="H8" s="48" t="s">
        <v>743</v>
      </c>
      <c r="I8" s="195" t="s">
        <v>219</v>
      </c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309">
        <v>6</v>
      </c>
      <c r="AD8" s="135"/>
      <c r="AE8" s="129"/>
      <c r="AF8" s="129"/>
      <c r="AG8" s="129"/>
      <c r="AH8" s="129"/>
      <c r="AI8" s="129"/>
      <c r="AJ8" s="129"/>
      <c r="AK8" s="142">
        <v>6</v>
      </c>
      <c r="AL8" s="143" t="s">
        <v>233</v>
      </c>
      <c r="AM8" s="159" t="s">
        <v>218</v>
      </c>
      <c r="AN8" s="160" t="s">
        <v>219</v>
      </c>
      <c r="AO8" s="138" t="s">
        <v>130</v>
      </c>
      <c r="AP8" s="165"/>
      <c r="AQ8" s="142">
        <v>6</v>
      </c>
      <c r="AR8" s="130" t="s">
        <v>234</v>
      </c>
      <c r="AS8" s="159" t="s">
        <v>220</v>
      </c>
      <c r="AT8" s="160" t="s">
        <v>219</v>
      </c>
      <c r="AU8" s="138" t="s">
        <v>130</v>
      </c>
      <c r="AV8" s="138"/>
      <c r="AW8" s="130">
        <v>6</v>
      </c>
      <c r="AX8" s="161" t="s">
        <v>235</v>
      </c>
      <c r="AY8" s="162" t="s">
        <v>236</v>
      </c>
      <c r="AZ8" s="166"/>
      <c r="BA8" s="129"/>
      <c r="BB8" s="129"/>
      <c r="BC8" s="129"/>
      <c r="BD8" s="129"/>
      <c r="BE8" s="129"/>
      <c r="BF8" s="129"/>
      <c r="BG8" s="129"/>
      <c r="BH8" s="129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29"/>
      <c r="CB8" s="129"/>
      <c r="CC8" s="129"/>
      <c r="CD8" s="129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  <c r="CS8" s="129"/>
      <c r="CT8" s="129"/>
      <c r="CU8" s="129"/>
      <c r="CV8" s="129"/>
      <c r="CW8" s="129"/>
      <c r="CX8" s="129"/>
      <c r="CY8" s="129"/>
      <c r="CZ8" s="129"/>
      <c r="DA8" s="129"/>
      <c r="DB8" s="129"/>
      <c r="DC8" s="129"/>
      <c r="DD8" s="129"/>
      <c r="DE8" s="129"/>
      <c r="DF8" s="129"/>
      <c r="DG8" s="129"/>
      <c r="DH8" s="129"/>
      <c r="DI8" s="129"/>
      <c r="DJ8" s="129"/>
      <c r="DK8" s="129"/>
      <c r="DL8" s="129"/>
      <c r="DM8" s="129"/>
      <c r="DN8" s="129"/>
      <c r="DO8" s="129"/>
      <c r="DP8" s="129"/>
      <c r="DQ8" s="129"/>
      <c r="DR8" s="129"/>
      <c r="DS8" s="129"/>
      <c r="DT8" s="129"/>
      <c r="DU8" s="129"/>
      <c r="DV8" s="129"/>
      <c r="DW8" s="129"/>
      <c r="DX8" s="129"/>
      <c r="DY8" s="129"/>
      <c r="DZ8" s="129"/>
      <c r="EA8" s="129"/>
      <c r="EB8" s="129"/>
      <c r="EC8" s="129"/>
      <c r="ED8" s="129"/>
      <c r="EE8" s="129"/>
      <c r="EF8" s="129"/>
      <c r="EG8" s="129"/>
      <c r="EH8" s="129"/>
      <c r="EI8" s="129"/>
      <c r="EJ8" s="129"/>
      <c r="EK8" s="129"/>
      <c r="EL8" s="129"/>
      <c r="EM8" s="129"/>
      <c r="EN8" s="129"/>
      <c r="EO8" s="129"/>
      <c r="EP8" s="129"/>
      <c r="EQ8" s="129"/>
      <c r="ER8" s="129"/>
      <c r="ES8" s="129"/>
      <c r="ET8" s="129"/>
      <c r="EU8" s="129"/>
      <c r="EV8" s="129"/>
      <c r="EW8" s="129"/>
      <c r="EX8" s="129"/>
      <c r="EY8" s="129"/>
      <c r="EZ8" s="129"/>
      <c r="FA8" s="129"/>
      <c r="FB8" s="129"/>
      <c r="FC8" s="129"/>
      <c r="FD8" s="129"/>
      <c r="FE8" s="129"/>
      <c r="FF8" s="129"/>
      <c r="FG8" s="129"/>
      <c r="FH8" s="129"/>
      <c r="FI8" s="129"/>
      <c r="FJ8" s="129"/>
      <c r="FK8" s="129"/>
      <c r="FL8" s="129"/>
      <c r="FM8" s="129"/>
      <c r="FN8" s="129"/>
      <c r="FO8" s="129"/>
      <c r="FP8" s="129"/>
      <c r="FQ8" s="129"/>
      <c r="FR8" s="129"/>
      <c r="FS8" s="129"/>
      <c r="FT8" s="129"/>
      <c r="FU8" s="129"/>
    </row>
    <row r="9" spans="1:177" x14ac:dyDescent="0.2">
      <c r="A9" s="163" t="s">
        <v>266</v>
      </c>
      <c r="B9" s="128" t="s">
        <v>268</v>
      </c>
      <c r="C9" s="128" t="s">
        <v>268</v>
      </c>
      <c r="D9" s="128" t="s">
        <v>218</v>
      </c>
      <c r="E9" s="128" t="s">
        <v>218</v>
      </c>
      <c r="F9" s="128" t="s">
        <v>220</v>
      </c>
      <c r="G9" s="128" t="s">
        <v>220</v>
      </c>
      <c r="H9" s="48" t="s">
        <v>268</v>
      </c>
      <c r="I9" s="195" t="s">
        <v>268</v>
      </c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307"/>
      <c r="AD9" s="150"/>
      <c r="AE9" s="129"/>
      <c r="AF9" s="129"/>
      <c r="AG9" s="129"/>
      <c r="AH9" s="129"/>
      <c r="AI9" s="129"/>
      <c r="AJ9" s="129"/>
      <c r="AK9" s="167">
        <v>7</v>
      </c>
      <c r="AL9" s="143" t="s">
        <v>238</v>
      </c>
      <c r="AM9" s="168" t="s">
        <v>218</v>
      </c>
      <c r="AN9" s="169" t="s">
        <v>219</v>
      </c>
      <c r="AO9" s="165" t="s">
        <v>130</v>
      </c>
      <c r="AP9" s="138"/>
      <c r="AQ9" s="167">
        <v>7</v>
      </c>
      <c r="AR9" s="143" t="s">
        <v>239</v>
      </c>
      <c r="AS9" s="168" t="s">
        <v>220</v>
      </c>
      <c r="AT9" s="169" t="s">
        <v>219</v>
      </c>
      <c r="AU9" s="165" t="s">
        <v>130</v>
      </c>
      <c r="AV9" s="165"/>
      <c r="AW9" s="130">
        <v>7</v>
      </c>
      <c r="AX9" s="170" t="s">
        <v>240</v>
      </c>
      <c r="AY9" s="162" t="s">
        <v>241</v>
      </c>
      <c r="AZ9" s="149"/>
      <c r="BA9" s="129"/>
      <c r="BB9" s="129"/>
      <c r="BC9" s="129"/>
      <c r="BD9" s="129"/>
      <c r="BE9" s="129"/>
      <c r="BF9" s="129"/>
      <c r="BG9" s="129"/>
      <c r="BH9" s="129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  <c r="CS9" s="129"/>
      <c r="CT9" s="129"/>
      <c r="CU9" s="129"/>
      <c r="CV9" s="129"/>
      <c r="CW9" s="129"/>
      <c r="CX9" s="129"/>
      <c r="CY9" s="129"/>
      <c r="CZ9" s="129"/>
      <c r="DA9" s="129"/>
      <c r="DB9" s="129"/>
      <c r="DC9" s="129"/>
      <c r="DD9" s="129"/>
      <c r="DE9" s="129"/>
      <c r="DF9" s="129"/>
      <c r="DG9" s="129"/>
      <c r="DH9" s="129"/>
      <c r="DI9" s="129"/>
      <c r="DJ9" s="129"/>
      <c r="DK9" s="129"/>
      <c r="DL9" s="129"/>
      <c r="DM9" s="129"/>
      <c r="DN9" s="129"/>
      <c r="DO9" s="129"/>
      <c r="DP9" s="129"/>
      <c r="DQ9" s="129"/>
      <c r="DR9" s="129"/>
      <c r="DS9" s="129"/>
      <c r="DT9" s="129"/>
      <c r="DU9" s="129"/>
      <c r="DV9" s="129"/>
      <c r="DW9" s="129"/>
      <c r="DX9" s="129"/>
      <c r="DY9" s="129"/>
      <c r="DZ9" s="129"/>
      <c r="EA9" s="129"/>
      <c r="EB9" s="129"/>
      <c r="EC9" s="129"/>
      <c r="ED9" s="129"/>
      <c r="EE9" s="129"/>
      <c r="EF9" s="129"/>
      <c r="EG9" s="129"/>
      <c r="EH9" s="129"/>
      <c r="EI9" s="129"/>
      <c r="EJ9" s="129"/>
      <c r="EK9" s="129"/>
      <c r="EL9" s="129"/>
      <c r="EM9" s="129"/>
      <c r="EN9" s="129"/>
      <c r="EO9" s="129"/>
      <c r="EP9" s="129"/>
      <c r="EQ9" s="129"/>
      <c r="ER9" s="129"/>
      <c r="ES9" s="129"/>
      <c r="ET9" s="129"/>
      <c r="EU9" s="129"/>
      <c r="EV9" s="129"/>
      <c r="EW9" s="129"/>
      <c r="EX9" s="129"/>
      <c r="EY9" s="129"/>
      <c r="EZ9" s="129"/>
      <c r="FA9" s="129"/>
      <c r="FB9" s="129"/>
      <c r="FC9" s="129"/>
      <c r="FD9" s="129"/>
      <c r="FE9" s="129"/>
      <c r="FF9" s="129"/>
      <c r="FG9" s="129"/>
      <c r="FH9" s="129"/>
      <c r="FI9" s="129"/>
      <c r="FJ9" s="129"/>
      <c r="FK9" s="129"/>
      <c r="FL9" s="129"/>
      <c r="FM9" s="129"/>
      <c r="FN9" s="129"/>
      <c r="FO9" s="129"/>
      <c r="FP9" s="129"/>
      <c r="FQ9" s="129"/>
      <c r="FR9" s="129"/>
      <c r="FS9" s="129"/>
      <c r="FT9" s="129"/>
      <c r="FU9" s="129"/>
    </row>
    <row r="10" spans="1:177" x14ac:dyDescent="0.2">
      <c r="A10" s="163"/>
      <c r="B10" s="128" t="s">
        <v>864</v>
      </c>
      <c r="C10" s="128" t="s">
        <v>680</v>
      </c>
      <c r="D10" s="128" t="s">
        <v>870</v>
      </c>
      <c r="E10" s="128" t="s">
        <v>870</v>
      </c>
      <c r="F10" s="128" t="s">
        <v>870</v>
      </c>
      <c r="G10" s="128" t="s">
        <v>870</v>
      </c>
      <c r="H10" s="48" t="s">
        <v>871</v>
      </c>
      <c r="I10" s="195" t="s">
        <v>871</v>
      </c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77"/>
      <c r="AD10" s="128"/>
      <c r="AE10" s="129"/>
      <c r="AF10" s="129"/>
      <c r="AG10" s="129"/>
      <c r="AH10" s="129"/>
      <c r="AI10" s="129"/>
      <c r="AJ10" s="129"/>
      <c r="AK10" s="142">
        <v>8</v>
      </c>
      <c r="AL10" s="143" t="s">
        <v>239</v>
      </c>
      <c r="AM10" s="159" t="s">
        <v>218</v>
      </c>
      <c r="AN10" s="160" t="s">
        <v>219</v>
      </c>
      <c r="AO10" s="138" t="s">
        <v>130</v>
      </c>
      <c r="AP10" s="138"/>
      <c r="AQ10" s="142">
        <v>8</v>
      </c>
      <c r="AR10" s="130" t="s">
        <v>242</v>
      </c>
      <c r="AS10" s="159" t="s">
        <v>220</v>
      </c>
      <c r="AT10" s="160" t="s">
        <v>219</v>
      </c>
      <c r="AU10" s="138" t="s">
        <v>130</v>
      </c>
      <c r="AV10" s="138"/>
      <c r="AW10" s="130">
        <v>8</v>
      </c>
      <c r="AX10" s="161" t="s">
        <v>243</v>
      </c>
      <c r="AY10" s="162" t="s">
        <v>244</v>
      </c>
      <c r="AZ10" s="149"/>
      <c r="BA10" s="129"/>
      <c r="BB10" s="129"/>
      <c r="BC10" s="129"/>
      <c r="BD10" s="129"/>
      <c r="BE10" s="129"/>
      <c r="BF10" s="129"/>
      <c r="BG10" s="129"/>
      <c r="BH10" s="129"/>
      <c r="BI10" s="129"/>
      <c r="BJ10" s="129"/>
      <c r="BK10" s="129"/>
      <c r="BL10" s="129"/>
      <c r="BM10" s="129"/>
      <c r="BN10" s="129"/>
      <c r="BO10" s="129"/>
      <c r="BP10" s="129"/>
      <c r="BQ10" s="129"/>
      <c r="BR10" s="129"/>
      <c r="BS10" s="129"/>
      <c r="BT10" s="129"/>
      <c r="BU10" s="129"/>
      <c r="BV10" s="129"/>
      <c r="BW10" s="129"/>
      <c r="BX10" s="129"/>
      <c r="BY10" s="129"/>
      <c r="BZ10" s="129"/>
      <c r="CA10" s="129"/>
      <c r="CB10" s="129"/>
      <c r="CC10" s="129"/>
      <c r="CD10" s="129"/>
      <c r="CE10" s="129"/>
      <c r="CF10" s="129"/>
      <c r="CG10" s="129"/>
      <c r="CH10" s="129"/>
      <c r="CI10" s="129"/>
      <c r="CJ10" s="129"/>
      <c r="CK10" s="129"/>
      <c r="CL10" s="129"/>
      <c r="CM10" s="129"/>
      <c r="CN10" s="129"/>
      <c r="CO10" s="129"/>
      <c r="CP10" s="129"/>
      <c r="CQ10" s="129"/>
      <c r="CR10" s="129"/>
      <c r="CS10" s="129"/>
      <c r="CT10" s="129"/>
      <c r="CU10" s="129"/>
      <c r="CV10" s="129"/>
      <c r="CW10" s="129"/>
      <c r="CX10" s="129"/>
      <c r="CY10" s="129"/>
      <c r="CZ10" s="129"/>
      <c r="DA10" s="129"/>
      <c r="DB10" s="129"/>
      <c r="DC10" s="129"/>
      <c r="DD10" s="129"/>
      <c r="DE10" s="129"/>
      <c r="DF10" s="129"/>
      <c r="DG10" s="129"/>
      <c r="DH10" s="129"/>
      <c r="DI10" s="129"/>
      <c r="DJ10" s="129"/>
      <c r="DK10" s="129"/>
      <c r="DL10" s="129"/>
      <c r="DM10" s="129"/>
      <c r="DN10" s="129"/>
      <c r="DO10" s="129"/>
      <c r="DP10" s="129"/>
      <c r="DQ10" s="129"/>
      <c r="DR10" s="129"/>
      <c r="DS10" s="129"/>
      <c r="DT10" s="129"/>
      <c r="DU10" s="129"/>
      <c r="DV10" s="129"/>
      <c r="DW10" s="129"/>
      <c r="DX10" s="129"/>
      <c r="DY10" s="129"/>
      <c r="DZ10" s="129"/>
      <c r="EA10" s="129"/>
      <c r="EB10" s="129"/>
      <c r="EC10" s="129"/>
      <c r="ED10" s="129"/>
      <c r="EE10" s="129"/>
      <c r="EF10" s="129"/>
      <c r="EG10" s="129"/>
      <c r="EH10" s="129"/>
      <c r="EI10" s="129"/>
      <c r="EJ10" s="129"/>
      <c r="EK10" s="129"/>
      <c r="EL10" s="129"/>
      <c r="EM10" s="129"/>
      <c r="EN10" s="129"/>
      <c r="EO10" s="129"/>
      <c r="EP10" s="129"/>
      <c r="EQ10" s="129"/>
      <c r="ER10" s="129"/>
      <c r="ES10" s="129"/>
      <c r="ET10" s="129"/>
      <c r="EU10" s="129"/>
      <c r="EV10" s="129"/>
      <c r="EW10" s="129"/>
      <c r="EX10" s="129"/>
      <c r="EY10" s="129"/>
      <c r="EZ10" s="129"/>
      <c r="FA10" s="129"/>
      <c r="FB10" s="129"/>
      <c r="FC10" s="129"/>
      <c r="FD10" s="129"/>
      <c r="FE10" s="129"/>
      <c r="FF10" s="129"/>
      <c r="FG10" s="129"/>
      <c r="FH10" s="129"/>
      <c r="FI10" s="129"/>
      <c r="FJ10" s="129"/>
      <c r="FK10" s="129"/>
      <c r="FL10" s="129"/>
      <c r="FM10" s="129"/>
      <c r="FN10" s="129"/>
      <c r="FO10" s="129"/>
      <c r="FP10" s="129"/>
      <c r="FQ10" s="129"/>
      <c r="FR10" s="129"/>
      <c r="FS10" s="129"/>
      <c r="FT10" s="129"/>
      <c r="FU10" s="129"/>
    </row>
    <row r="11" spans="1:177" x14ac:dyDescent="0.2">
      <c r="A11" s="173">
        <v>37165</v>
      </c>
      <c r="B11" s="174">
        <v>0.81</v>
      </c>
      <c r="C11" s="174">
        <v>1.83</v>
      </c>
      <c r="D11" s="174">
        <v>-0.01</v>
      </c>
      <c r="E11" s="128">
        <v>-0.01</v>
      </c>
      <c r="F11" s="175">
        <v>-5.0000000000000001E-3</v>
      </c>
      <c r="G11" s="175">
        <v>-5.0000000000000001E-3</v>
      </c>
      <c r="H11" s="48">
        <v>0.73199999999999998</v>
      </c>
      <c r="I11" s="195">
        <v>18.5</v>
      </c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77"/>
      <c r="AD11" s="128"/>
      <c r="AE11" s="129"/>
      <c r="AF11" s="129"/>
      <c r="AG11" s="129"/>
      <c r="AH11" s="129"/>
      <c r="AI11" s="129"/>
      <c r="AJ11" s="129"/>
      <c r="AK11" s="142">
        <v>9</v>
      </c>
      <c r="AL11" s="143" t="s">
        <v>242</v>
      </c>
      <c r="AM11" s="159" t="s">
        <v>218</v>
      </c>
      <c r="AN11" s="160" t="s">
        <v>219</v>
      </c>
      <c r="AO11" s="138" t="s">
        <v>130</v>
      </c>
      <c r="AP11" s="138"/>
      <c r="AQ11" s="142">
        <v>9</v>
      </c>
      <c r="AR11" s="130" t="s">
        <v>245</v>
      </c>
      <c r="AS11" s="159" t="s">
        <v>220</v>
      </c>
      <c r="AT11" s="160" t="s">
        <v>219</v>
      </c>
      <c r="AU11" s="138" t="s">
        <v>130</v>
      </c>
      <c r="AV11" s="138"/>
      <c r="AW11" s="130">
        <v>9</v>
      </c>
      <c r="AX11" s="161" t="s">
        <v>246</v>
      </c>
      <c r="AY11" s="162" t="s">
        <v>187</v>
      </c>
      <c r="AZ11" s="149"/>
      <c r="BA11" s="129"/>
      <c r="BB11" s="129"/>
      <c r="BC11" s="129"/>
      <c r="BD11" s="129"/>
      <c r="BE11" s="129"/>
      <c r="BF11" s="129"/>
      <c r="BG11" s="129"/>
      <c r="BH11" s="129"/>
      <c r="BI11" s="129"/>
      <c r="BJ11" s="129"/>
      <c r="BK11" s="129"/>
      <c r="BL11" s="129"/>
      <c r="BM11" s="129"/>
      <c r="BN11" s="129"/>
      <c r="BO11" s="129"/>
      <c r="BP11" s="129"/>
      <c r="BQ11" s="129"/>
      <c r="BR11" s="129"/>
      <c r="BS11" s="129"/>
      <c r="BT11" s="129"/>
      <c r="BU11" s="129"/>
      <c r="BV11" s="129"/>
      <c r="BW11" s="129"/>
      <c r="BX11" s="129"/>
      <c r="BY11" s="129"/>
      <c r="BZ11" s="129"/>
      <c r="CA11" s="129"/>
      <c r="CB11" s="129"/>
      <c r="CC11" s="129"/>
      <c r="CD11" s="129"/>
      <c r="CE11" s="129"/>
      <c r="CF11" s="129"/>
      <c r="CG11" s="129"/>
      <c r="CH11" s="129"/>
      <c r="CI11" s="129"/>
      <c r="CJ11" s="129"/>
      <c r="CK11" s="129"/>
      <c r="CL11" s="129"/>
      <c r="CM11" s="129"/>
      <c r="CN11" s="129"/>
      <c r="CO11" s="129"/>
      <c r="CP11" s="129"/>
      <c r="CQ11" s="129"/>
      <c r="CR11" s="129"/>
      <c r="CS11" s="129"/>
      <c r="CT11" s="129"/>
      <c r="CU11" s="129"/>
      <c r="CV11" s="129"/>
      <c r="CW11" s="129"/>
      <c r="CX11" s="129"/>
      <c r="CY11" s="129"/>
      <c r="CZ11" s="129"/>
      <c r="DA11" s="129"/>
      <c r="DB11" s="129"/>
      <c r="DC11" s="129"/>
      <c r="DD11" s="129"/>
      <c r="DE11" s="129"/>
      <c r="DF11" s="129"/>
      <c r="DG11" s="129"/>
      <c r="DH11" s="129"/>
      <c r="DI11" s="129"/>
      <c r="DJ11" s="129"/>
      <c r="DK11" s="129"/>
      <c r="DL11" s="129"/>
      <c r="DM11" s="129"/>
      <c r="DN11" s="129"/>
      <c r="DO11" s="129"/>
      <c r="DP11" s="129"/>
      <c r="DQ11" s="129"/>
      <c r="DR11" s="129"/>
      <c r="DS11" s="129"/>
      <c r="DT11" s="129"/>
      <c r="DU11" s="129"/>
      <c r="DV11" s="129"/>
      <c r="DW11" s="129"/>
      <c r="DX11" s="129"/>
      <c r="DY11" s="129"/>
      <c r="DZ11" s="129"/>
      <c r="EA11" s="129"/>
      <c r="EB11" s="129"/>
      <c r="EC11" s="129"/>
      <c r="ED11" s="129"/>
      <c r="EE11" s="129"/>
      <c r="EF11" s="129"/>
      <c r="EG11" s="129"/>
      <c r="EH11" s="129"/>
      <c r="EI11" s="129"/>
      <c r="EJ11" s="129"/>
      <c r="EK11" s="129"/>
      <c r="EL11" s="129"/>
      <c r="EM11" s="129"/>
      <c r="EN11" s="129"/>
      <c r="EO11" s="129"/>
      <c r="EP11" s="129"/>
      <c r="EQ11" s="129"/>
      <c r="ER11" s="129"/>
      <c r="ES11" s="129"/>
      <c r="ET11" s="129"/>
      <c r="EU11" s="129"/>
      <c r="EV11" s="129"/>
      <c r="EW11" s="129"/>
      <c r="EX11" s="129"/>
      <c r="EY11" s="129"/>
      <c r="EZ11" s="129"/>
      <c r="FA11" s="129"/>
      <c r="FB11" s="129"/>
      <c r="FC11" s="129"/>
      <c r="FD11" s="129"/>
      <c r="FE11" s="129"/>
      <c r="FF11" s="129"/>
      <c r="FG11" s="129"/>
      <c r="FH11" s="129"/>
      <c r="FI11" s="129"/>
      <c r="FJ11" s="129"/>
      <c r="FK11" s="129"/>
      <c r="FL11" s="129"/>
      <c r="FM11" s="129"/>
      <c r="FN11" s="129"/>
      <c r="FO11" s="129"/>
      <c r="FP11" s="129"/>
      <c r="FQ11" s="129"/>
      <c r="FR11" s="129"/>
      <c r="FS11" s="129"/>
      <c r="FT11" s="129"/>
      <c r="FU11" s="129"/>
    </row>
    <row r="12" spans="1:177" x14ac:dyDescent="0.2">
      <c r="A12" s="173">
        <v>37196</v>
      </c>
      <c r="B12" s="174">
        <v>0.81499999999999995</v>
      </c>
      <c r="C12" s="174">
        <v>2.2530000000000001</v>
      </c>
      <c r="D12" s="174">
        <v>-5.2499999999999998E-2</v>
      </c>
      <c r="E12" s="128">
        <v>-5.2499999999999998E-2</v>
      </c>
      <c r="F12" s="175">
        <v>-5.0000000000000001E-3</v>
      </c>
      <c r="G12" s="175">
        <v>-5.0000000000000001E-3</v>
      </c>
      <c r="H12" s="48">
        <v>0.624</v>
      </c>
      <c r="I12" s="306">
        <v>18.5</v>
      </c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77"/>
      <c r="AD12" s="128"/>
      <c r="AE12" s="129"/>
      <c r="AF12" s="129"/>
      <c r="AG12" s="129"/>
      <c r="AH12" s="129"/>
      <c r="AI12" s="129"/>
      <c r="AJ12" s="129"/>
      <c r="AK12" s="142">
        <v>10</v>
      </c>
      <c r="AL12" s="143" t="s">
        <v>245</v>
      </c>
      <c r="AM12" s="159" t="s">
        <v>218</v>
      </c>
      <c r="AN12" s="160" t="s">
        <v>219</v>
      </c>
      <c r="AO12" s="138" t="s">
        <v>130</v>
      </c>
      <c r="AP12" s="138"/>
      <c r="AQ12" s="142">
        <v>10</v>
      </c>
      <c r="AR12" s="130" t="s">
        <v>248</v>
      </c>
      <c r="AS12" s="159" t="s">
        <v>220</v>
      </c>
      <c r="AT12" s="160" t="s">
        <v>219</v>
      </c>
      <c r="AU12" s="138" t="s">
        <v>130</v>
      </c>
      <c r="AV12" s="138"/>
      <c r="AW12" s="130">
        <v>10</v>
      </c>
      <c r="AX12" s="161" t="s">
        <v>249</v>
      </c>
      <c r="AY12" s="162" t="s">
        <v>250</v>
      </c>
      <c r="AZ12" s="149"/>
      <c r="BA12" s="129"/>
      <c r="BB12" s="129"/>
      <c r="BC12" s="129"/>
      <c r="BD12" s="129"/>
      <c r="BE12" s="129"/>
      <c r="BF12" s="129"/>
      <c r="BG12" s="129"/>
      <c r="BH12" s="129"/>
      <c r="BI12" s="129"/>
      <c r="BJ12" s="129"/>
      <c r="BK12" s="129"/>
      <c r="BL12" s="129"/>
      <c r="BM12" s="129"/>
      <c r="BN12" s="129"/>
      <c r="BO12" s="129"/>
      <c r="BP12" s="129"/>
      <c r="BQ12" s="129"/>
      <c r="BR12" s="129"/>
      <c r="BS12" s="129"/>
      <c r="BT12" s="129"/>
      <c r="BU12" s="129"/>
      <c r="BV12" s="129"/>
      <c r="BW12" s="129"/>
      <c r="BX12" s="129"/>
      <c r="BY12" s="129"/>
      <c r="BZ12" s="129"/>
      <c r="CA12" s="129"/>
      <c r="CB12" s="129"/>
      <c r="CC12" s="129"/>
      <c r="CD12" s="129"/>
      <c r="CE12" s="129"/>
      <c r="CF12" s="129"/>
      <c r="CG12" s="129"/>
      <c r="CH12" s="129"/>
      <c r="CI12" s="129"/>
      <c r="CJ12" s="129"/>
      <c r="CK12" s="129"/>
      <c r="CL12" s="129"/>
      <c r="CM12" s="129"/>
      <c r="CN12" s="129"/>
      <c r="CO12" s="129"/>
      <c r="CP12" s="129"/>
      <c r="CQ12" s="129"/>
      <c r="CR12" s="129"/>
      <c r="CS12" s="129"/>
      <c r="CT12" s="129"/>
      <c r="CU12" s="129"/>
      <c r="CV12" s="129"/>
      <c r="CW12" s="129"/>
      <c r="CX12" s="129"/>
      <c r="CY12" s="129"/>
      <c r="CZ12" s="129"/>
      <c r="DA12" s="129"/>
      <c r="DB12" s="129"/>
      <c r="DC12" s="129"/>
      <c r="DD12" s="129"/>
      <c r="DE12" s="129"/>
      <c r="DF12" s="129"/>
      <c r="DG12" s="129"/>
      <c r="DH12" s="129"/>
      <c r="DI12" s="129"/>
      <c r="DJ12" s="129"/>
      <c r="DK12" s="129"/>
      <c r="DL12" s="129"/>
      <c r="DM12" s="129"/>
      <c r="DN12" s="129"/>
      <c r="DO12" s="129"/>
      <c r="DP12" s="129"/>
      <c r="DQ12" s="129"/>
      <c r="DR12" s="129"/>
      <c r="DS12" s="129"/>
      <c r="DT12" s="129"/>
      <c r="DU12" s="129"/>
      <c r="DV12" s="129"/>
      <c r="DW12" s="129"/>
      <c r="DX12" s="129"/>
      <c r="DY12" s="129"/>
      <c r="DZ12" s="129"/>
      <c r="EA12" s="129"/>
      <c r="EB12" s="129"/>
      <c r="EC12" s="129"/>
      <c r="ED12" s="129"/>
      <c r="EE12" s="129"/>
      <c r="EF12" s="129"/>
      <c r="EG12" s="129"/>
      <c r="EH12" s="129"/>
      <c r="EI12" s="129"/>
      <c r="EJ12" s="129"/>
      <c r="EK12" s="129"/>
      <c r="EL12" s="129"/>
      <c r="EM12" s="129"/>
      <c r="EN12" s="129"/>
      <c r="EO12" s="129"/>
      <c r="EP12" s="129"/>
      <c r="EQ12" s="129"/>
      <c r="ER12" s="129"/>
      <c r="ES12" s="129"/>
      <c r="ET12" s="129"/>
      <c r="EU12" s="129"/>
      <c r="EV12" s="129"/>
      <c r="EW12" s="129"/>
      <c r="EX12" s="129"/>
      <c r="EY12" s="129"/>
      <c r="EZ12" s="129"/>
      <c r="FA12" s="129"/>
      <c r="FB12" s="129"/>
      <c r="FC12" s="129"/>
      <c r="FD12" s="129"/>
      <c r="FE12" s="129"/>
      <c r="FF12" s="129"/>
      <c r="FG12" s="129"/>
      <c r="FH12" s="129"/>
      <c r="FI12" s="129"/>
      <c r="FJ12" s="129"/>
      <c r="FK12" s="129"/>
      <c r="FL12" s="129"/>
      <c r="FM12" s="129"/>
      <c r="FN12" s="129"/>
      <c r="FO12" s="129"/>
      <c r="FP12" s="129"/>
      <c r="FQ12" s="129"/>
      <c r="FR12" s="129"/>
      <c r="FS12" s="129"/>
      <c r="FT12" s="129"/>
      <c r="FU12" s="129"/>
    </row>
    <row r="13" spans="1:177" x14ac:dyDescent="0.2">
      <c r="A13" s="173">
        <v>37226</v>
      </c>
      <c r="B13" s="174">
        <v>1.0149999999999999</v>
      </c>
      <c r="C13" s="174">
        <v>2.633</v>
      </c>
      <c r="D13" s="174">
        <v>-0.08</v>
      </c>
      <c r="E13" s="128">
        <v>-0.08</v>
      </c>
      <c r="F13" s="175">
        <v>-5.0000000000000001E-3</v>
      </c>
      <c r="G13" s="175">
        <v>-5.0000000000000001E-3</v>
      </c>
      <c r="H13" s="48">
        <v>0.53500000000000003</v>
      </c>
      <c r="I13" s="306">
        <v>17.585000000000001</v>
      </c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77"/>
      <c r="AD13" s="128"/>
      <c r="AE13" s="129"/>
      <c r="AF13" s="129"/>
      <c r="AG13" s="129"/>
      <c r="AH13" s="129"/>
      <c r="AI13" s="129"/>
      <c r="AJ13" s="129"/>
      <c r="AK13" s="142">
        <v>11</v>
      </c>
      <c r="AL13" s="143" t="s">
        <v>248</v>
      </c>
      <c r="AM13" s="159" t="s">
        <v>218</v>
      </c>
      <c r="AN13" s="160" t="s">
        <v>219</v>
      </c>
      <c r="AO13" s="138" t="s">
        <v>130</v>
      </c>
      <c r="AP13" s="138"/>
      <c r="AQ13" s="142">
        <v>11</v>
      </c>
      <c r="AR13" s="130" t="s">
        <v>252</v>
      </c>
      <c r="AS13" s="159" t="s">
        <v>220</v>
      </c>
      <c r="AT13" s="160" t="s">
        <v>219</v>
      </c>
      <c r="AU13" s="138" t="s">
        <v>130</v>
      </c>
      <c r="AV13" s="138"/>
      <c r="AW13" s="130">
        <v>11</v>
      </c>
      <c r="AX13" s="171" t="s">
        <v>253</v>
      </c>
      <c r="AY13" s="172" t="s">
        <v>254</v>
      </c>
      <c r="AZ13" s="149"/>
      <c r="BA13" s="129"/>
      <c r="BB13" s="129"/>
      <c r="BC13" s="129"/>
      <c r="BD13" s="129"/>
      <c r="BE13" s="129"/>
      <c r="BF13" s="129"/>
      <c r="BG13" s="129"/>
      <c r="BH13" s="129"/>
      <c r="BI13" s="129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/>
      <c r="BU13" s="129"/>
      <c r="BV13" s="129"/>
      <c r="BW13" s="129"/>
      <c r="BX13" s="129"/>
      <c r="BY13" s="129"/>
      <c r="BZ13" s="129"/>
      <c r="CA13" s="129"/>
      <c r="CB13" s="129"/>
      <c r="CC13" s="129"/>
      <c r="CD13" s="129"/>
      <c r="CE13" s="129"/>
      <c r="CF13" s="129"/>
      <c r="CG13" s="129"/>
      <c r="CH13" s="129"/>
      <c r="CI13" s="129"/>
      <c r="CJ13" s="129"/>
      <c r="CK13" s="129"/>
      <c r="CL13" s="129"/>
      <c r="CM13" s="129"/>
      <c r="CN13" s="129"/>
      <c r="CO13" s="129"/>
      <c r="CP13" s="129"/>
      <c r="CQ13" s="129"/>
      <c r="CR13" s="129"/>
      <c r="CS13" s="129"/>
      <c r="CT13" s="129"/>
      <c r="CU13" s="129"/>
      <c r="CV13" s="129"/>
      <c r="CW13" s="129"/>
      <c r="CX13" s="129"/>
      <c r="CY13" s="129"/>
      <c r="CZ13" s="129"/>
      <c r="DA13" s="129"/>
      <c r="DB13" s="129"/>
      <c r="DC13" s="129"/>
      <c r="DD13" s="129"/>
      <c r="DE13" s="129"/>
      <c r="DF13" s="129"/>
      <c r="DG13" s="129"/>
      <c r="DH13" s="129"/>
      <c r="DI13" s="129"/>
      <c r="DJ13" s="129"/>
      <c r="DK13" s="129"/>
      <c r="DL13" s="129"/>
      <c r="DM13" s="129"/>
      <c r="DN13" s="129"/>
      <c r="DO13" s="129"/>
      <c r="DP13" s="129"/>
      <c r="DQ13" s="129"/>
      <c r="DR13" s="129"/>
      <c r="DS13" s="129"/>
      <c r="DT13" s="129"/>
      <c r="DU13" s="129"/>
      <c r="DV13" s="129"/>
      <c r="DW13" s="129"/>
      <c r="DX13" s="129"/>
      <c r="DY13" s="129"/>
      <c r="DZ13" s="129"/>
      <c r="EA13" s="129"/>
      <c r="EB13" s="129"/>
      <c r="EC13" s="129"/>
      <c r="ED13" s="129"/>
      <c r="EE13" s="129"/>
      <c r="EF13" s="129"/>
      <c r="EG13" s="129"/>
      <c r="EH13" s="129"/>
      <c r="EI13" s="129"/>
      <c r="EJ13" s="129"/>
      <c r="EK13" s="129"/>
      <c r="EL13" s="129"/>
      <c r="EM13" s="129"/>
      <c r="EN13" s="129"/>
      <c r="EO13" s="129"/>
      <c r="EP13" s="129"/>
      <c r="EQ13" s="129"/>
      <c r="ER13" s="129"/>
      <c r="ES13" s="129"/>
      <c r="ET13" s="129"/>
      <c r="EU13" s="129"/>
      <c r="EV13" s="129"/>
      <c r="EW13" s="129"/>
      <c r="EX13" s="129"/>
      <c r="EY13" s="129"/>
      <c r="EZ13" s="129"/>
      <c r="FA13" s="129"/>
      <c r="FB13" s="129"/>
      <c r="FC13" s="129"/>
      <c r="FD13" s="129"/>
      <c r="FE13" s="129"/>
      <c r="FF13" s="129"/>
      <c r="FG13" s="129"/>
      <c r="FH13" s="129"/>
      <c r="FI13" s="129"/>
      <c r="FJ13" s="129"/>
      <c r="FK13" s="129"/>
      <c r="FL13" s="129"/>
      <c r="FM13" s="129"/>
      <c r="FN13" s="129"/>
      <c r="FO13" s="129"/>
      <c r="FP13" s="129"/>
      <c r="FQ13" s="129"/>
      <c r="FR13" s="129"/>
      <c r="FS13" s="129"/>
      <c r="FT13" s="129"/>
      <c r="FU13" s="129"/>
    </row>
    <row r="14" spans="1:177" x14ac:dyDescent="0.2">
      <c r="A14" s="173">
        <v>37257</v>
      </c>
      <c r="B14" s="174">
        <v>1.0149999999999999</v>
      </c>
      <c r="C14" s="174">
        <v>2.835</v>
      </c>
      <c r="D14" s="174">
        <v>-8.5000000000000006E-2</v>
      </c>
      <c r="E14" s="128">
        <v>-8.5000000000000006E-2</v>
      </c>
      <c r="F14" s="175">
        <v>-5.0000000000000001E-3</v>
      </c>
      <c r="G14" s="175">
        <v>-5.0000000000000001E-3</v>
      </c>
      <c r="H14" s="48">
        <v>0.48499999999999999</v>
      </c>
      <c r="I14" s="306">
        <v>17.635999999999999</v>
      </c>
      <c r="J14" s="174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77"/>
      <c r="AD14" s="129"/>
      <c r="AE14" s="129"/>
      <c r="AF14" s="129"/>
      <c r="AG14" s="129"/>
      <c r="AH14" s="129"/>
      <c r="AI14" s="129"/>
      <c r="AJ14" s="129"/>
      <c r="AK14" s="142">
        <v>12</v>
      </c>
      <c r="AL14" s="143" t="s">
        <v>252</v>
      </c>
      <c r="AM14" s="159" t="s">
        <v>218</v>
      </c>
      <c r="AN14" s="160" t="s">
        <v>219</v>
      </c>
      <c r="AO14" s="138" t="s">
        <v>130</v>
      </c>
      <c r="AP14" s="138"/>
      <c r="AQ14" s="142">
        <v>12</v>
      </c>
      <c r="AR14" s="130" t="s">
        <v>258</v>
      </c>
      <c r="AS14" s="159" t="s">
        <v>220</v>
      </c>
      <c r="AT14" s="160" t="s">
        <v>219</v>
      </c>
      <c r="AU14" s="138" t="s">
        <v>130</v>
      </c>
      <c r="AV14" s="138"/>
      <c r="AW14" s="130">
        <v>12</v>
      </c>
      <c r="AX14" s="171" t="s">
        <v>259</v>
      </c>
      <c r="AY14" s="172" t="s">
        <v>260</v>
      </c>
      <c r="AZ14" s="149"/>
    </row>
    <row r="15" spans="1:177" x14ac:dyDescent="0.2">
      <c r="A15" s="173">
        <v>37288</v>
      </c>
      <c r="B15" s="174">
        <v>1.0149999999999999</v>
      </c>
      <c r="C15" s="174">
        <v>2.835</v>
      </c>
      <c r="D15" s="174">
        <v>-7.2499999999999995E-2</v>
      </c>
      <c r="E15" s="128">
        <v>-7.2499999999999995E-2</v>
      </c>
      <c r="F15" s="175">
        <v>-5.0000000000000001E-3</v>
      </c>
      <c r="G15" s="175">
        <v>-5.0000000000000001E-3</v>
      </c>
      <c r="H15" s="48">
        <v>0.44800000000000001</v>
      </c>
      <c r="I15" s="306">
        <v>17.643999999999998</v>
      </c>
      <c r="J15" s="174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77"/>
      <c r="AD15" s="129"/>
      <c r="AE15" s="129"/>
      <c r="AF15" s="129"/>
      <c r="AG15" s="129"/>
      <c r="AH15" s="129"/>
      <c r="AI15" s="129"/>
      <c r="AJ15" s="129"/>
      <c r="AK15" s="142">
        <v>13</v>
      </c>
      <c r="AL15" s="143" t="s">
        <v>263</v>
      </c>
      <c r="AM15" s="159" t="s">
        <v>218</v>
      </c>
      <c r="AN15" s="160" t="s">
        <v>219</v>
      </c>
      <c r="AO15" s="138" t="s">
        <v>130</v>
      </c>
      <c r="AP15" s="138"/>
      <c r="AQ15" s="142">
        <v>13</v>
      </c>
      <c r="AR15" s="130" t="s">
        <v>263</v>
      </c>
      <c r="AS15" s="159" t="s">
        <v>220</v>
      </c>
      <c r="AT15" s="160" t="s">
        <v>219</v>
      </c>
      <c r="AU15" s="138" t="s">
        <v>130</v>
      </c>
      <c r="AV15" s="138"/>
      <c r="AW15" s="130">
        <v>13</v>
      </c>
      <c r="AX15" s="171" t="s">
        <v>264</v>
      </c>
      <c r="AY15" s="172" t="s">
        <v>265</v>
      </c>
      <c r="AZ15" s="149"/>
    </row>
    <row r="16" spans="1:177" x14ac:dyDescent="0.2">
      <c r="A16" s="173">
        <v>37316</v>
      </c>
      <c r="B16" s="174">
        <v>0.76500000000000001</v>
      </c>
      <c r="C16" s="174">
        <v>2.8050000000000002</v>
      </c>
      <c r="D16" s="174">
        <v>-5.7500000000000002E-2</v>
      </c>
      <c r="E16" s="128">
        <v>-5.7500000000000002E-2</v>
      </c>
      <c r="F16" s="175">
        <v>-5.0000000000000001E-3</v>
      </c>
      <c r="G16" s="175">
        <v>-5.0000000000000001E-3</v>
      </c>
      <c r="H16" s="48">
        <v>0.41799999999999998</v>
      </c>
      <c r="I16" s="306">
        <v>17.613</v>
      </c>
      <c r="J16" s="174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77"/>
      <c r="AD16" s="129"/>
      <c r="AE16" s="129"/>
      <c r="AF16" s="129"/>
      <c r="AG16" s="129"/>
      <c r="AH16" s="129"/>
      <c r="AI16" s="129"/>
      <c r="AJ16" s="129"/>
      <c r="AK16" s="142">
        <v>14</v>
      </c>
      <c r="AL16" s="143" t="s">
        <v>269</v>
      </c>
      <c r="AM16" s="159" t="s">
        <v>218</v>
      </c>
      <c r="AN16" s="160" t="s">
        <v>219</v>
      </c>
      <c r="AO16" s="138" t="s">
        <v>130</v>
      </c>
      <c r="AP16" s="138"/>
      <c r="AQ16" s="142">
        <v>14</v>
      </c>
      <c r="AR16" s="130" t="s">
        <v>270</v>
      </c>
      <c r="AS16" s="159" t="s">
        <v>220</v>
      </c>
      <c r="AT16" s="160" t="s">
        <v>219</v>
      </c>
      <c r="AU16" s="138" t="s">
        <v>130</v>
      </c>
      <c r="AV16" s="138"/>
      <c r="AW16" s="130">
        <v>14</v>
      </c>
      <c r="AX16" s="171" t="s">
        <v>271</v>
      </c>
      <c r="AY16" s="172" t="s">
        <v>272</v>
      </c>
      <c r="AZ16" s="149"/>
    </row>
    <row r="17" spans="1:52" x14ac:dyDescent="0.2">
      <c r="A17" s="173">
        <v>37347</v>
      </c>
      <c r="B17" s="174">
        <v>0.53</v>
      </c>
      <c r="C17" s="174">
        <v>2.75</v>
      </c>
      <c r="D17" s="174">
        <v>-1.7500000000000002E-2</v>
      </c>
      <c r="E17" s="128">
        <v>-1.7500000000000002E-2</v>
      </c>
      <c r="F17" s="175">
        <v>-5.0000000000000001E-3</v>
      </c>
      <c r="G17" s="175">
        <v>-5.0000000000000001E-3</v>
      </c>
      <c r="H17" s="48">
        <v>0.39600000000000002</v>
      </c>
      <c r="I17" s="306">
        <v>17.561</v>
      </c>
      <c r="J17" s="174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77"/>
      <c r="AD17" s="129"/>
      <c r="AE17" s="129"/>
      <c r="AF17" s="129"/>
      <c r="AG17" s="129"/>
      <c r="AH17" s="129"/>
      <c r="AI17" s="129"/>
      <c r="AJ17" s="129"/>
      <c r="AK17" s="142">
        <v>15</v>
      </c>
      <c r="AL17" s="143" t="s">
        <v>273</v>
      </c>
      <c r="AM17" s="159" t="s">
        <v>218</v>
      </c>
      <c r="AN17" s="160" t="s">
        <v>219</v>
      </c>
      <c r="AO17" s="138" t="s">
        <v>130</v>
      </c>
      <c r="AP17" s="138"/>
      <c r="AQ17" s="142">
        <v>15</v>
      </c>
      <c r="AR17" s="130" t="s">
        <v>274</v>
      </c>
      <c r="AS17" s="159" t="s">
        <v>220</v>
      </c>
      <c r="AT17" s="160" t="s">
        <v>219</v>
      </c>
      <c r="AU17" s="138" t="s">
        <v>130</v>
      </c>
      <c r="AV17" s="138"/>
      <c r="AW17" s="130">
        <v>15</v>
      </c>
      <c r="AX17" s="161" t="s">
        <v>275</v>
      </c>
      <c r="AY17" s="162" t="s">
        <v>276</v>
      </c>
      <c r="AZ17" s="149"/>
    </row>
    <row r="18" spans="1:52" ht="13.5" thickBot="1" x14ac:dyDescent="0.25">
      <c r="A18" s="173">
        <v>37377</v>
      </c>
      <c r="B18" s="174">
        <v>0.57999999999999996</v>
      </c>
      <c r="C18" s="174">
        <v>2.7749999999999999</v>
      </c>
      <c r="D18" s="174">
        <v>-1.2500000000000001E-2</v>
      </c>
      <c r="E18" s="128">
        <v>-1.2500000000000001E-2</v>
      </c>
      <c r="F18" s="175">
        <v>-5.0000000000000001E-3</v>
      </c>
      <c r="G18" s="175">
        <v>-5.0000000000000001E-3</v>
      </c>
      <c r="H18" s="48">
        <v>0.376</v>
      </c>
      <c r="I18" s="306">
        <v>17.475000000000001</v>
      </c>
      <c r="J18" s="174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77"/>
      <c r="AD18" s="129"/>
      <c r="AE18" s="129"/>
      <c r="AF18" s="129"/>
      <c r="AG18" s="129"/>
      <c r="AH18" s="129"/>
      <c r="AI18" s="129"/>
      <c r="AJ18" s="129"/>
      <c r="AK18" s="142">
        <v>16</v>
      </c>
      <c r="AL18" s="143" t="s">
        <v>274</v>
      </c>
      <c r="AM18" s="159" t="s">
        <v>218</v>
      </c>
      <c r="AN18" s="160" t="s">
        <v>219</v>
      </c>
      <c r="AO18" s="138" t="s">
        <v>130</v>
      </c>
      <c r="AP18" s="138"/>
      <c r="AQ18" s="142">
        <v>16</v>
      </c>
      <c r="AR18" s="130" t="s">
        <v>277</v>
      </c>
      <c r="AS18" s="159" t="s">
        <v>220</v>
      </c>
      <c r="AT18" s="160" t="s">
        <v>219</v>
      </c>
      <c r="AU18" s="138" t="s">
        <v>130</v>
      </c>
      <c r="AV18" s="138"/>
      <c r="AW18" s="130">
        <v>16</v>
      </c>
      <c r="AX18" s="176" t="s">
        <v>278</v>
      </c>
      <c r="AY18" s="177" t="s">
        <v>279</v>
      </c>
      <c r="AZ18" s="129"/>
    </row>
    <row r="19" spans="1:52" x14ac:dyDescent="0.2">
      <c r="A19" s="173">
        <v>37408</v>
      </c>
      <c r="B19" s="174">
        <v>0.57999999999999996</v>
      </c>
      <c r="C19" s="174">
        <v>2.827</v>
      </c>
      <c r="D19" s="174">
        <v>0</v>
      </c>
      <c r="E19" s="128">
        <v>0</v>
      </c>
      <c r="F19" s="175">
        <v>-5.0000000000000001E-3</v>
      </c>
      <c r="G19" s="175">
        <v>-5.0000000000000001E-3</v>
      </c>
      <c r="H19" s="48">
        <v>0.35699999999999998</v>
      </c>
      <c r="I19" s="306">
        <v>17.367999999999999</v>
      </c>
      <c r="J19" s="174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77"/>
      <c r="AD19" s="129"/>
      <c r="AE19" s="129"/>
      <c r="AF19" s="129"/>
      <c r="AG19" s="129"/>
      <c r="AH19" s="129"/>
      <c r="AI19" s="129"/>
      <c r="AJ19" s="129"/>
      <c r="AK19" s="142">
        <v>17</v>
      </c>
      <c r="AL19" s="143" t="s">
        <v>277</v>
      </c>
      <c r="AM19" s="159" t="s">
        <v>218</v>
      </c>
      <c r="AN19" s="160" t="s">
        <v>219</v>
      </c>
      <c r="AO19" s="138" t="s">
        <v>130</v>
      </c>
      <c r="AP19" s="138"/>
      <c r="AQ19" s="142">
        <v>17</v>
      </c>
      <c r="AR19" s="130" t="s">
        <v>280</v>
      </c>
      <c r="AS19" s="159" t="s">
        <v>220</v>
      </c>
      <c r="AT19" s="160" t="s">
        <v>219</v>
      </c>
      <c r="AU19" s="138" t="s">
        <v>130</v>
      </c>
      <c r="AV19" s="138"/>
      <c r="AW19" s="129"/>
      <c r="AX19" s="129"/>
      <c r="AY19" s="129"/>
      <c r="AZ19" s="129"/>
    </row>
    <row r="20" spans="1:52" x14ac:dyDescent="0.2">
      <c r="A20" s="173">
        <v>37438</v>
      </c>
      <c r="B20" s="174">
        <v>0.57999999999999996</v>
      </c>
      <c r="C20" s="174">
        <v>2.8730000000000002</v>
      </c>
      <c r="D20" s="174">
        <v>1.2500000000000001E-2</v>
      </c>
      <c r="E20" s="128">
        <v>1.2500000000000001E-2</v>
      </c>
      <c r="F20" s="175">
        <v>-5.0000000000000001E-3</v>
      </c>
      <c r="G20" s="175">
        <v>-5.0000000000000001E-3</v>
      </c>
      <c r="H20" s="48">
        <v>0.34200000000000003</v>
      </c>
      <c r="I20" s="306">
        <v>17.222000000000001</v>
      </c>
      <c r="J20" s="174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77"/>
      <c r="AD20" s="129"/>
      <c r="AE20" s="129"/>
      <c r="AF20" s="129"/>
      <c r="AG20" s="129"/>
      <c r="AH20" s="129"/>
      <c r="AI20" s="129"/>
      <c r="AJ20" s="129"/>
      <c r="AK20" s="142">
        <v>18</v>
      </c>
      <c r="AL20" s="143" t="s">
        <v>280</v>
      </c>
      <c r="AM20" s="159" t="s">
        <v>218</v>
      </c>
      <c r="AN20" s="160" t="s">
        <v>219</v>
      </c>
      <c r="AO20" s="138" t="s">
        <v>130</v>
      </c>
      <c r="AP20" s="138"/>
      <c r="AQ20" s="142">
        <v>18</v>
      </c>
      <c r="AR20" s="130" t="s">
        <v>281</v>
      </c>
      <c r="AS20" s="159" t="s">
        <v>220</v>
      </c>
      <c r="AT20" s="160" t="s">
        <v>219</v>
      </c>
      <c r="AU20" s="138" t="s">
        <v>130</v>
      </c>
      <c r="AV20" s="138"/>
      <c r="AW20" s="129"/>
      <c r="AX20" s="129"/>
      <c r="AY20" s="129"/>
      <c r="AZ20" s="129"/>
    </row>
    <row r="21" spans="1:52" x14ac:dyDescent="0.2">
      <c r="A21" s="173">
        <v>37469</v>
      </c>
      <c r="B21" s="174">
        <v>0.63</v>
      </c>
      <c r="C21" s="174">
        <v>2.9129999999999998</v>
      </c>
      <c r="D21" s="174">
        <v>1.7500000000000002E-2</v>
      </c>
      <c r="E21" s="128">
        <v>1.7500000000000002E-2</v>
      </c>
      <c r="F21" s="175">
        <v>-5.0000000000000001E-3</v>
      </c>
      <c r="G21" s="175">
        <v>-5.0000000000000001E-3</v>
      </c>
      <c r="H21" s="48">
        <v>0.33200000000000002</v>
      </c>
      <c r="I21" s="306">
        <v>17.062000000000001</v>
      </c>
      <c r="J21" s="174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77"/>
      <c r="AD21" s="129"/>
      <c r="AE21" s="129"/>
      <c r="AF21" s="129"/>
      <c r="AG21" s="129"/>
      <c r="AH21" s="129"/>
      <c r="AI21" s="129"/>
      <c r="AJ21" s="129"/>
      <c r="AK21" s="142">
        <v>19</v>
      </c>
      <c r="AL21" s="143" t="s">
        <v>282</v>
      </c>
      <c r="AM21" s="159" t="s">
        <v>218</v>
      </c>
      <c r="AN21" s="160" t="s">
        <v>283</v>
      </c>
      <c r="AO21" s="138" t="s">
        <v>130</v>
      </c>
      <c r="AP21" s="138"/>
      <c r="AQ21" s="142">
        <v>19</v>
      </c>
      <c r="AR21" s="130" t="s">
        <v>284</v>
      </c>
      <c r="AS21" s="159" t="s">
        <v>220</v>
      </c>
      <c r="AT21" s="160" t="s">
        <v>219</v>
      </c>
      <c r="AU21" s="138" t="s">
        <v>130</v>
      </c>
      <c r="AV21" s="138"/>
      <c r="AW21" s="129"/>
      <c r="AX21" s="129"/>
      <c r="AY21" s="129"/>
      <c r="AZ21" s="129"/>
    </row>
    <row r="22" spans="1:52" x14ac:dyDescent="0.2">
      <c r="A22" s="173">
        <v>37500</v>
      </c>
      <c r="B22" s="174">
        <v>0.63</v>
      </c>
      <c r="C22" s="174">
        <v>2.911</v>
      </c>
      <c r="D22" s="174">
        <v>7.4999999999999997E-3</v>
      </c>
      <c r="E22" s="128">
        <v>7.4999999999999997E-3</v>
      </c>
      <c r="F22" s="175">
        <v>-5.0000000000000001E-3</v>
      </c>
      <c r="G22" s="175">
        <v>-5.0000000000000001E-3</v>
      </c>
      <c r="H22" s="48">
        <v>0.32300000000000001</v>
      </c>
      <c r="I22" s="306">
        <v>16.917000000000002</v>
      </c>
      <c r="J22" s="174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77"/>
      <c r="AD22" s="129"/>
      <c r="AE22" s="129"/>
      <c r="AF22" s="129"/>
      <c r="AG22" s="129"/>
      <c r="AH22" s="129"/>
      <c r="AI22" s="129"/>
      <c r="AJ22" s="129"/>
      <c r="AK22" s="142">
        <v>20</v>
      </c>
      <c r="AL22" s="143" t="s">
        <v>285</v>
      </c>
      <c r="AM22" s="159" t="s">
        <v>218</v>
      </c>
      <c r="AN22" s="160" t="s">
        <v>283</v>
      </c>
      <c r="AO22" s="138" t="s">
        <v>130</v>
      </c>
      <c r="AP22" s="138"/>
      <c r="AQ22" s="142">
        <v>20</v>
      </c>
      <c r="AR22" s="130" t="s">
        <v>286</v>
      </c>
      <c r="AS22" s="159" t="s">
        <v>220</v>
      </c>
      <c r="AT22" s="160" t="s">
        <v>219</v>
      </c>
      <c r="AU22" s="138" t="s">
        <v>130</v>
      </c>
      <c r="AV22" s="138"/>
      <c r="AW22" s="129"/>
      <c r="AX22" s="129"/>
      <c r="AY22" s="129"/>
      <c r="AZ22" s="129"/>
    </row>
    <row r="23" spans="1:52" x14ac:dyDescent="0.2">
      <c r="A23" s="173">
        <v>37530</v>
      </c>
      <c r="B23" s="174">
        <v>0.68</v>
      </c>
      <c r="C23" s="174">
        <v>2.931</v>
      </c>
      <c r="D23" s="174">
        <v>-2.5000000000000001E-2</v>
      </c>
      <c r="E23" s="128">
        <v>-2.5000000000000001E-2</v>
      </c>
      <c r="F23" s="175">
        <v>-5.0000000000000001E-3</v>
      </c>
      <c r="G23" s="175">
        <v>-5.0000000000000001E-3</v>
      </c>
      <c r="H23" s="48">
        <v>0.311</v>
      </c>
      <c r="I23" s="306">
        <v>16.77</v>
      </c>
      <c r="J23" s="174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77"/>
      <c r="AD23" s="129"/>
      <c r="AE23" s="129"/>
      <c r="AF23" s="129"/>
      <c r="AG23" s="129"/>
      <c r="AH23" s="129"/>
      <c r="AI23" s="129"/>
      <c r="AJ23" s="129"/>
      <c r="AK23" s="142">
        <v>21</v>
      </c>
      <c r="AL23" s="143" t="s">
        <v>287</v>
      </c>
      <c r="AM23" s="159" t="s">
        <v>218</v>
      </c>
      <c r="AN23" s="160" t="s">
        <v>283</v>
      </c>
      <c r="AO23" s="138" t="s">
        <v>130</v>
      </c>
      <c r="AP23" s="138"/>
      <c r="AQ23" s="142">
        <v>21</v>
      </c>
      <c r="AR23" s="130" t="s">
        <v>288</v>
      </c>
      <c r="AS23" s="159" t="s">
        <v>220</v>
      </c>
      <c r="AT23" s="160" t="s">
        <v>219</v>
      </c>
      <c r="AU23" s="138" t="s">
        <v>130</v>
      </c>
      <c r="AV23" s="138"/>
      <c r="AW23" s="129"/>
      <c r="AX23" s="129"/>
      <c r="AY23" s="129"/>
      <c r="AZ23" s="129"/>
    </row>
    <row r="24" spans="1:52" x14ac:dyDescent="0.2">
      <c r="A24" s="173">
        <v>37561</v>
      </c>
      <c r="B24" s="174">
        <v>0.9</v>
      </c>
      <c r="C24" s="174">
        <v>3.101</v>
      </c>
      <c r="D24" s="174">
        <v>-5.7500000000000002E-2</v>
      </c>
      <c r="E24" s="128">
        <v>-5.7500000000000002E-2</v>
      </c>
      <c r="F24" s="175">
        <v>-5.0000000000000001E-3</v>
      </c>
      <c r="G24" s="175">
        <v>-5.0000000000000001E-3</v>
      </c>
      <c r="H24" s="48">
        <v>0.3</v>
      </c>
      <c r="I24" s="306">
        <v>16.646999999999998</v>
      </c>
      <c r="J24" s="174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29"/>
      <c r="AC24" s="77"/>
      <c r="AD24" s="129"/>
      <c r="AE24" s="129"/>
      <c r="AF24" s="129"/>
      <c r="AG24" s="129"/>
      <c r="AH24" s="129"/>
      <c r="AI24" s="129"/>
      <c r="AJ24" s="129"/>
      <c r="AK24" s="142">
        <v>22</v>
      </c>
      <c r="AL24" s="143" t="s">
        <v>289</v>
      </c>
      <c r="AM24" s="159" t="s">
        <v>218</v>
      </c>
      <c r="AN24" s="160" t="s">
        <v>283</v>
      </c>
      <c r="AO24" s="138" t="s">
        <v>130</v>
      </c>
      <c r="AP24" s="138"/>
      <c r="AQ24" s="142">
        <v>22</v>
      </c>
      <c r="AR24" s="130" t="s">
        <v>290</v>
      </c>
      <c r="AS24" s="159" t="s">
        <v>220</v>
      </c>
      <c r="AT24" s="160" t="s">
        <v>219</v>
      </c>
      <c r="AU24" s="138" t="s">
        <v>130</v>
      </c>
      <c r="AV24" s="138"/>
      <c r="AW24" s="129"/>
      <c r="AX24" s="129"/>
      <c r="AY24" s="129"/>
      <c r="AZ24" s="129"/>
    </row>
    <row r="25" spans="1:52" x14ac:dyDescent="0.2">
      <c r="A25" s="173">
        <v>37591</v>
      </c>
      <c r="B25" s="174">
        <v>1.1000000000000001</v>
      </c>
      <c r="C25" s="174">
        <v>3.2909999999999999</v>
      </c>
      <c r="D25" s="174">
        <v>-0.08</v>
      </c>
      <c r="E25" s="128">
        <v>-0.08</v>
      </c>
      <c r="F25" s="175">
        <v>-5.0000000000000001E-3</v>
      </c>
      <c r="G25" s="175">
        <v>-5.0000000000000001E-3</v>
      </c>
      <c r="H25" s="48">
        <v>0.29299999999999998</v>
      </c>
      <c r="I25" s="306">
        <v>16.55</v>
      </c>
      <c r="J25" s="174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  <c r="AC25" s="77"/>
      <c r="AD25" s="129"/>
      <c r="AE25" s="129"/>
      <c r="AF25" s="129"/>
      <c r="AG25" s="129"/>
      <c r="AH25" s="129"/>
      <c r="AI25" s="129"/>
      <c r="AJ25" s="129"/>
      <c r="AK25" s="142">
        <v>23</v>
      </c>
      <c r="AL25" s="143" t="s">
        <v>291</v>
      </c>
      <c r="AM25" s="159" t="s">
        <v>218</v>
      </c>
      <c r="AN25" s="160" t="s">
        <v>283</v>
      </c>
      <c r="AO25" s="138" t="s">
        <v>130</v>
      </c>
      <c r="AP25" s="138"/>
      <c r="AQ25" s="142">
        <v>23</v>
      </c>
      <c r="AR25" s="130" t="s">
        <v>292</v>
      </c>
      <c r="AS25" s="159" t="s">
        <v>220</v>
      </c>
      <c r="AT25" s="160" t="s">
        <v>219</v>
      </c>
      <c r="AU25" s="138" t="s">
        <v>130</v>
      </c>
      <c r="AV25" s="138"/>
      <c r="AW25" s="129"/>
      <c r="AX25" s="129"/>
      <c r="AY25" s="129"/>
      <c r="AZ25" s="129"/>
    </row>
    <row r="26" spans="1:52" x14ac:dyDescent="0.2">
      <c r="A26" s="173">
        <v>37622</v>
      </c>
      <c r="B26" s="174">
        <v>1.1299999999999999</v>
      </c>
      <c r="C26" s="174">
        <v>3.3809999999999998</v>
      </c>
      <c r="D26" s="174">
        <v>-8.5000000000000006E-2</v>
      </c>
      <c r="E26" s="128">
        <v>-8.5000000000000006E-2</v>
      </c>
      <c r="F26" s="175">
        <v>-5.0000000000000001E-3</v>
      </c>
      <c r="G26" s="175">
        <v>-5.0000000000000001E-3</v>
      </c>
      <c r="H26" s="48">
        <v>0.28499999999999998</v>
      </c>
      <c r="I26" s="306">
        <v>16.442</v>
      </c>
      <c r="J26" s="174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77"/>
      <c r="AD26" s="129"/>
      <c r="AE26" s="129"/>
      <c r="AF26" s="129"/>
      <c r="AG26" s="129"/>
      <c r="AH26" s="129"/>
      <c r="AI26" s="129"/>
      <c r="AJ26" s="129"/>
      <c r="AK26" s="142">
        <v>24</v>
      </c>
      <c r="AL26" s="143" t="s">
        <v>293</v>
      </c>
      <c r="AM26" s="159" t="s">
        <v>218</v>
      </c>
      <c r="AN26" s="160" t="s">
        <v>283</v>
      </c>
      <c r="AO26" s="138" t="s">
        <v>130</v>
      </c>
      <c r="AP26" s="138"/>
      <c r="AQ26" s="142">
        <v>24</v>
      </c>
      <c r="AR26" s="130" t="s">
        <v>294</v>
      </c>
      <c r="AS26" s="159" t="s">
        <v>220</v>
      </c>
      <c r="AT26" s="160" t="s">
        <v>219</v>
      </c>
      <c r="AU26" s="138" t="s">
        <v>130</v>
      </c>
      <c r="AV26" s="138"/>
      <c r="AW26" s="129"/>
      <c r="AX26" s="129"/>
      <c r="AY26" s="129"/>
      <c r="AZ26" s="129"/>
    </row>
    <row r="27" spans="1:52" x14ac:dyDescent="0.2">
      <c r="A27" s="173">
        <v>37653</v>
      </c>
      <c r="B27" s="174">
        <v>1.1299999999999999</v>
      </c>
      <c r="C27" s="174">
        <v>3.2839999999999998</v>
      </c>
      <c r="D27" s="174">
        <v>-7.0000000000000007E-2</v>
      </c>
      <c r="E27" s="128">
        <v>-7.0000000000000007E-2</v>
      </c>
      <c r="F27" s="175">
        <v>-5.0000000000000001E-3</v>
      </c>
      <c r="G27" s="175">
        <v>-5.0000000000000001E-3</v>
      </c>
      <c r="H27" s="48">
        <v>0.28000000000000003</v>
      </c>
      <c r="I27" s="306">
        <v>16.367999999999999</v>
      </c>
      <c r="J27" s="174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77"/>
      <c r="AD27" s="129"/>
      <c r="AE27" s="129"/>
      <c r="AF27" s="129"/>
      <c r="AG27" s="129"/>
      <c r="AH27" s="129"/>
      <c r="AI27" s="129"/>
      <c r="AJ27" s="129"/>
      <c r="AK27" s="142">
        <v>25</v>
      </c>
      <c r="AL27" s="143" t="s">
        <v>295</v>
      </c>
      <c r="AM27" s="159" t="s">
        <v>218</v>
      </c>
      <c r="AN27" s="160" t="s">
        <v>283</v>
      </c>
      <c r="AO27" s="138" t="s">
        <v>130</v>
      </c>
      <c r="AP27" s="138"/>
      <c r="AQ27" s="142">
        <v>25</v>
      </c>
      <c r="AR27" s="130" t="s">
        <v>296</v>
      </c>
      <c r="AS27" s="159" t="s">
        <v>220</v>
      </c>
      <c r="AT27" s="160" t="s">
        <v>219</v>
      </c>
      <c r="AU27" s="138" t="s">
        <v>130</v>
      </c>
      <c r="AV27" s="138"/>
      <c r="AW27" s="129"/>
      <c r="AX27" s="129"/>
      <c r="AY27" s="129"/>
      <c r="AZ27" s="129"/>
    </row>
    <row r="28" spans="1:52" x14ac:dyDescent="0.2">
      <c r="A28" s="173">
        <v>37681</v>
      </c>
      <c r="B28" s="174">
        <v>0.88</v>
      </c>
      <c r="C28" s="174">
        <v>3.1589999999999998</v>
      </c>
      <c r="D28" s="174">
        <v>-5.7500000000000002E-2</v>
      </c>
      <c r="E28" s="128">
        <v>-5.7500000000000002E-2</v>
      </c>
      <c r="F28" s="175">
        <v>-5.0000000000000001E-3</v>
      </c>
      <c r="G28" s="175">
        <v>-5.0000000000000001E-3</v>
      </c>
      <c r="H28" s="48">
        <v>0.27400000000000002</v>
      </c>
      <c r="I28" s="306">
        <v>16.285</v>
      </c>
      <c r="J28" s="174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  <c r="AA28" s="129"/>
      <c r="AB28" s="129"/>
      <c r="AC28" s="77"/>
      <c r="AD28" s="129"/>
      <c r="AE28" s="129"/>
      <c r="AF28" s="129"/>
      <c r="AG28" s="129"/>
      <c r="AH28" s="129"/>
      <c r="AI28" s="129"/>
      <c r="AJ28" s="129"/>
      <c r="AK28" s="142">
        <v>26</v>
      </c>
      <c r="AL28" s="143" t="s">
        <v>297</v>
      </c>
      <c r="AM28" s="159" t="s">
        <v>218</v>
      </c>
      <c r="AN28" s="160" t="s">
        <v>283</v>
      </c>
      <c r="AO28" s="138" t="s">
        <v>130</v>
      </c>
      <c r="AP28" s="138"/>
      <c r="AQ28" s="142">
        <v>26</v>
      </c>
      <c r="AR28" s="130" t="s">
        <v>298</v>
      </c>
      <c r="AS28" s="159" t="s">
        <v>220</v>
      </c>
      <c r="AT28" s="160" t="s">
        <v>219</v>
      </c>
      <c r="AU28" s="138" t="s">
        <v>130</v>
      </c>
      <c r="AV28" s="138"/>
      <c r="AW28" s="129"/>
      <c r="AX28" s="129"/>
      <c r="AY28" s="129"/>
      <c r="AZ28" s="129"/>
    </row>
    <row r="29" spans="1:52" x14ac:dyDescent="0.2">
      <c r="A29" s="173">
        <v>37712</v>
      </c>
      <c r="B29" s="174">
        <v>0.48</v>
      </c>
      <c r="C29" s="174">
        <v>2.9990000000000001</v>
      </c>
      <c r="D29" s="174">
        <v>-7.4999999999999997E-3</v>
      </c>
      <c r="E29" s="128">
        <v>-7.4999999999999997E-3</v>
      </c>
      <c r="F29" s="128">
        <v>-5.0000000000000001E-3</v>
      </c>
      <c r="G29" s="175">
        <v>-5.0000000000000001E-3</v>
      </c>
      <c r="H29" s="48">
        <v>0.26900000000000002</v>
      </c>
      <c r="I29" s="306">
        <v>16.212</v>
      </c>
      <c r="J29" s="174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77"/>
      <c r="AD29" s="129"/>
      <c r="AE29" s="129"/>
      <c r="AF29" s="129"/>
      <c r="AG29" s="129"/>
      <c r="AH29" s="129"/>
      <c r="AI29" s="129"/>
      <c r="AJ29" s="129"/>
      <c r="AK29" s="142">
        <v>27</v>
      </c>
      <c r="AL29" s="143" t="s">
        <v>299</v>
      </c>
      <c r="AM29" s="159" t="s">
        <v>218</v>
      </c>
      <c r="AN29" s="160" t="s">
        <v>283</v>
      </c>
      <c r="AO29" s="138" t="s">
        <v>130</v>
      </c>
      <c r="AP29" s="138"/>
      <c r="AQ29" s="142">
        <v>27</v>
      </c>
      <c r="AR29" s="130" t="s">
        <v>300</v>
      </c>
      <c r="AS29" s="159" t="s">
        <v>220</v>
      </c>
      <c r="AT29" s="160" t="s">
        <v>219</v>
      </c>
      <c r="AU29" s="138" t="s">
        <v>130</v>
      </c>
      <c r="AV29" s="138"/>
      <c r="AW29" s="129"/>
      <c r="AX29" s="129"/>
      <c r="AY29" s="129"/>
      <c r="AZ29" s="129"/>
    </row>
    <row r="30" spans="1:52" x14ac:dyDescent="0.2">
      <c r="A30" s="173">
        <v>37742</v>
      </c>
      <c r="B30" s="174">
        <v>0.53</v>
      </c>
      <c r="C30" s="174">
        <v>3.01</v>
      </c>
      <c r="D30" s="174">
        <v>-7.4999999999999997E-3</v>
      </c>
      <c r="E30" s="128">
        <v>-7.4999999999999997E-3</v>
      </c>
      <c r="F30" s="128">
        <v>-5.0000000000000001E-3</v>
      </c>
      <c r="G30" s="175">
        <v>-5.0000000000000001E-3</v>
      </c>
      <c r="H30" s="48">
        <v>0.26500000000000001</v>
      </c>
      <c r="I30" s="306">
        <v>16.149000000000001</v>
      </c>
      <c r="J30" s="174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  <c r="AC30" s="77"/>
      <c r="AD30" s="129"/>
      <c r="AE30" s="129"/>
      <c r="AF30" s="129"/>
      <c r="AG30" s="129"/>
      <c r="AH30" s="129"/>
      <c r="AI30" s="129"/>
      <c r="AJ30" s="129"/>
      <c r="AK30" s="142">
        <v>28</v>
      </c>
      <c r="AL30" s="143" t="s">
        <v>301</v>
      </c>
      <c r="AM30" s="159" t="s">
        <v>218</v>
      </c>
      <c r="AN30" s="160" t="s">
        <v>283</v>
      </c>
      <c r="AO30" s="138" t="s">
        <v>130</v>
      </c>
      <c r="AP30" s="138"/>
      <c r="AQ30" s="142">
        <v>28</v>
      </c>
      <c r="AR30" s="130" t="s">
        <v>302</v>
      </c>
      <c r="AS30" s="159" t="s">
        <v>220</v>
      </c>
      <c r="AT30" s="160" t="s">
        <v>219</v>
      </c>
      <c r="AU30" s="138" t="s">
        <v>130</v>
      </c>
      <c r="AV30" s="138"/>
      <c r="AW30" s="129"/>
      <c r="AX30" s="129"/>
      <c r="AY30" s="129"/>
      <c r="AZ30" s="129"/>
    </row>
    <row r="31" spans="1:52" x14ac:dyDescent="0.2">
      <c r="A31" s="173">
        <v>37773</v>
      </c>
      <c r="B31" s="174">
        <v>0.53</v>
      </c>
      <c r="C31" s="174">
        <v>3.0379999999999998</v>
      </c>
      <c r="D31" s="174">
        <v>-2.5000000000000001E-3</v>
      </c>
      <c r="E31" s="128">
        <v>-2.5000000000000001E-3</v>
      </c>
      <c r="F31" s="128">
        <v>-5.0000000000000001E-3</v>
      </c>
      <c r="G31" s="175">
        <v>-5.0000000000000001E-3</v>
      </c>
      <c r="H31" s="48">
        <v>0.26</v>
      </c>
      <c r="I31" s="306">
        <v>16.093</v>
      </c>
      <c r="J31" s="174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29"/>
      <c r="AA31" s="129"/>
      <c r="AB31" s="129"/>
      <c r="AC31" s="77"/>
      <c r="AD31" s="129"/>
      <c r="AE31" s="129"/>
      <c r="AF31" s="129"/>
      <c r="AG31" s="129"/>
      <c r="AH31" s="129"/>
      <c r="AI31" s="129"/>
      <c r="AJ31" s="129"/>
      <c r="AK31" s="142">
        <v>29</v>
      </c>
      <c r="AL31" s="143" t="s">
        <v>303</v>
      </c>
      <c r="AM31" s="159" t="s">
        <v>218</v>
      </c>
      <c r="AN31" s="160" t="s">
        <v>283</v>
      </c>
      <c r="AO31" s="138" t="s">
        <v>130</v>
      </c>
      <c r="AP31" s="138"/>
      <c r="AQ31" s="142">
        <v>29</v>
      </c>
      <c r="AR31" s="130" t="s">
        <v>304</v>
      </c>
      <c r="AS31" s="159" t="s">
        <v>220</v>
      </c>
      <c r="AT31" s="160" t="s">
        <v>219</v>
      </c>
      <c r="AU31" s="138" t="s">
        <v>130</v>
      </c>
      <c r="AV31" s="138"/>
      <c r="AW31" s="129"/>
      <c r="AX31" s="129"/>
      <c r="AY31" s="129"/>
      <c r="AZ31" s="129"/>
    </row>
    <row r="32" spans="1:52" x14ac:dyDescent="0.2">
      <c r="A32" s="173">
        <v>37803</v>
      </c>
      <c r="B32" s="174">
        <v>0.53</v>
      </c>
      <c r="C32" s="174">
        <v>3.0579999999999998</v>
      </c>
      <c r="D32" s="174">
        <v>0</v>
      </c>
      <c r="E32" s="128">
        <v>0</v>
      </c>
      <c r="F32" s="128">
        <v>-5.0000000000000001E-3</v>
      </c>
      <c r="G32" s="175">
        <v>-5.0000000000000001E-3</v>
      </c>
      <c r="H32" s="48">
        <v>0.255</v>
      </c>
      <c r="I32" s="306">
        <v>16.036999999999999</v>
      </c>
      <c r="J32" s="174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77"/>
      <c r="AD32" s="129"/>
      <c r="AE32" s="129"/>
      <c r="AF32" s="129"/>
      <c r="AG32" s="129"/>
      <c r="AH32" s="129"/>
      <c r="AI32" s="129"/>
      <c r="AJ32" s="129"/>
      <c r="AK32" s="142">
        <v>30</v>
      </c>
      <c r="AL32" s="143" t="s">
        <v>305</v>
      </c>
      <c r="AM32" s="159" t="s">
        <v>218</v>
      </c>
      <c r="AN32" s="160" t="s">
        <v>283</v>
      </c>
      <c r="AO32" s="138" t="s">
        <v>130</v>
      </c>
      <c r="AP32" s="138"/>
      <c r="AQ32" s="142">
        <v>30</v>
      </c>
      <c r="AR32" s="130" t="s">
        <v>306</v>
      </c>
      <c r="AS32" s="159" t="s">
        <v>220</v>
      </c>
      <c r="AT32" s="160" t="s">
        <v>219</v>
      </c>
      <c r="AU32" s="138" t="s">
        <v>130</v>
      </c>
      <c r="AV32" s="138"/>
      <c r="AW32" s="129"/>
      <c r="AX32" s="129"/>
      <c r="AY32" s="129"/>
      <c r="AZ32" s="129"/>
    </row>
    <row r="33" spans="1:51" x14ac:dyDescent="0.2">
      <c r="A33" s="173">
        <v>37834</v>
      </c>
      <c r="B33" s="174">
        <v>0.57999999999999996</v>
      </c>
      <c r="C33" s="174">
        <v>3.0779999999999998</v>
      </c>
      <c r="D33" s="174">
        <v>2.5000000000000001E-3</v>
      </c>
      <c r="E33" s="128">
        <v>2.5000000000000001E-3</v>
      </c>
      <c r="F33" s="128">
        <v>-5.0000000000000001E-3</v>
      </c>
      <c r="G33" s="175">
        <v>-5.0000000000000001E-3</v>
      </c>
      <c r="H33" s="48">
        <v>0.251</v>
      </c>
      <c r="I33" s="306">
        <v>15.999000000000001</v>
      </c>
      <c r="J33" s="174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X33" s="129"/>
      <c r="Y33" s="129"/>
      <c r="Z33" s="129"/>
      <c r="AA33" s="129"/>
      <c r="AB33" s="129"/>
      <c r="AC33" s="77"/>
      <c r="AD33" s="129"/>
      <c r="AE33" s="129"/>
      <c r="AF33" s="129"/>
      <c r="AG33" s="129"/>
      <c r="AH33" s="129"/>
      <c r="AI33" s="129"/>
      <c r="AJ33" s="129"/>
      <c r="AK33" s="142">
        <v>31</v>
      </c>
      <c r="AL33" s="143" t="s">
        <v>307</v>
      </c>
      <c r="AM33" s="159" t="s">
        <v>218</v>
      </c>
      <c r="AN33" s="160" t="s">
        <v>283</v>
      </c>
      <c r="AO33" s="138" t="s">
        <v>130</v>
      </c>
      <c r="AP33" s="138"/>
      <c r="AQ33" s="142">
        <v>31</v>
      </c>
      <c r="AR33" s="130" t="s">
        <v>308</v>
      </c>
      <c r="AS33" s="159" t="s">
        <v>220</v>
      </c>
      <c r="AT33" s="160" t="s">
        <v>219</v>
      </c>
      <c r="AU33" s="138" t="s">
        <v>130</v>
      </c>
      <c r="AV33" s="138"/>
      <c r="AW33" s="129"/>
      <c r="AX33" s="129"/>
      <c r="AY33" s="129"/>
    </row>
    <row r="34" spans="1:51" x14ac:dyDescent="0.2">
      <c r="A34" s="173">
        <v>37865</v>
      </c>
      <c r="B34" s="174">
        <v>0.57999999999999996</v>
      </c>
      <c r="C34" s="174">
        <v>3.0830000000000002</v>
      </c>
      <c r="D34" s="174">
        <v>-5.0000000000000001E-3</v>
      </c>
      <c r="E34" s="128">
        <v>-5.0000000000000001E-3</v>
      </c>
      <c r="F34" s="128">
        <v>-5.0000000000000001E-3</v>
      </c>
      <c r="G34" s="175">
        <v>-5.0000000000000001E-3</v>
      </c>
      <c r="H34" s="48">
        <v>0.248</v>
      </c>
      <c r="I34" s="306">
        <v>15.959</v>
      </c>
      <c r="J34" s="174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129"/>
      <c r="Y34" s="129"/>
      <c r="Z34" s="129"/>
      <c r="AA34" s="129"/>
      <c r="AB34" s="129"/>
      <c r="AC34" s="77"/>
      <c r="AD34" s="129"/>
      <c r="AE34" s="129"/>
      <c r="AF34" s="129"/>
      <c r="AG34" s="129"/>
      <c r="AH34" s="129"/>
      <c r="AI34" s="129"/>
      <c r="AJ34" s="129"/>
      <c r="AK34" s="142">
        <v>32</v>
      </c>
      <c r="AL34" s="143" t="s">
        <v>309</v>
      </c>
      <c r="AM34" s="159" t="s">
        <v>218</v>
      </c>
      <c r="AN34" s="160" t="s">
        <v>283</v>
      </c>
      <c r="AO34" s="138" t="s">
        <v>130</v>
      </c>
      <c r="AP34" s="138"/>
      <c r="AQ34" s="142">
        <v>32</v>
      </c>
      <c r="AR34" s="130" t="s">
        <v>310</v>
      </c>
      <c r="AS34" s="159" t="s">
        <v>220</v>
      </c>
      <c r="AT34" s="160" t="s">
        <v>219</v>
      </c>
      <c r="AU34" s="138" t="s">
        <v>130</v>
      </c>
      <c r="AV34" s="138"/>
    </row>
    <row r="35" spans="1:51" x14ac:dyDescent="0.2">
      <c r="A35" s="173">
        <v>37895</v>
      </c>
      <c r="B35" s="174">
        <v>0.63</v>
      </c>
      <c r="C35" s="174">
        <v>3.093</v>
      </c>
      <c r="D35" s="174">
        <v>-1.4999999999999999E-2</v>
      </c>
      <c r="E35" s="128">
        <v>-1.4999999999999999E-2</v>
      </c>
      <c r="F35" s="128">
        <v>-5.0000000000000001E-3</v>
      </c>
      <c r="G35" s="175">
        <v>-5.0000000000000001E-3</v>
      </c>
      <c r="H35" s="48">
        <v>0.24299999999999999</v>
      </c>
      <c r="I35" s="306">
        <v>15.913</v>
      </c>
      <c r="J35" s="174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29"/>
      <c r="AB35" s="129"/>
      <c r="AC35" s="77"/>
      <c r="AD35" s="129"/>
      <c r="AE35" s="129"/>
      <c r="AF35" s="129"/>
      <c r="AG35" s="129"/>
      <c r="AH35" s="129"/>
      <c r="AI35" s="129"/>
      <c r="AJ35" s="129"/>
      <c r="AK35" s="142">
        <v>33</v>
      </c>
      <c r="AL35" s="143" t="s">
        <v>311</v>
      </c>
      <c r="AM35" s="159" t="s">
        <v>218</v>
      </c>
      <c r="AN35" s="160" t="s">
        <v>283</v>
      </c>
      <c r="AO35" s="138" t="s">
        <v>130</v>
      </c>
      <c r="AP35" s="138"/>
      <c r="AQ35" s="142">
        <v>33</v>
      </c>
      <c r="AR35" s="130" t="s">
        <v>312</v>
      </c>
      <c r="AS35" s="159" t="s">
        <v>220</v>
      </c>
      <c r="AT35" s="160" t="s">
        <v>219</v>
      </c>
      <c r="AU35" s="138" t="s">
        <v>130</v>
      </c>
      <c r="AV35" s="138"/>
    </row>
    <row r="36" spans="1:51" x14ac:dyDescent="0.2">
      <c r="A36" s="173">
        <v>37926</v>
      </c>
      <c r="B36" s="174">
        <v>0.88</v>
      </c>
      <c r="C36" s="174">
        <v>3.258</v>
      </c>
      <c r="D36" s="174">
        <v>-5.5E-2</v>
      </c>
      <c r="E36" s="128">
        <v>-5.5E-2</v>
      </c>
      <c r="F36" s="128">
        <v>-5.0000000000000001E-3</v>
      </c>
      <c r="G36" s="175">
        <v>-5.0000000000000001E-3</v>
      </c>
      <c r="H36" s="48">
        <v>0.24</v>
      </c>
      <c r="I36" s="306">
        <v>15.875999999999999</v>
      </c>
      <c r="J36" s="174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  <c r="AA36" s="129"/>
      <c r="AB36" s="129"/>
      <c r="AC36" s="77"/>
      <c r="AD36" s="129"/>
      <c r="AE36" s="129"/>
      <c r="AF36" s="129"/>
      <c r="AG36" s="129"/>
      <c r="AH36" s="129"/>
      <c r="AI36" s="129"/>
      <c r="AJ36" s="129"/>
      <c r="AK36" s="142">
        <v>34</v>
      </c>
      <c r="AL36" s="143" t="s">
        <v>313</v>
      </c>
      <c r="AM36" s="159" t="s">
        <v>218</v>
      </c>
      <c r="AN36" s="160" t="s">
        <v>283</v>
      </c>
      <c r="AO36" s="138" t="s">
        <v>130</v>
      </c>
      <c r="AP36" s="138"/>
      <c r="AQ36" s="142">
        <v>34</v>
      </c>
      <c r="AR36" s="130" t="s">
        <v>314</v>
      </c>
      <c r="AS36" s="159" t="s">
        <v>220</v>
      </c>
      <c r="AT36" s="160" t="s">
        <v>219</v>
      </c>
      <c r="AU36" s="138" t="s">
        <v>130</v>
      </c>
      <c r="AV36" s="138"/>
    </row>
    <row r="37" spans="1:51" x14ac:dyDescent="0.2">
      <c r="A37" s="173">
        <v>37956</v>
      </c>
      <c r="B37" s="174">
        <v>1.08</v>
      </c>
      <c r="C37" s="174">
        <v>3.423</v>
      </c>
      <c r="D37" s="174">
        <v>-7.7499999999999999E-2</v>
      </c>
      <c r="E37" s="128">
        <v>-7.7499999999999999E-2</v>
      </c>
      <c r="F37" s="128">
        <v>-5.0000000000000001E-3</v>
      </c>
      <c r="G37" s="175">
        <v>-5.0000000000000001E-3</v>
      </c>
      <c r="H37" s="48">
        <v>0.23499999999999999</v>
      </c>
      <c r="I37" s="306">
        <v>15.826000000000001</v>
      </c>
      <c r="J37" s="174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29"/>
      <c r="Z37" s="129"/>
      <c r="AA37" s="129"/>
      <c r="AB37" s="129"/>
      <c r="AC37" s="77"/>
      <c r="AD37" s="129"/>
      <c r="AE37" s="129"/>
      <c r="AF37" s="129"/>
      <c r="AG37" s="129"/>
      <c r="AH37" s="129"/>
      <c r="AI37" s="129"/>
      <c r="AJ37" s="129"/>
      <c r="AK37" s="142">
        <v>35</v>
      </c>
      <c r="AL37" s="143" t="s">
        <v>315</v>
      </c>
      <c r="AM37" s="159" t="s">
        <v>218</v>
      </c>
      <c r="AN37" s="160" t="s">
        <v>283</v>
      </c>
      <c r="AO37" s="138" t="s">
        <v>130</v>
      </c>
      <c r="AP37" s="138"/>
      <c r="AQ37" s="142">
        <v>35</v>
      </c>
      <c r="AR37" s="130" t="s">
        <v>316</v>
      </c>
      <c r="AS37" s="159" t="s">
        <v>220</v>
      </c>
      <c r="AT37" s="160" t="s">
        <v>219</v>
      </c>
      <c r="AU37" s="138" t="s">
        <v>130</v>
      </c>
      <c r="AV37" s="138"/>
    </row>
    <row r="38" spans="1:51" x14ac:dyDescent="0.2">
      <c r="A38" s="173">
        <v>37987</v>
      </c>
      <c r="B38" s="174">
        <v>1.05</v>
      </c>
      <c r="C38" s="174">
        <v>3.4780000000000002</v>
      </c>
      <c r="D38" s="174">
        <v>-0.08</v>
      </c>
      <c r="E38" s="128">
        <v>-0.08</v>
      </c>
      <c r="F38" s="128">
        <v>-5.0000000000000001E-3</v>
      </c>
      <c r="G38" s="175">
        <v>-5.0000000000000001E-3</v>
      </c>
      <c r="H38" s="48">
        <v>0.23300000000000001</v>
      </c>
      <c r="I38" s="306">
        <v>15.771000000000001</v>
      </c>
      <c r="J38" s="174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29"/>
      <c r="AA38" s="129"/>
      <c r="AB38" s="129"/>
      <c r="AC38" s="77"/>
      <c r="AD38" s="129"/>
      <c r="AE38" s="129"/>
      <c r="AF38" s="129"/>
      <c r="AG38" s="129"/>
      <c r="AH38" s="129"/>
      <c r="AI38" s="129"/>
      <c r="AJ38" s="129"/>
      <c r="AK38" s="142">
        <v>36</v>
      </c>
      <c r="AL38" s="143" t="s">
        <v>317</v>
      </c>
      <c r="AM38" s="159" t="s">
        <v>218</v>
      </c>
      <c r="AN38" s="160" t="s">
        <v>283</v>
      </c>
      <c r="AO38" s="138" t="s">
        <v>130</v>
      </c>
      <c r="AP38" s="138"/>
      <c r="AQ38" s="142">
        <v>36</v>
      </c>
      <c r="AR38" s="130" t="s">
        <v>318</v>
      </c>
      <c r="AS38" s="159" t="s">
        <v>220</v>
      </c>
      <c r="AT38" s="160" t="s">
        <v>219</v>
      </c>
      <c r="AU38" s="138" t="s">
        <v>130</v>
      </c>
      <c r="AV38" s="138"/>
    </row>
    <row r="39" spans="1:51" x14ac:dyDescent="0.2">
      <c r="A39" s="173">
        <v>38018</v>
      </c>
      <c r="B39" s="174">
        <v>1.05</v>
      </c>
      <c r="C39" s="174">
        <v>3.3639999999999999</v>
      </c>
      <c r="D39" s="174">
        <v>-6.25E-2</v>
      </c>
      <c r="E39" s="128">
        <v>-6.25E-2</v>
      </c>
      <c r="F39" s="128">
        <v>-5.0000000000000001E-3</v>
      </c>
      <c r="G39" s="175">
        <v>-5.0000000000000001E-3</v>
      </c>
      <c r="H39" s="48">
        <v>0.23100000000000001</v>
      </c>
      <c r="I39" s="306">
        <v>15.723000000000001</v>
      </c>
      <c r="J39" s="174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29"/>
      <c r="W39" s="129"/>
      <c r="X39" s="129"/>
      <c r="Y39" s="129"/>
      <c r="Z39" s="129"/>
      <c r="AA39" s="129"/>
      <c r="AB39" s="129"/>
      <c r="AC39" s="77"/>
      <c r="AD39" s="129"/>
      <c r="AE39" s="129"/>
      <c r="AF39" s="129"/>
      <c r="AG39" s="129"/>
      <c r="AH39" s="129"/>
      <c r="AI39" s="129"/>
      <c r="AJ39" s="129"/>
      <c r="AK39" s="142">
        <v>37</v>
      </c>
      <c r="AL39" s="143" t="s">
        <v>319</v>
      </c>
      <c r="AM39" s="159" t="s">
        <v>218</v>
      </c>
      <c r="AN39" s="160" t="s">
        <v>283</v>
      </c>
      <c r="AO39" s="138" t="s">
        <v>130</v>
      </c>
      <c r="AP39" s="138"/>
      <c r="AQ39" s="142">
        <v>37</v>
      </c>
      <c r="AR39" s="130" t="s">
        <v>320</v>
      </c>
      <c r="AS39" s="159" t="s">
        <v>220</v>
      </c>
      <c r="AT39" s="160" t="s">
        <v>219</v>
      </c>
      <c r="AU39" s="138" t="s">
        <v>130</v>
      </c>
      <c r="AV39" s="138"/>
    </row>
    <row r="40" spans="1:51" x14ac:dyDescent="0.2">
      <c r="A40" s="173">
        <v>38047</v>
      </c>
      <c r="B40" s="174">
        <v>0.8</v>
      </c>
      <c r="C40" s="174">
        <v>3.2320000000000002</v>
      </c>
      <c r="D40" s="174">
        <v>-0.05</v>
      </c>
      <c r="E40" s="128">
        <v>-0.05</v>
      </c>
      <c r="F40" s="128">
        <v>-5.0000000000000001E-3</v>
      </c>
      <c r="G40" s="175">
        <v>-5.0000000000000001E-3</v>
      </c>
      <c r="H40" s="48">
        <v>0.22900000000000001</v>
      </c>
      <c r="I40" s="306">
        <v>15.67</v>
      </c>
      <c r="J40" s="174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29"/>
      <c r="W40" s="129"/>
      <c r="X40" s="129"/>
      <c r="Y40" s="129"/>
      <c r="Z40" s="129"/>
      <c r="AA40" s="129"/>
      <c r="AB40" s="129"/>
      <c r="AC40" s="77"/>
      <c r="AD40" s="129"/>
      <c r="AE40" s="129"/>
      <c r="AF40" s="129"/>
      <c r="AG40" s="129"/>
      <c r="AH40" s="129"/>
      <c r="AI40" s="129"/>
      <c r="AJ40" s="129"/>
      <c r="AK40" s="142">
        <v>38</v>
      </c>
      <c r="AL40" s="143" t="s">
        <v>321</v>
      </c>
      <c r="AM40" s="159" t="s">
        <v>218</v>
      </c>
      <c r="AN40" s="160" t="s">
        <v>283</v>
      </c>
      <c r="AO40" s="138" t="s">
        <v>130</v>
      </c>
      <c r="AP40" s="138"/>
      <c r="AQ40" s="142">
        <v>38</v>
      </c>
      <c r="AR40" s="130" t="s">
        <v>322</v>
      </c>
      <c r="AS40" s="159" t="s">
        <v>220</v>
      </c>
      <c r="AT40" s="160" t="s">
        <v>219</v>
      </c>
      <c r="AU40" s="138" t="s">
        <v>130</v>
      </c>
      <c r="AV40" s="138"/>
    </row>
    <row r="41" spans="1:51" x14ac:dyDescent="0.2">
      <c r="A41" s="173">
        <v>38078</v>
      </c>
      <c r="B41" s="174">
        <v>0.45</v>
      </c>
      <c r="C41" s="174">
        <v>3.0619999999999998</v>
      </c>
      <c r="D41" s="174">
        <v>-7.4999999999999997E-3</v>
      </c>
      <c r="E41" s="128">
        <v>-7.4999999999999997E-3</v>
      </c>
      <c r="F41" s="128">
        <v>-5.0000000000000001E-3</v>
      </c>
      <c r="G41" s="175">
        <v>-5.0000000000000001E-3</v>
      </c>
      <c r="H41" s="48">
        <v>0.22700000000000001</v>
      </c>
      <c r="I41" s="306">
        <v>15.621</v>
      </c>
      <c r="J41" s="174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29"/>
      <c r="W41" s="129"/>
      <c r="X41" s="129"/>
      <c r="Y41" s="129"/>
      <c r="Z41" s="129"/>
      <c r="AA41" s="129"/>
      <c r="AB41" s="129"/>
      <c r="AC41" s="77"/>
      <c r="AD41" s="129"/>
      <c r="AE41" s="129"/>
      <c r="AF41" s="129"/>
      <c r="AG41" s="129"/>
      <c r="AH41" s="129"/>
      <c r="AI41" s="129"/>
      <c r="AJ41" s="129"/>
      <c r="AK41" s="142">
        <v>39</v>
      </c>
      <c r="AL41" s="143" t="s">
        <v>323</v>
      </c>
      <c r="AM41" s="159" t="s">
        <v>218</v>
      </c>
      <c r="AN41" s="160" t="s">
        <v>283</v>
      </c>
      <c r="AO41" s="138" t="s">
        <v>130</v>
      </c>
      <c r="AP41" s="138"/>
      <c r="AQ41" s="142">
        <v>39</v>
      </c>
      <c r="AR41" s="130" t="s">
        <v>324</v>
      </c>
      <c r="AS41" s="159" t="s">
        <v>220</v>
      </c>
      <c r="AT41" s="160" t="s">
        <v>219</v>
      </c>
      <c r="AU41" s="138" t="s">
        <v>130</v>
      </c>
      <c r="AV41" s="138"/>
    </row>
    <row r="42" spans="1:51" x14ac:dyDescent="0.2">
      <c r="A42" s="173">
        <v>38108</v>
      </c>
      <c r="B42" s="174">
        <v>0.5</v>
      </c>
      <c r="C42" s="174">
        <v>3.0619999999999998</v>
      </c>
      <c r="D42" s="174">
        <v>-7.4999999999999997E-3</v>
      </c>
      <c r="E42" s="128">
        <v>-7.4999999999999997E-3</v>
      </c>
      <c r="F42" s="128">
        <v>-5.0000000000000001E-3</v>
      </c>
      <c r="G42" s="175">
        <v>-5.0000000000000001E-3</v>
      </c>
      <c r="H42" s="48">
        <v>0.224</v>
      </c>
      <c r="I42" s="306">
        <v>15.573</v>
      </c>
      <c r="J42" s="174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29"/>
      <c r="W42" s="129"/>
      <c r="X42" s="129"/>
      <c r="Y42" s="129"/>
      <c r="Z42" s="129"/>
      <c r="AA42" s="129"/>
      <c r="AB42" s="129"/>
      <c r="AC42" s="77"/>
      <c r="AD42" s="129"/>
      <c r="AE42" s="129"/>
      <c r="AF42" s="129"/>
      <c r="AG42" s="129"/>
      <c r="AH42" s="129"/>
      <c r="AI42" s="129"/>
      <c r="AJ42" s="129"/>
      <c r="AK42" s="142">
        <v>40</v>
      </c>
      <c r="AL42" s="143" t="s">
        <v>325</v>
      </c>
      <c r="AM42" s="159" t="s">
        <v>218</v>
      </c>
      <c r="AN42" s="160" t="s">
        <v>283</v>
      </c>
      <c r="AO42" s="138" t="s">
        <v>130</v>
      </c>
      <c r="AP42" s="138"/>
      <c r="AQ42" s="142">
        <v>40</v>
      </c>
      <c r="AR42" s="130" t="s">
        <v>326</v>
      </c>
      <c r="AS42" s="159" t="s">
        <v>220</v>
      </c>
      <c r="AT42" s="160" t="s">
        <v>219</v>
      </c>
      <c r="AU42" s="138" t="s">
        <v>130</v>
      </c>
      <c r="AV42" s="138"/>
    </row>
    <row r="43" spans="1:51" x14ac:dyDescent="0.2">
      <c r="A43" s="173">
        <v>38139</v>
      </c>
      <c r="B43" s="174">
        <v>0.5</v>
      </c>
      <c r="C43" s="174">
        <v>3.0939999999999999</v>
      </c>
      <c r="D43" s="174">
        <v>-2.5000000000000001E-3</v>
      </c>
      <c r="E43" s="128">
        <v>-2.5000000000000001E-3</v>
      </c>
      <c r="F43" s="128">
        <v>-5.0000000000000001E-3</v>
      </c>
      <c r="G43" s="175">
        <v>-5.0000000000000001E-3</v>
      </c>
      <c r="H43" s="48">
        <v>0.221</v>
      </c>
      <c r="I43" s="306">
        <v>15.522</v>
      </c>
      <c r="J43" s="174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29"/>
      <c r="W43" s="129"/>
      <c r="X43" s="129"/>
      <c r="Y43" s="129"/>
      <c r="Z43" s="129"/>
      <c r="AA43" s="129"/>
      <c r="AB43" s="129"/>
      <c r="AC43" s="77"/>
      <c r="AD43" s="129"/>
      <c r="AE43" s="129"/>
      <c r="AF43" s="129"/>
      <c r="AG43" s="129"/>
      <c r="AH43" s="129"/>
      <c r="AI43" s="129"/>
      <c r="AJ43" s="129"/>
      <c r="AK43" s="142">
        <v>41</v>
      </c>
      <c r="AL43" s="143" t="s">
        <v>327</v>
      </c>
      <c r="AM43" s="159" t="s">
        <v>218</v>
      </c>
      <c r="AN43" s="160" t="s">
        <v>283</v>
      </c>
      <c r="AO43" s="138" t="s">
        <v>130</v>
      </c>
      <c r="AP43" s="138"/>
      <c r="AQ43" s="142">
        <v>41</v>
      </c>
      <c r="AR43" s="130" t="s">
        <v>328</v>
      </c>
      <c r="AS43" s="159" t="s">
        <v>220</v>
      </c>
      <c r="AT43" s="160" t="s">
        <v>219</v>
      </c>
      <c r="AU43" s="138" t="s">
        <v>130</v>
      </c>
      <c r="AV43" s="138"/>
    </row>
    <row r="44" spans="1:51" x14ac:dyDescent="0.2">
      <c r="A44" s="173">
        <v>38169</v>
      </c>
      <c r="B44" s="174">
        <v>0.5</v>
      </c>
      <c r="C44" s="174">
        <v>3.1440000000000001</v>
      </c>
      <c r="D44" s="174">
        <v>0</v>
      </c>
      <c r="E44" s="128">
        <v>0</v>
      </c>
      <c r="F44" s="128">
        <v>-5.0000000000000001E-3</v>
      </c>
      <c r="G44" s="175">
        <v>-5.0000000000000001E-3</v>
      </c>
      <c r="H44" s="48">
        <v>0.22</v>
      </c>
      <c r="I44" s="306">
        <v>15.472</v>
      </c>
      <c r="J44" s="174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  <c r="AC44" s="77"/>
      <c r="AD44" s="129"/>
      <c r="AE44" s="129"/>
      <c r="AF44" s="129"/>
      <c r="AG44" s="129"/>
      <c r="AH44" s="129"/>
      <c r="AI44" s="129"/>
      <c r="AJ44" s="129"/>
      <c r="AK44" s="142">
        <v>42</v>
      </c>
      <c r="AL44" s="143" t="s">
        <v>329</v>
      </c>
      <c r="AM44" s="159" t="s">
        <v>218</v>
      </c>
      <c r="AN44" s="160" t="s">
        <v>283</v>
      </c>
      <c r="AO44" s="138" t="s">
        <v>130</v>
      </c>
      <c r="AP44" s="138"/>
      <c r="AQ44" s="142">
        <v>42</v>
      </c>
      <c r="AR44" s="130" t="s">
        <v>330</v>
      </c>
      <c r="AS44" s="159" t="s">
        <v>220</v>
      </c>
      <c r="AT44" s="160" t="s">
        <v>219</v>
      </c>
      <c r="AU44" s="138" t="s">
        <v>130</v>
      </c>
      <c r="AV44" s="138"/>
    </row>
    <row r="45" spans="1:51" x14ac:dyDescent="0.2">
      <c r="A45" s="173">
        <v>38200</v>
      </c>
      <c r="B45" s="174">
        <v>0.55000000000000004</v>
      </c>
      <c r="C45" s="174">
        <v>3.1779999999999999</v>
      </c>
      <c r="D45" s="174">
        <v>2.5000000000000001E-3</v>
      </c>
      <c r="E45" s="128">
        <v>2.5000000000000001E-3</v>
      </c>
      <c r="F45" s="128">
        <v>-5.0000000000000001E-3</v>
      </c>
      <c r="G45" s="175">
        <v>-5.0000000000000001E-3</v>
      </c>
      <c r="H45" s="48">
        <v>0.219</v>
      </c>
      <c r="I45" s="306">
        <v>15.423999999999999</v>
      </c>
      <c r="J45" s="174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29"/>
      <c r="W45" s="129"/>
      <c r="X45" s="129"/>
      <c r="Y45" s="129"/>
      <c r="Z45" s="129"/>
      <c r="AA45" s="129"/>
      <c r="AB45" s="129"/>
      <c r="AC45" s="77"/>
      <c r="AD45" s="129"/>
      <c r="AE45" s="129"/>
      <c r="AF45" s="129"/>
      <c r="AG45" s="129"/>
      <c r="AH45" s="129"/>
      <c r="AI45" s="129"/>
      <c r="AJ45" s="129"/>
      <c r="AK45" s="142">
        <v>43</v>
      </c>
      <c r="AL45" s="143" t="s">
        <v>331</v>
      </c>
      <c r="AM45" s="159" t="s">
        <v>218</v>
      </c>
      <c r="AN45" s="160" t="s">
        <v>283</v>
      </c>
      <c r="AO45" s="138" t="s">
        <v>130</v>
      </c>
      <c r="AP45" s="138"/>
      <c r="AQ45" s="142">
        <v>43</v>
      </c>
      <c r="AR45" s="130" t="s">
        <v>332</v>
      </c>
      <c r="AS45" s="159" t="s">
        <v>220</v>
      </c>
      <c r="AT45" s="160" t="s">
        <v>219</v>
      </c>
      <c r="AU45" s="138" t="s">
        <v>130</v>
      </c>
      <c r="AV45" s="138"/>
    </row>
    <row r="46" spans="1:51" x14ac:dyDescent="0.2">
      <c r="A46" s="173">
        <v>38231</v>
      </c>
      <c r="B46" s="174">
        <v>0.55000000000000004</v>
      </c>
      <c r="C46" s="174">
        <v>3.1909999999999998</v>
      </c>
      <c r="D46" s="174">
        <v>-5.0000000000000001E-3</v>
      </c>
      <c r="E46" s="128">
        <v>-5.0000000000000001E-3</v>
      </c>
      <c r="F46" s="128">
        <v>-5.0000000000000001E-3</v>
      </c>
      <c r="G46" s="175">
        <v>-5.0000000000000001E-3</v>
      </c>
      <c r="H46" s="48">
        <v>0.216</v>
      </c>
      <c r="I46" s="306">
        <v>15.372</v>
      </c>
      <c r="J46" s="174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29"/>
      <c r="W46" s="129"/>
      <c r="X46" s="129"/>
      <c r="Y46" s="129"/>
      <c r="Z46" s="129"/>
      <c r="AA46" s="129"/>
      <c r="AB46" s="129"/>
      <c r="AC46" s="77"/>
      <c r="AD46" s="129"/>
      <c r="AE46" s="129"/>
      <c r="AF46" s="129"/>
      <c r="AG46" s="129"/>
      <c r="AH46" s="129"/>
      <c r="AI46" s="129"/>
      <c r="AJ46" s="129"/>
      <c r="AK46" s="142">
        <v>44</v>
      </c>
      <c r="AL46" s="143" t="s">
        <v>281</v>
      </c>
      <c r="AM46" s="159" t="s">
        <v>218</v>
      </c>
      <c r="AN46" s="160" t="s">
        <v>219</v>
      </c>
      <c r="AO46" s="138" t="s">
        <v>130</v>
      </c>
      <c r="AP46" s="138"/>
      <c r="AQ46" s="142">
        <v>44</v>
      </c>
      <c r="AR46" s="130" t="s">
        <v>333</v>
      </c>
      <c r="AS46" s="159" t="s">
        <v>220</v>
      </c>
      <c r="AT46" s="160" t="s">
        <v>219</v>
      </c>
      <c r="AU46" s="138" t="s">
        <v>130</v>
      </c>
      <c r="AV46" s="138"/>
    </row>
    <row r="47" spans="1:51" x14ac:dyDescent="0.2">
      <c r="A47" s="173">
        <v>38261</v>
      </c>
      <c r="B47" s="174">
        <v>0.6</v>
      </c>
      <c r="C47" s="174">
        <v>3.1829999999999998</v>
      </c>
      <c r="D47" s="174">
        <v>-1.4999999999999999E-2</v>
      </c>
      <c r="E47" s="128">
        <v>-1.4999999999999999E-2</v>
      </c>
      <c r="F47" s="128">
        <v>-5.0000000000000001E-3</v>
      </c>
      <c r="G47" s="175">
        <v>-5.0000000000000001E-3</v>
      </c>
      <c r="H47" s="48">
        <v>0.215</v>
      </c>
      <c r="I47" s="306">
        <v>15.323</v>
      </c>
      <c r="J47" s="174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77"/>
      <c r="AD47" s="129"/>
      <c r="AE47" s="129"/>
      <c r="AF47" s="129"/>
      <c r="AG47" s="129"/>
      <c r="AH47" s="129"/>
      <c r="AI47" s="129"/>
      <c r="AJ47" s="129"/>
      <c r="AK47" s="142">
        <v>45</v>
      </c>
      <c r="AL47" s="143" t="s">
        <v>281</v>
      </c>
      <c r="AM47" s="159" t="s">
        <v>218</v>
      </c>
      <c r="AN47" s="160" t="s">
        <v>283</v>
      </c>
      <c r="AO47" s="138" t="s">
        <v>130</v>
      </c>
      <c r="AP47" s="138"/>
      <c r="AQ47" s="142">
        <v>45</v>
      </c>
      <c r="AR47" s="130" t="s">
        <v>334</v>
      </c>
      <c r="AS47" s="159" t="s">
        <v>220</v>
      </c>
      <c r="AT47" s="160" t="s">
        <v>219</v>
      </c>
      <c r="AU47" s="138" t="s">
        <v>130</v>
      </c>
      <c r="AV47" s="138"/>
    </row>
    <row r="48" spans="1:51" x14ac:dyDescent="0.2">
      <c r="A48" s="173">
        <v>38292</v>
      </c>
      <c r="B48" s="174">
        <v>0.85</v>
      </c>
      <c r="C48" s="174">
        <v>3.3530000000000002</v>
      </c>
      <c r="D48" s="174">
        <v>-5.2499999999999998E-2</v>
      </c>
      <c r="E48" s="128">
        <v>-5.2499999999999998E-2</v>
      </c>
      <c r="F48" s="128">
        <v>-5.0000000000000001E-3</v>
      </c>
      <c r="G48" s="175">
        <v>-5.0000000000000001E-3</v>
      </c>
      <c r="H48" s="48">
        <v>0.214</v>
      </c>
      <c r="I48" s="306">
        <v>15.276999999999999</v>
      </c>
      <c r="J48" s="174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  <c r="X48" s="129"/>
      <c r="Y48" s="129"/>
      <c r="Z48" s="129"/>
      <c r="AA48" s="129"/>
      <c r="AB48" s="129"/>
      <c r="AC48" s="77"/>
      <c r="AD48" s="129"/>
      <c r="AE48" s="129"/>
      <c r="AF48" s="129"/>
      <c r="AG48" s="129"/>
      <c r="AH48" s="129"/>
      <c r="AI48" s="129"/>
      <c r="AJ48" s="129"/>
      <c r="AK48" s="142">
        <v>46</v>
      </c>
      <c r="AL48" s="143" t="s">
        <v>335</v>
      </c>
      <c r="AM48" s="159" t="s">
        <v>218</v>
      </c>
      <c r="AN48" s="160" t="s">
        <v>283</v>
      </c>
      <c r="AO48" s="138" t="s">
        <v>130</v>
      </c>
      <c r="AP48" s="138"/>
      <c r="AQ48" s="142">
        <v>46</v>
      </c>
      <c r="AR48" s="130" t="s">
        <v>336</v>
      </c>
      <c r="AS48" s="159" t="s">
        <v>220</v>
      </c>
      <c r="AT48" s="160" t="s">
        <v>219</v>
      </c>
      <c r="AU48" s="138" t="s">
        <v>130</v>
      </c>
      <c r="AV48" s="138"/>
    </row>
    <row r="49" spans="1:48" x14ac:dyDescent="0.2">
      <c r="A49" s="173">
        <v>38322</v>
      </c>
      <c r="B49" s="174">
        <v>1.05</v>
      </c>
      <c r="C49" s="174">
        <v>3.528</v>
      </c>
      <c r="D49" s="174">
        <v>-7.4999999999999997E-2</v>
      </c>
      <c r="E49" s="128">
        <v>-7.4999999999999997E-2</v>
      </c>
      <c r="F49" s="128">
        <v>-5.0000000000000001E-3</v>
      </c>
      <c r="G49" s="175">
        <v>-5.0000000000000001E-3</v>
      </c>
      <c r="H49" s="48">
        <v>0.21</v>
      </c>
      <c r="I49" s="306">
        <v>15.231999999999999</v>
      </c>
      <c r="J49" s="174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29"/>
      <c r="W49" s="129"/>
      <c r="X49" s="129"/>
      <c r="Y49" s="129"/>
      <c r="Z49" s="129"/>
      <c r="AA49" s="129"/>
      <c r="AB49" s="129"/>
      <c r="AC49" s="77"/>
      <c r="AD49" s="129"/>
      <c r="AE49" s="129"/>
      <c r="AF49" s="129"/>
      <c r="AG49" s="129"/>
      <c r="AH49" s="129"/>
      <c r="AI49" s="129"/>
      <c r="AJ49" s="129"/>
      <c r="AK49" s="142">
        <v>47</v>
      </c>
      <c r="AL49" s="143" t="s">
        <v>337</v>
      </c>
      <c r="AM49" s="159" t="s">
        <v>218</v>
      </c>
      <c r="AN49" s="160" t="s">
        <v>283</v>
      </c>
      <c r="AO49" s="138" t="s">
        <v>130</v>
      </c>
      <c r="AP49" s="138"/>
      <c r="AQ49" s="142">
        <v>47</v>
      </c>
      <c r="AR49" s="130" t="s">
        <v>338</v>
      </c>
      <c r="AS49" s="159" t="s">
        <v>220</v>
      </c>
      <c r="AT49" s="160" t="s">
        <v>219</v>
      </c>
      <c r="AU49" s="138" t="s">
        <v>130</v>
      </c>
      <c r="AV49" s="138"/>
    </row>
    <row r="50" spans="1:48" x14ac:dyDescent="0.2">
      <c r="A50" s="173">
        <v>38353</v>
      </c>
      <c r="B50" s="174">
        <v>1.05</v>
      </c>
      <c r="C50" s="174">
        <v>3.5630000000000002</v>
      </c>
      <c r="D50" s="174">
        <v>-7.7499999999999999E-2</v>
      </c>
      <c r="E50" s="128">
        <v>-7.7499999999999999E-2</v>
      </c>
      <c r="F50" s="128">
        <v>-5.0000000000000001E-3</v>
      </c>
      <c r="G50" s="175">
        <v>-5.0000000000000001E-3</v>
      </c>
      <c r="H50" s="48">
        <v>0.20899999999999999</v>
      </c>
      <c r="I50" s="306">
        <v>15.193</v>
      </c>
      <c r="J50" s="174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29"/>
      <c r="W50" s="129"/>
      <c r="X50" s="129"/>
      <c r="Y50" s="129"/>
      <c r="Z50" s="129"/>
      <c r="AA50" s="129"/>
      <c r="AB50" s="129"/>
      <c r="AC50" s="77"/>
      <c r="AD50" s="129"/>
      <c r="AE50" s="129"/>
      <c r="AF50" s="129"/>
      <c r="AG50" s="129"/>
      <c r="AH50" s="129"/>
      <c r="AI50" s="129"/>
      <c r="AJ50" s="129"/>
      <c r="AK50" s="142">
        <v>48</v>
      </c>
      <c r="AL50" s="143" t="s">
        <v>339</v>
      </c>
      <c r="AM50" s="159" t="s">
        <v>218</v>
      </c>
      <c r="AN50" s="160" t="s">
        <v>283</v>
      </c>
      <c r="AO50" s="138" t="s">
        <v>130</v>
      </c>
      <c r="AP50" s="138"/>
      <c r="AQ50" s="142">
        <v>48</v>
      </c>
      <c r="AR50" s="130" t="s">
        <v>340</v>
      </c>
      <c r="AS50" s="159" t="s">
        <v>220</v>
      </c>
      <c r="AT50" s="160" t="s">
        <v>219</v>
      </c>
      <c r="AU50" s="138" t="s">
        <v>130</v>
      </c>
      <c r="AV50" s="138"/>
    </row>
    <row r="51" spans="1:48" x14ac:dyDescent="0.2">
      <c r="A51" s="173">
        <v>38384</v>
      </c>
      <c r="B51" s="174">
        <v>1.05</v>
      </c>
      <c r="C51" s="174">
        <v>3.4489999999999998</v>
      </c>
      <c r="D51" s="174">
        <v>-0.06</v>
      </c>
      <c r="E51" s="128">
        <v>-0.06</v>
      </c>
      <c r="F51" s="128">
        <v>-5.0000000000000001E-3</v>
      </c>
      <c r="G51" s="175">
        <v>-5.0000000000000001E-3</v>
      </c>
      <c r="H51" s="48">
        <v>0.20899999999999999</v>
      </c>
      <c r="I51" s="306">
        <v>15.153</v>
      </c>
      <c r="J51" s="174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  <c r="X51" s="129"/>
      <c r="Y51" s="129"/>
      <c r="Z51" s="129"/>
      <c r="AA51" s="129"/>
      <c r="AB51" s="129"/>
      <c r="AC51" s="77"/>
      <c r="AD51" s="129"/>
      <c r="AE51" s="129"/>
      <c r="AF51" s="129"/>
      <c r="AG51" s="129"/>
      <c r="AH51" s="129"/>
      <c r="AI51" s="129"/>
      <c r="AJ51" s="129"/>
      <c r="AK51" s="142">
        <v>49</v>
      </c>
      <c r="AL51" s="143" t="s">
        <v>284</v>
      </c>
      <c r="AM51" s="159" t="s">
        <v>218</v>
      </c>
      <c r="AN51" s="160" t="s">
        <v>219</v>
      </c>
      <c r="AO51" s="138" t="s">
        <v>130</v>
      </c>
      <c r="AP51" s="138"/>
      <c r="AQ51" s="142">
        <v>49</v>
      </c>
      <c r="AR51" s="130" t="s">
        <v>341</v>
      </c>
      <c r="AS51" s="159" t="s">
        <v>220</v>
      </c>
      <c r="AT51" s="160" t="s">
        <v>219</v>
      </c>
      <c r="AU51" s="138" t="s">
        <v>130</v>
      </c>
      <c r="AV51" s="138"/>
    </row>
    <row r="52" spans="1:48" x14ac:dyDescent="0.2">
      <c r="A52" s="173">
        <v>38412</v>
      </c>
      <c r="B52" s="174">
        <v>0.8</v>
      </c>
      <c r="C52" s="174">
        <v>3.3170000000000002</v>
      </c>
      <c r="D52" s="174">
        <v>-4.7500000000000001E-2</v>
      </c>
      <c r="E52" s="128">
        <v>-4.7500000000000001E-2</v>
      </c>
      <c r="F52" s="128">
        <v>-5.0000000000000001E-3</v>
      </c>
      <c r="G52" s="175">
        <v>-5.0000000000000001E-3</v>
      </c>
      <c r="H52" s="48">
        <v>0.20699999999999999</v>
      </c>
      <c r="I52" s="306">
        <v>15.106999999999999</v>
      </c>
      <c r="J52" s="174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29"/>
      <c r="W52" s="129"/>
      <c r="X52" s="129"/>
      <c r="Y52" s="129"/>
      <c r="Z52" s="129"/>
      <c r="AA52" s="129"/>
      <c r="AB52" s="129"/>
      <c r="AC52" s="77"/>
      <c r="AD52" s="129"/>
      <c r="AE52" s="129"/>
      <c r="AF52" s="129"/>
      <c r="AG52" s="129"/>
      <c r="AH52" s="129"/>
      <c r="AI52" s="129"/>
      <c r="AJ52" s="129"/>
      <c r="AK52" s="142">
        <v>50</v>
      </c>
      <c r="AL52" s="143" t="s">
        <v>342</v>
      </c>
      <c r="AM52" s="159" t="s">
        <v>218</v>
      </c>
      <c r="AN52" s="160" t="s">
        <v>283</v>
      </c>
      <c r="AO52" s="138" t="s">
        <v>130</v>
      </c>
      <c r="AP52" s="138"/>
      <c r="AQ52" s="142">
        <v>50</v>
      </c>
      <c r="AR52" s="130" t="s">
        <v>343</v>
      </c>
      <c r="AS52" s="159" t="s">
        <v>220</v>
      </c>
      <c r="AT52" s="160" t="s">
        <v>219</v>
      </c>
      <c r="AU52" s="138" t="s">
        <v>130</v>
      </c>
      <c r="AV52" s="138"/>
    </row>
    <row r="53" spans="1:48" x14ac:dyDescent="0.2">
      <c r="A53" s="173">
        <v>38443</v>
      </c>
      <c r="B53" s="174">
        <v>0.45</v>
      </c>
      <c r="C53" s="174">
        <v>3.1469999999999998</v>
      </c>
      <c r="D53" s="174">
        <v>-1.2500000000000001E-2</v>
      </c>
      <c r="E53" s="128">
        <v>-1.2500000000000001E-2</v>
      </c>
      <c r="F53" s="128">
        <v>-5.0000000000000001E-3</v>
      </c>
      <c r="G53" s="175">
        <v>-5.0000000000000001E-3</v>
      </c>
      <c r="H53" s="48">
        <v>0.20699999999999999</v>
      </c>
      <c r="I53" s="306">
        <v>15.068</v>
      </c>
      <c r="J53" s="174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29"/>
      <c r="W53" s="129"/>
      <c r="X53" s="129"/>
      <c r="Y53" s="129"/>
      <c r="Z53" s="129"/>
      <c r="AA53" s="129"/>
      <c r="AB53" s="129"/>
      <c r="AC53" s="77"/>
      <c r="AD53" s="129"/>
      <c r="AE53" s="129"/>
      <c r="AF53" s="129"/>
      <c r="AG53" s="129"/>
      <c r="AH53" s="129"/>
      <c r="AI53" s="129"/>
      <c r="AJ53" s="129"/>
      <c r="AK53" s="142">
        <v>51</v>
      </c>
      <c r="AL53" s="143" t="s">
        <v>344</v>
      </c>
      <c r="AM53" s="159" t="s">
        <v>218</v>
      </c>
      <c r="AN53" s="160" t="s">
        <v>283</v>
      </c>
      <c r="AO53" s="138" t="s">
        <v>130</v>
      </c>
      <c r="AP53" s="138"/>
      <c r="AQ53" s="142">
        <v>51</v>
      </c>
      <c r="AR53" s="130" t="s">
        <v>345</v>
      </c>
      <c r="AS53" s="159" t="s">
        <v>220</v>
      </c>
      <c r="AT53" s="160" t="s">
        <v>219</v>
      </c>
      <c r="AU53" s="138" t="s">
        <v>130</v>
      </c>
      <c r="AV53" s="138"/>
    </row>
    <row r="54" spans="1:48" x14ac:dyDescent="0.2">
      <c r="A54" s="173">
        <v>38473</v>
      </c>
      <c r="B54" s="174">
        <v>0.5</v>
      </c>
      <c r="C54" s="174">
        <v>3.1469999999999998</v>
      </c>
      <c r="D54" s="174">
        <v>-1.2500000000000001E-2</v>
      </c>
      <c r="E54" s="128">
        <v>-1.2500000000000001E-2</v>
      </c>
      <c r="F54" s="128">
        <v>-5.0000000000000001E-3</v>
      </c>
      <c r="G54" s="175">
        <v>-5.0000000000000001E-3</v>
      </c>
      <c r="H54" s="48">
        <v>0.20599999999999999</v>
      </c>
      <c r="I54" s="306">
        <v>15.026999999999999</v>
      </c>
      <c r="J54" s="174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29"/>
      <c r="W54" s="129"/>
      <c r="X54" s="129"/>
      <c r="Y54" s="129"/>
      <c r="Z54" s="129"/>
      <c r="AA54" s="129"/>
      <c r="AB54" s="129"/>
      <c r="AC54" s="77"/>
      <c r="AD54" s="129"/>
      <c r="AE54" s="129"/>
      <c r="AF54" s="129"/>
      <c r="AG54" s="129"/>
      <c r="AH54" s="129"/>
      <c r="AI54" s="129"/>
      <c r="AJ54" s="129"/>
      <c r="AK54" s="142">
        <v>52</v>
      </c>
      <c r="AL54" s="143" t="s">
        <v>346</v>
      </c>
      <c r="AM54" s="159" t="s">
        <v>218</v>
      </c>
      <c r="AN54" s="160" t="s">
        <v>283</v>
      </c>
      <c r="AO54" s="138" t="s">
        <v>130</v>
      </c>
      <c r="AP54" s="138"/>
      <c r="AQ54" s="142">
        <v>52</v>
      </c>
      <c r="AR54" s="130" t="s">
        <v>347</v>
      </c>
      <c r="AS54" s="159" t="s">
        <v>220</v>
      </c>
      <c r="AT54" s="160" t="s">
        <v>219</v>
      </c>
      <c r="AU54" s="138" t="s">
        <v>130</v>
      </c>
      <c r="AV54" s="138"/>
    </row>
    <row r="55" spans="1:48" x14ac:dyDescent="0.2">
      <c r="A55" s="173">
        <v>38504</v>
      </c>
      <c r="B55" s="174">
        <v>0.5</v>
      </c>
      <c r="C55" s="174">
        <v>3.1789999999999998</v>
      </c>
      <c r="D55" s="174">
        <v>-7.4999999999999997E-3</v>
      </c>
      <c r="E55" s="128">
        <v>-7.4999999999999997E-3</v>
      </c>
      <c r="F55" s="128">
        <v>-5.0000000000000001E-3</v>
      </c>
      <c r="G55" s="175">
        <v>-5.0000000000000001E-3</v>
      </c>
      <c r="H55" s="48">
        <v>0.20399999999999999</v>
      </c>
      <c r="I55" s="306">
        <v>14.983000000000001</v>
      </c>
      <c r="J55" s="174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29"/>
      <c r="W55" s="129"/>
      <c r="X55" s="129"/>
      <c r="Y55" s="129"/>
      <c r="Z55" s="129"/>
      <c r="AA55" s="129"/>
      <c r="AB55" s="129"/>
      <c r="AC55" s="77"/>
      <c r="AD55" s="129"/>
      <c r="AE55" s="129"/>
      <c r="AF55" s="129"/>
      <c r="AG55" s="129"/>
      <c r="AH55" s="129"/>
      <c r="AI55" s="129"/>
      <c r="AJ55" s="129"/>
      <c r="AK55" s="142">
        <v>53</v>
      </c>
      <c r="AL55" s="143" t="s">
        <v>348</v>
      </c>
      <c r="AM55" s="159" t="s">
        <v>218</v>
      </c>
      <c r="AN55" s="160" t="s">
        <v>283</v>
      </c>
      <c r="AO55" s="138" t="s">
        <v>130</v>
      </c>
      <c r="AP55" s="138"/>
      <c r="AQ55" s="142">
        <v>53</v>
      </c>
      <c r="AR55" s="130" t="s">
        <v>349</v>
      </c>
      <c r="AS55" s="159" t="s">
        <v>220</v>
      </c>
      <c r="AT55" s="160" t="s">
        <v>219</v>
      </c>
      <c r="AU55" s="138" t="s">
        <v>130</v>
      </c>
      <c r="AV55" s="138"/>
    </row>
    <row r="56" spans="1:48" x14ac:dyDescent="0.2">
      <c r="A56" s="173">
        <v>38534</v>
      </c>
      <c r="B56" s="174">
        <v>0.5</v>
      </c>
      <c r="C56" s="174">
        <v>3.2290000000000001</v>
      </c>
      <c r="D56" s="174">
        <v>-5.0000000000000001E-3</v>
      </c>
      <c r="E56" s="128">
        <v>-5.0000000000000001E-3</v>
      </c>
      <c r="F56" s="128">
        <v>-5.0000000000000001E-3</v>
      </c>
      <c r="G56" s="175">
        <v>-5.0000000000000001E-3</v>
      </c>
      <c r="H56" s="48">
        <v>0.20300000000000001</v>
      </c>
      <c r="I56" s="306">
        <v>14.942</v>
      </c>
      <c r="J56" s="174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29"/>
      <c r="W56" s="129"/>
      <c r="X56" s="129"/>
      <c r="Y56" s="129"/>
      <c r="Z56" s="129"/>
      <c r="AA56" s="129"/>
      <c r="AB56" s="129"/>
      <c r="AC56" s="77"/>
      <c r="AD56" s="129"/>
      <c r="AE56" s="129"/>
      <c r="AF56" s="129"/>
      <c r="AG56" s="129"/>
      <c r="AH56" s="129"/>
      <c r="AI56" s="129"/>
      <c r="AJ56" s="129"/>
      <c r="AK56" s="142">
        <v>54</v>
      </c>
      <c r="AL56" s="143" t="s">
        <v>350</v>
      </c>
      <c r="AM56" s="159" t="s">
        <v>218</v>
      </c>
      <c r="AN56" s="160" t="s">
        <v>283</v>
      </c>
      <c r="AO56" s="138" t="s">
        <v>130</v>
      </c>
      <c r="AP56" s="138"/>
      <c r="AQ56" s="142">
        <v>54</v>
      </c>
      <c r="AR56" s="130" t="s">
        <v>351</v>
      </c>
      <c r="AS56" s="159" t="s">
        <v>220</v>
      </c>
      <c r="AT56" s="160" t="s">
        <v>219</v>
      </c>
      <c r="AU56" s="138" t="s">
        <v>130</v>
      </c>
      <c r="AV56" s="138"/>
    </row>
    <row r="57" spans="1:48" x14ac:dyDescent="0.2">
      <c r="A57" s="173">
        <v>38565</v>
      </c>
      <c r="B57" s="174">
        <v>0.55000000000000004</v>
      </c>
      <c r="C57" s="174">
        <v>3.2629999999999999</v>
      </c>
      <c r="D57" s="174">
        <v>-2.5000000000000001E-3</v>
      </c>
      <c r="E57" s="128">
        <v>-2.5000000000000001E-3</v>
      </c>
      <c r="F57" s="128">
        <v>-5.0000000000000001E-3</v>
      </c>
      <c r="G57" s="175">
        <v>-5.0000000000000001E-3</v>
      </c>
      <c r="H57" s="48">
        <v>0.20300000000000001</v>
      </c>
      <c r="I57" s="306">
        <v>14.901</v>
      </c>
      <c r="J57" s="174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  <c r="AC57" s="77"/>
      <c r="AD57" s="129"/>
      <c r="AE57" s="129"/>
      <c r="AF57" s="129"/>
      <c r="AG57" s="129"/>
      <c r="AH57" s="129"/>
      <c r="AI57" s="129"/>
      <c r="AJ57" s="129"/>
      <c r="AK57" s="142">
        <v>55</v>
      </c>
      <c r="AL57" s="143" t="s">
        <v>352</v>
      </c>
      <c r="AM57" s="159" t="s">
        <v>218</v>
      </c>
      <c r="AN57" s="160" t="s">
        <v>283</v>
      </c>
      <c r="AO57" s="138" t="s">
        <v>130</v>
      </c>
      <c r="AP57" s="138"/>
      <c r="AQ57" s="142">
        <v>55</v>
      </c>
      <c r="AR57" s="130" t="s">
        <v>353</v>
      </c>
      <c r="AS57" s="159" t="s">
        <v>220</v>
      </c>
      <c r="AT57" s="160" t="s">
        <v>219</v>
      </c>
      <c r="AU57" s="138" t="s">
        <v>130</v>
      </c>
      <c r="AV57" s="138"/>
    </row>
    <row r="58" spans="1:48" x14ac:dyDescent="0.2">
      <c r="A58" s="173">
        <v>38596</v>
      </c>
      <c r="B58" s="174">
        <v>0.55000000000000004</v>
      </c>
      <c r="C58" s="174">
        <v>3.2759999999999998</v>
      </c>
      <c r="D58" s="174">
        <v>-0.01</v>
      </c>
      <c r="E58" s="128">
        <v>-0.01</v>
      </c>
      <c r="F58" s="128">
        <v>-5.0000000000000001E-3</v>
      </c>
      <c r="G58" s="175">
        <v>-5.0000000000000001E-3</v>
      </c>
      <c r="H58" s="48">
        <v>0.20100000000000001</v>
      </c>
      <c r="I58" s="306">
        <v>14.858000000000001</v>
      </c>
      <c r="J58" s="174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29"/>
      <c r="W58" s="129"/>
      <c r="X58" s="129"/>
      <c r="Y58" s="129"/>
      <c r="Z58" s="129"/>
      <c r="AA58" s="129"/>
      <c r="AB58" s="129"/>
      <c r="AC58" s="77"/>
      <c r="AD58" s="129"/>
      <c r="AE58" s="129"/>
      <c r="AF58" s="129"/>
      <c r="AG58" s="129"/>
      <c r="AH58" s="129"/>
      <c r="AI58" s="129"/>
      <c r="AJ58" s="129"/>
      <c r="AK58" s="142">
        <v>56</v>
      </c>
      <c r="AL58" s="143" t="s">
        <v>286</v>
      </c>
      <c r="AM58" s="159" t="s">
        <v>218</v>
      </c>
      <c r="AN58" s="160" t="s">
        <v>219</v>
      </c>
      <c r="AO58" s="138" t="s">
        <v>130</v>
      </c>
      <c r="AP58" s="138"/>
      <c r="AQ58" s="142">
        <v>56</v>
      </c>
      <c r="AR58" s="130" t="s">
        <v>354</v>
      </c>
      <c r="AS58" s="159" t="s">
        <v>220</v>
      </c>
      <c r="AT58" s="160" t="s">
        <v>219</v>
      </c>
      <c r="AU58" s="138" t="s">
        <v>130</v>
      </c>
      <c r="AV58" s="138"/>
    </row>
    <row r="59" spans="1:48" x14ac:dyDescent="0.2">
      <c r="A59" s="173">
        <v>38626</v>
      </c>
      <c r="B59" s="174">
        <v>0.6</v>
      </c>
      <c r="C59" s="174">
        <v>3.2679999999999998</v>
      </c>
      <c r="D59" s="174">
        <v>-0.02</v>
      </c>
      <c r="E59" s="128">
        <v>-0.02</v>
      </c>
      <c r="F59" s="128">
        <v>-5.0000000000000001E-3</v>
      </c>
      <c r="G59" s="175">
        <v>-5.0000000000000001E-3</v>
      </c>
      <c r="H59" s="48">
        <v>0.2</v>
      </c>
      <c r="I59" s="306">
        <v>14.818</v>
      </c>
      <c r="J59" s="174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29"/>
      <c r="W59" s="129"/>
      <c r="X59" s="129"/>
      <c r="Y59" s="129"/>
      <c r="Z59" s="129"/>
      <c r="AA59" s="129"/>
      <c r="AB59" s="129"/>
      <c r="AC59" s="77"/>
      <c r="AD59" s="129"/>
      <c r="AE59" s="129"/>
      <c r="AF59" s="129"/>
      <c r="AG59" s="129"/>
      <c r="AH59" s="129"/>
      <c r="AI59" s="129"/>
      <c r="AJ59" s="129"/>
      <c r="AK59" s="142">
        <v>57</v>
      </c>
      <c r="AL59" s="143" t="s">
        <v>355</v>
      </c>
      <c r="AM59" s="159" t="s">
        <v>218</v>
      </c>
      <c r="AN59" s="160" t="s">
        <v>283</v>
      </c>
      <c r="AO59" s="138" t="s">
        <v>130</v>
      </c>
      <c r="AP59" s="138"/>
      <c r="AQ59" s="142">
        <v>57</v>
      </c>
      <c r="AR59" s="130" t="s">
        <v>356</v>
      </c>
      <c r="AS59" s="159" t="s">
        <v>220</v>
      </c>
      <c r="AT59" s="160" t="s">
        <v>219</v>
      </c>
      <c r="AU59" s="138" t="s">
        <v>130</v>
      </c>
      <c r="AV59" s="138"/>
    </row>
    <row r="60" spans="1:48" x14ac:dyDescent="0.2">
      <c r="A60" s="173">
        <v>38657</v>
      </c>
      <c r="B60" s="174">
        <v>0.85</v>
      </c>
      <c r="C60" s="174">
        <v>3.4380000000000002</v>
      </c>
      <c r="D60" s="174">
        <v>-5.2499999999999998E-2</v>
      </c>
      <c r="E60" s="128">
        <v>-5.2499999999999998E-2</v>
      </c>
      <c r="F60" s="128">
        <v>-5.0000000000000001E-3</v>
      </c>
      <c r="G60" s="175">
        <v>-5.0000000000000001E-3</v>
      </c>
      <c r="H60" s="48">
        <v>0.19700000000000001</v>
      </c>
      <c r="I60" s="306">
        <v>14.78</v>
      </c>
      <c r="J60" s="174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29"/>
      <c r="W60" s="129"/>
      <c r="X60" s="129"/>
      <c r="Y60" s="129"/>
      <c r="Z60" s="129"/>
      <c r="AA60" s="129"/>
      <c r="AB60" s="129"/>
      <c r="AC60" s="77"/>
      <c r="AD60" s="129"/>
      <c r="AE60" s="129"/>
      <c r="AF60" s="129"/>
      <c r="AG60" s="129"/>
      <c r="AH60" s="129"/>
      <c r="AI60" s="129"/>
      <c r="AJ60" s="129"/>
      <c r="AK60" s="142">
        <v>58</v>
      </c>
      <c r="AL60" s="143" t="s">
        <v>357</v>
      </c>
      <c r="AM60" s="159" t="s">
        <v>218</v>
      </c>
      <c r="AN60" s="160" t="s">
        <v>283</v>
      </c>
      <c r="AO60" s="138" t="s">
        <v>130</v>
      </c>
      <c r="AP60" s="138"/>
      <c r="AQ60" s="142">
        <v>58</v>
      </c>
      <c r="AR60" s="130" t="s">
        <v>358</v>
      </c>
      <c r="AS60" s="159" t="s">
        <v>220</v>
      </c>
      <c r="AT60" s="160" t="s">
        <v>219</v>
      </c>
      <c r="AU60" s="138" t="s">
        <v>130</v>
      </c>
      <c r="AV60" s="138"/>
    </row>
    <row r="61" spans="1:48" x14ac:dyDescent="0.2">
      <c r="A61" s="173">
        <v>38687</v>
      </c>
      <c r="B61" s="174">
        <v>1.05</v>
      </c>
      <c r="C61" s="174">
        <v>3.613</v>
      </c>
      <c r="D61" s="174">
        <v>-7.4999999999999997E-2</v>
      </c>
      <c r="E61" s="128">
        <v>-7.4999999999999997E-2</v>
      </c>
      <c r="F61" s="128">
        <v>-5.0000000000000001E-3</v>
      </c>
      <c r="G61" s="175">
        <v>-5.0000000000000001E-3</v>
      </c>
      <c r="H61" s="48">
        <v>0.19600000000000001</v>
      </c>
      <c r="I61" s="306">
        <v>14.753</v>
      </c>
      <c r="J61" s="174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29"/>
      <c r="W61" s="129"/>
      <c r="X61" s="129"/>
      <c r="Y61" s="129"/>
      <c r="Z61" s="129"/>
      <c r="AA61" s="129"/>
      <c r="AB61" s="129"/>
      <c r="AC61" s="77"/>
      <c r="AD61" s="129"/>
      <c r="AE61" s="129"/>
      <c r="AF61" s="129"/>
      <c r="AG61" s="129"/>
      <c r="AH61" s="129"/>
      <c r="AI61" s="129"/>
      <c r="AJ61" s="129"/>
      <c r="AK61" s="142">
        <v>59</v>
      </c>
      <c r="AL61" s="143" t="s">
        <v>359</v>
      </c>
      <c r="AM61" s="159" t="s">
        <v>218</v>
      </c>
      <c r="AN61" s="160" t="s">
        <v>283</v>
      </c>
      <c r="AO61" s="138" t="s">
        <v>130</v>
      </c>
      <c r="AP61" s="138"/>
      <c r="AQ61" s="142">
        <v>59</v>
      </c>
      <c r="AR61" s="130" t="s">
        <v>360</v>
      </c>
      <c r="AS61" s="159" t="s">
        <v>220</v>
      </c>
      <c r="AT61" s="160" t="s">
        <v>219</v>
      </c>
      <c r="AU61" s="138" t="s">
        <v>130</v>
      </c>
      <c r="AV61" s="138"/>
    </row>
    <row r="62" spans="1:48" x14ac:dyDescent="0.2">
      <c r="A62" s="173">
        <v>38718</v>
      </c>
      <c r="B62" s="174">
        <v>1.05</v>
      </c>
      <c r="C62" s="174">
        <v>3.6505000000000001</v>
      </c>
      <c r="D62" s="174">
        <v>-7.7499999999999999E-2</v>
      </c>
      <c r="E62" s="128">
        <v>-7.7499999999999999E-2</v>
      </c>
      <c r="F62" s="128">
        <v>-5.0000000000000001E-3</v>
      </c>
      <c r="G62" s="175">
        <v>-5.0000000000000001E-3</v>
      </c>
      <c r="H62" s="48">
        <v>0.19500000000000001</v>
      </c>
      <c r="I62" s="306">
        <v>14.726000000000001</v>
      </c>
      <c r="J62" s="174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  <c r="AA62" s="129"/>
      <c r="AB62" s="129"/>
      <c r="AC62" s="77"/>
      <c r="AD62" s="129"/>
      <c r="AE62" s="129"/>
      <c r="AF62" s="129"/>
      <c r="AG62" s="129"/>
      <c r="AH62" s="129"/>
      <c r="AI62" s="129"/>
      <c r="AJ62" s="129"/>
      <c r="AK62" s="142">
        <v>60</v>
      </c>
      <c r="AL62" s="143" t="s">
        <v>361</v>
      </c>
      <c r="AM62" s="159" t="s">
        <v>218</v>
      </c>
      <c r="AN62" s="160" t="s">
        <v>283</v>
      </c>
      <c r="AO62" s="138" t="s">
        <v>130</v>
      </c>
      <c r="AP62" s="138"/>
      <c r="AQ62" s="142">
        <v>60</v>
      </c>
      <c r="AR62" s="130" t="s">
        <v>362</v>
      </c>
      <c r="AS62" s="159" t="s">
        <v>220</v>
      </c>
      <c r="AT62" s="160" t="s">
        <v>219</v>
      </c>
      <c r="AU62" s="138" t="s">
        <v>130</v>
      </c>
      <c r="AV62" s="138"/>
    </row>
    <row r="63" spans="1:48" x14ac:dyDescent="0.2">
      <c r="A63" s="173">
        <v>38749</v>
      </c>
      <c r="B63" s="174">
        <v>1.05</v>
      </c>
      <c r="C63" s="174">
        <v>3.5365000000000002</v>
      </c>
      <c r="D63" s="174">
        <v>-0.06</v>
      </c>
      <c r="E63" s="128">
        <v>-0.06</v>
      </c>
      <c r="F63" s="128">
        <v>-5.0000000000000001E-3</v>
      </c>
      <c r="G63" s="175">
        <v>-5.0000000000000001E-3</v>
      </c>
      <c r="H63" s="48">
        <v>0.19500000000000001</v>
      </c>
      <c r="I63" s="306">
        <v>14.699</v>
      </c>
      <c r="J63" s="174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  <c r="AA63" s="129"/>
      <c r="AB63" s="129"/>
      <c r="AC63" s="77"/>
      <c r="AD63" s="129"/>
      <c r="AE63" s="129"/>
      <c r="AF63" s="129"/>
      <c r="AG63" s="129"/>
      <c r="AH63" s="129"/>
      <c r="AI63" s="129"/>
      <c r="AJ63" s="129"/>
      <c r="AK63" s="142">
        <v>61</v>
      </c>
      <c r="AL63" s="143" t="s">
        <v>363</v>
      </c>
      <c r="AM63" s="159" t="s">
        <v>218</v>
      </c>
      <c r="AN63" s="160" t="s">
        <v>283</v>
      </c>
      <c r="AO63" s="138" t="s">
        <v>130</v>
      </c>
      <c r="AP63" s="138"/>
      <c r="AQ63" s="142">
        <v>61</v>
      </c>
      <c r="AR63" s="130" t="s">
        <v>364</v>
      </c>
      <c r="AS63" s="159" t="s">
        <v>220</v>
      </c>
      <c r="AT63" s="160" t="s">
        <v>219</v>
      </c>
      <c r="AU63" s="138" t="s">
        <v>130</v>
      </c>
      <c r="AV63" s="138"/>
    </row>
    <row r="64" spans="1:48" x14ac:dyDescent="0.2">
      <c r="A64" s="173">
        <v>38777</v>
      </c>
      <c r="B64" s="174">
        <v>0.8</v>
      </c>
      <c r="C64" s="174">
        <v>3.4045000000000001</v>
      </c>
      <c r="D64" s="174">
        <v>-4.7500000000000001E-2</v>
      </c>
      <c r="E64" s="128">
        <v>-4.7500000000000001E-2</v>
      </c>
      <c r="F64" s="128">
        <v>-5.0000000000000001E-3</v>
      </c>
      <c r="G64" s="175">
        <v>-5.0000000000000001E-3</v>
      </c>
      <c r="H64" s="48">
        <v>0.19400000000000001</v>
      </c>
      <c r="I64" s="306">
        <v>14.669</v>
      </c>
      <c r="J64" s="174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  <c r="AA64" s="129"/>
      <c r="AB64" s="129"/>
      <c r="AC64" s="77"/>
      <c r="AD64" s="129"/>
      <c r="AE64" s="129"/>
      <c r="AF64" s="129"/>
      <c r="AG64" s="129"/>
      <c r="AH64" s="129"/>
      <c r="AI64" s="129"/>
      <c r="AJ64" s="129"/>
      <c r="AK64" s="142">
        <v>62</v>
      </c>
      <c r="AL64" s="143" t="s">
        <v>365</v>
      </c>
      <c r="AM64" s="159" t="s">
        <v>218</v>
      </c>
      <c r="AN64" s="160" t="s">
        <v>283</v>
      </c>
      <c r="AO64" s="138" t="s">
        <v>130</v>
      </c>
      <c r="AP64" s="138"/>
      <c r="AQ64" s="142">
        <v>62</v>
      </c>
      <c r="AR64" s="130" t="s">
        <v>366</v>
      </c>
      <c r="AS64" s="159" t="s">
        <v>220</v>
      </c>
      <c r="AT64" s="160" t="s">
        <v>219</v>
      </c>
      <c r="AU64" s="138" t="s">
        <v>130</v>
      </c>
      <c r="AV64" s="138"/>
    </row>
    <row r="65" spans="1:48" x14ac:dyDescent="0.2">
      <c r="A65" s="173">
        <v>38808</v>
      </c>
      <c r="B65" s="174">
        <v>0.45</v>
      </c>
      <c r="C65" s="174">
        <v>3.2345000000000002</v>
      </c>
      <c r="D65" s="174">
        <v>-0.01</v>
      </c>
      <c r="E65" s="128">
        <v>-0.01</v>
      </c>
      <c r="F65" s="128">
        <v>-5.0000000000000001E-3</v>
      </c>
      <c r="G65" s="175">
        <v>-5.0000000000000001E-3</v>
      </c>
      <c r="H65" s="48">
        <v>0.19400000000000001</v>
      </c>
      <c r="I65" s="306">
        <v>14.644</v>
      </c>
      <c r="J65" s="174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29"/>
      <c r="W65" s="129"/>
      <c r="X65" s="129"/>
      <c r="Y65" s="129"/>
      <c r="Z65" s="129"/>
      <c r="AA65" s="129"/>
      <c r="AB65" s="129"/>
      <c r="AC65" s="77"/>
      <c r="AD65" s="129"/>
      <c r="AE65" s="129"/>
      <c r="AF65" s="129"/>
      <c r="AG65" s="129"/>
      <c r="AH65" s="129"/>
      <c r="AI65" s="129"/>
      <c r="AJ65" s="129"/>
      <c r="AK65" s="142">
        <v>63</v>
      </c>
      <c r="AL65" s="143" t="s">
        <v>367</v>
      </c>
      <c r="AM65" s="159" t="s">
        <v>218</v>
      </c>
      <c r="AN65" s="160" t="s">
        <v>283</v>
      </c>
      <c r="AO65" s="138" t="s">
        <v>130</v>
      </c>
      <c r="AP65" s="138"/>
      <c r="AQ65" s="142">
        <v>63</v>
      </c>
      <c r="AR65" s="130" t="s">
        <v>368</v>
      </c>
      <c r="AS65" s="159" t="s">
        <v>220</v>
      </c>
      <c r="AT65" s="160" t="s">
        <v>219</v>
      </c>
      <c r="AU65" s="138" t="s">
        <v>130</v>
      </c>
      <c r="AV65" s="138"/>
    </row>
    <row r="66" spans="1:48" x14ac:dyDescent="0.2">
      <c r="A66" s="173">
        <v>38838</v>
      </c>
      <c r="B66" s="174">
        <v>0.5</v>
      </c>
      <c r="C66" s="174">
        <v>3.2345000000000002</v>
      </c>
      <c r="D66" s="174">
        <v>-0.01</v>
      </c>
      <c r="E66" s="128">
        <v>-0.01</v>
      </c>
      <c r="F66" s="128">
        <v>-5.0000000000000001E-3</v>
      </c>
      <c r="G66" s="175">
        <v>-5.0000000000000001E-3</v>
      </c>
      <c r="H66" s="48">
        <v>0.193</v>
      </c>
      <c r="I66" s="306">
        <v>14.615</v>
      </c>
      <c r="J66" s="174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29"/>
      <c r="W66" s="129"/>
      <c r="X66" s="129"/>
      <c r="Y66" s="129"/>
      <c r="Z66" s="129"/>
      <c r="AA66" s="129"/>
      <c r="AB66" s="129"/>
      <c r="AC66" s="77"/>
      <c r="AD66" s="129"/>
      <c r="AE66" s="129"/>
      <c r="AF66" s="129"/>
      <c r="AG66" s="129"/>
      <c r="AH66" s="129"/>
      <c r="AI66" s="129"/>
      <c r="AJ66" s="129"/>
      <c r="AK66" s="142">
        <v>64</v>
      </c>
      <c r="AL66" s="143" t="s">
        <v>369</v>
      </c>
      <c r="AM66" s="159" t="s">
        <v>218</v>
      </c>
      <c r="AN66" s="160" t="s">
        <v>283</v>
      </c>
      <c r="AO66" s="138" t="s">
        <v>130</v>
      </c>
      <c r="AP66" s="138"/>
      <c r="AQ66" s="142">
        <v>64</v>
      </c>
      <c r="AR66" s="130" t="s">
        <v>370</v>
      </c>
      <c r="AS66" s="159" t="s">
        <v>220</v>
      </c>
      <c r="AT66" s="160" t="s">
        <v>219</v>
      </c>
      <c r="AU66" s="138" t="s">
        <v>130</v>
      </c>
      <c r="AV66" s="138"/>
    </row>
    <row r="67" spans="1:48" x14ac:dyDescent="0.2">
      <c r="A67" s="173">
        <v>38869</v>
      </c>
      <c r="B67" s="174">
        <v>0.5</v>
      </c>
      <c r="C67" s="174">
        <v>3.2665000000000002</v>
      </c>
      <c r="D67" s="174">
        <v>-5.0000000000000001E-3</v>
      </c>
      <c r="E67" s="128">
        <v>-5.0000000000000001E-3</v>
      </c>
      <c r="F67" s="128">
        <v>-5.0000000000000001E-3</v>
      </c>
      <c r="G67" s="175">
        <v>-5.0000000000000001E-3</v>
      </c>
      <c r="H67" s="48">
        <v>0.191</v>
      </c>
      <c r="I67" s="306">
        <v>14.587999999999999</v>
      </c>
      <c r="J67" s="174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  <c r="AC67" s="77"/>
      <c r="AD67" s="129"/>
      <c r="AE67" s="129"/>
      <c r="AF67" s="129"/>
      <c r="AG67" s="129"/>
      <c r="AH67" s="129"/>
      <c r="AI67" s="129"/>
      <c r="AJ67" s="129"/>
      <c r="AK67" s="142">
        <v>65</v>
      </c>
      <c r="AL67" s="143" t="s">
        <v>371</v>
      </c>
      <c r="AM67" s="159" t="s">
        <v>218</v>
      </c>
      <c r="AN67" s="160" t="s">
        <v>283</v>
      </c>
      <c r="AO67" s="138" t="s">
        <v>130</v>
      </c>
      <c r="AP67" s="138"/>
      <c r="AQ67" s="142">
        <v>65</v>
      </c>
      <c r="AR67" s="130" t="s">
        <v>372</v>
      </c>
      <c r="AS67" s="159" t="s">
        <v>220</v>
      </c>
      <c r="AT67" s="160" t="s">
        <v>219</v>
      </c>
      <c r="AU67" s="138" t="s">
        <v>130</v>
      </c>
      <c r="AV67" s="138"/>
    </row>
    <row r="68" spans="1:48" x14ac:dyDescent="0.2">
      <c r="A68" s="173">
        <v>38899</v>
      </c>
      <c r="B68" s="174">
        <v>0.5</v>
      </c>
      <c r="C68" s="174">
        <v>3.3165</v>
      </c>
      <c r="D68" s="174">
        <v>-2.5000000000000001E-3</v>
      </c>
      <c r="E68" s="128">
        <v>-2.5000000000000001E-3</v>
      </c>
      <c r="F68" s="128">
        <v>-5.0000000000000001E-3</v>
      </c>
      <c r="G68" s="175">
        <v>-5.0000000000000001E-3</v>
      </c>
      <c r="H68" s="48">
        <v>0.19</v>
      </c>
      <c r="I68" s="306">
        <v>14.56</v>
      </c>
      <c r="J68" s="174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29"/>
      <c r="W68" s="129"/>
      <c r="X68" s="129"/>
      <c r="Y68" s="129"/>
      <c r="Z68" s="129"/>
      <c r="AA68" s="129"/>
      <c r="AB68" s="129"/>
      <c r="AC68" s="77"/>
      <c r="AD68" s="129"/>
      <c r="AE68" s="129"/>
      <c r="AF68" s="129"/>
      <c r="AG68" s="129"/>
      <c r="AH68" s="129"/>
      <c r="AI68" s="129"/>
      <c r="AJ68" s="129"/>
      <c r="AK68" s="142">
        <v>66</v>
      </c>
      <c r="AL68" s="143" t="s">
        <v>373</v>
      </c>
      <c r="AM68" s="159" t="s">
        <v>218</v>
      </c>
      <c r="AN68" s="160" t="s">
        <v>283</v>
      </c>
      <c r="AO68" s="138" t="s">
        <v>130</v>
      </c>
      <c r="AP68" s="138"/>
      <c r="AQ68" s="142">
        <v>66</v>
      </c>
      <c r="AR68" s="130" t="s">
        <v>374</v>
      </c>
      <c r="AS68" s="159" t="s">
        <v>220</v>
      </c>
      <c r="AT68" s="160" t="s">
        <v>219</v>
      </c>
      <c r="AU68" s="138" t="s">
        <v>130</v>
      </c>
      <c r="AV68" s="138"/>
    </row>
    <row r="69" spans="1:48" x14ac:dyDescent="0.2">
      <c r="A69" s="173">
        <v>38930</v>
      </c>
      <c r="B69" s="174">
        <v>0.55000000000000004</v>
      </c>
      <c r="C69" s="174">
        <v>3.3504999999999998</v>
      </c>
      <c r="D69" s="174">
        <v>0</v>
      </c>
      <c r="E69" s="128">
        <v>0</v>
      </c>
      <c r="F69" s="128">
        <v>-5.0000000000000001E-3</v>
      </c>
      <c r="G69" s="175">
        <v>-5.0000000000000001E-3</v>
      </c>
      <c r="H69" s="48">
        <v>0.189</v>
      </c>
      <c r="I69" s="306">
        <v>14.532</v>
      </c>
      <c r="J69" s="174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29"/>
      <c r="W69" s="129"/>
      <c r="X69" s="129"/>
      <c r="Y69" s="129"/>
      <c r="Z69" s="129"/>
      <c r="AA69" s="129"/>
      <c r="AB69" s="129"/>
      <c r="AC69" s="77"/>
      <c r="AD69" s="129"/>
      <c r="AE69" s="129"/>
      <c r="AF69" s="129"/>
      <c r="AG69" s="129"/>
      <c r="AH69" s="129"/>
      <c r="AI69" s="129"/>
      <c r="AJ69" s="129"/>
      <c r="AK69" s="142">
        <v>67</v>
      </c>
      <c r="AL69" s="143" t="s">
        <v>375</v>
      </c>
      <c r="AM69" s="159" t="s">
        <v>218</v>
      </c>
      <c r="AN69" s="160" t="s">
        <v>283</v>
      </c>
      <c r="AO69" s="138" t="s">
        <v>130</v>
      </c>
      <c r="AP69" s="138"/>
      <c r="AQ69" s="142">
        <v>67</v>
      </c>
      <c r="AR69" s="130" t="s">
        <v>376</v>
      </c>
      <c r="AS69" s="159" t="s">
        <v>220</v>
      </c>
      <c r="AT69" s="160" t="s">
        <v>219</v>
      </c>
      <c r="AU69" s="138" t="s">
        <v>130</v>
      </c>
      <c r="AV69" s="138"/>
    </row>
    <row r="70" spans="1:48" x14ac:dyDescent="0.2">
      <c r="A70" s="173">
        <v>38961</v>
      </c>
      <c r="B70" s="174">
        <v>0.55000000000000004</v>
      </c>
      <c r="C70" s="174">
        <v>3.3635000000000002</v>
      </c>
      <c r="D70" s="174">
        <v>-7.4999999999999997E-3</v>
      </c>
      <c r="E70" s="128">
        <v>-7.4999999999999997E-3</v>
      </c>
      <c r="F70" s="128">
        <v>-5.0000000000000001E-3</v>
      </c>
      <c r="G70" s="175">
        <v>-5.0000000000000001E-3</v>
      </c>
      <c r="H70" s="48">
        <v>0.189</v>
      </c>
      <c r="I70" s="306">
        <v>14.506</v>
      </c>
      <c r="J70" s="174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29"/>
      <c r="W70" s="129"/>
      <c r="X70" s="129"/>
      <c r="Y70" s="129"/>
      <c r="Z70" s="129"/>
      <c r="AA70" s="129"/>
      <c r="AB70" s="129"/>
      <c r="AC70" s="77"/>
      <c r="AD70" s="129"/>
      <c r="AE70" s="129"/>
      <c r="AF70" s="129"/>
      <c r="AG70" s="129"/>
      <c r="AH70" s="129"/>
      <c r="AI70" s="129"/>
      <c r="AJ70" s="129"/>
      <c r="AK70" s="142">
        <v>68</v>
      </c>
      <c r="AL70" s="143" t="s">
        <v>377</v>
      </c>
      <c r="AM70" s="159" t="s">
        <v>218</v>
      </c>
      <c r="AN70" s="160" t="s">
        <v>283</v>
      </c>
      <c r="AO70" s="138" t="s">
        <v>130</v>
      </c>
      <c r="AP70" s="138"/>
      <c r="AQ70" s="142">
        <v>68</v>
      </c>
      <c r="AR70" s="130" t="s">
        <v>378</v>
      </c>
      <c r="AS70" s="159" t="s">
        <v>220</v>
      </c>
      <c r="AT70" s="160" t="s">
        <v>219</v>
      </c>
      <c r="AU70" s="138" t="s">
        <v>130</v>
      </c>
      <c r="AV70" s="138"/>
    </row>
    <row r="71" spans="1:48" x14ac:dyDescent="0.2">
      <c r="A71" s="173">
        <v>38991</v>
      </c>
      <c r="B71" s="174">
        <v>0.6</v>
      </c>
      <c r="C71" s="174">
        <v>3.3555000000000001</v>
      </c>
      <c r="D71" s="174">
        <v>-1.7500000000000002E-2</v>
      </c>
      <c r="E71" s="128">
        <v>-1.7500000000000002E-2</v>
      </c>
      <c r="F71" s="128">
        <v>-5.0000000000000001E-3</v>
      </c>
      <c r="G71" s="175">
        <v>-5.0000000000000001E-3</v>
      </c>
      <c r="H71" s="48">
        <v>0.188</v>
      </c>
      <c r="I71" s="306">
        <v>14.478999999999999</v>
      </c>
      <c r="J71" s="174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29"/>
      <c r="W71" s="129"/>
      <c r="X71" s="129"/>
      <c r="Y71" s="129"/>
      <c r="Z71" s="129"/>
      <c r="AA71" s="129"/>
      <c r="AB71" s="129"/>
      <c r="AC71" s="77"/>
      <c r="AD71" s="129"/>
      <c r="AE71" s="129"/>
      <c r="AF71" s="129"/>
      <c r="AG71" s="129"/>
      <c r="AH71" s="129"/>
      <c r="AI71" s="129"/>
      <c r="AJ71" s="129"/>
      <c r="AK71" s="142">
        <v>69</v>
      </c>
      <c r="AL71" s="143" t="s">
        <v>379</v>
      </c>
      <c r="AM71" s="159" t="s">
        <v>218</v>
      </c>
      <c r="AN71" s="160" t="s">
        <v>283</v>
      </c>
      <c r="AO71" s="138" t="s">
        <v>130</v>
      </c>
      <c r="AP71" s="138"/>
      <c r="AQ71" s="142">
        <v>69</v>
      </c>
      <c r="AR71" s="130" t="s">
        <v>380</v>
      </c>
      <c r="AS71" s="159" t="s">
        <v>220</v>
      </c>
      <c r="AT71" s="160" t="s">
        <v>219</v>
      </c>
      <c r="AU71" s="138" t="s">
        <v>130</v>
      </c>
      <c r="AV71" s="138"/>
    </row>
    <row r="72" spans="1:48" x14ac:dyDescent="0.2">
      <c r="A72" s="173">
        <v>39022</v>
      </c>
      <c r="B72" s="174">
        <v>0.85</v>
      </c>
      <c r="C72" s="174">
        <v>3.5255000000000001</v>
      </c>
      <c r="D72" s="174">
        <v>-5.2499999999999998E-2</v>
      </c>
      <c r="E72" s="128">
        <v>-5.2499999999999998E-2</v>
      </c>
      <c r="F72" s="128">
        <v>-5.0000000000000001E-3</v>
      </c>
      <c r="G72" s="175">
        <v>-5.0000000000000001E-3</v>
      </c>
      <c r="H72" s="48">
        <v>0.187</v>
      </c>
      <c r="I72" s="306">
        <v>14.456</v>
      </c>
      <c r="J72" s="174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29"/>
      <c r="W72" s="129"/>
      <c r="X72" s="129"/>
      <c r="Y72" s="129"/>
      <c r="Z72" s="129"/>
      <c r="AA72" s="129"/>
      <c r="AB72" s="129"/>
      <c r="AC72" s="77"/>
      <c r="AD72" s="129"/>
      <c r="AE72" s="129"/>
      <c r="AF72" s="129"/>
      <c r="AG72" s="129"/>
      <c r="AH72" s="129"/>
      <c r="AI72" s="129"/>
      <c r="AJ72" s="129"/>
      <c r="AK72" s="142">
        <v>70</v>
      </c>
      <c r="AL72" s="143" t="s">
        <v>381</v>
      </c>
      <c r="AM72" s="159" t="s">
        <v>218</v>
      </c>
      <c r="AN72" s="160" t="s">
        <v>283</v>
      </c>
      <c r="AO72" s="138" t="s">
        <v>130</v>
      </c>
      <c r="AP72" s="138"/>
      <c r="AQ72" s="142">
        <v>70</v>
      </c>
      <c r="AR72" s="130" t="s">
        <v>382</v>
      </c>
      <c r="AS72" s="159" t="s">
        <v>220</v>
      </c>
      <c r="AT72" s="160" t="s">
        <v>219</v>
      </c>
      <c r="AU72" s="138" t="s">
        <v>130</v>
      </c>
      <c r="AV72" s="138"/>
    </row>
    <row r="73" spans="1:48" x14ac:dyDescent="0.2">
      <c r="A73" s="173">
        <v>39052</v>
      </c>
      <c r="B73" s="174">
        <v>1.05</v>
      </c>
      <c r="C73" s="174">
        <v>3.7004999999999999</v>
      </c>
      <c r="D73" s="174">
        <v>-7.4999999999999997E-2</v>
      </c>
      <c r="E73" s="128">
        <v>-7.4999999999999997E-2</v>
      </c>
      <c r="F73" s="128">
        <v>-5.0000000000000001E-3</v>
      </c>
      <c r="G73" s="175">
        <v>-5.0000000000000001E-3</v>
      </c>
      <c r="H73" s="48">
        <v>0.185</v>
      </c>
      <c r="I73" s="306">
        <v>14.446999999999999</v>
      </c>
      <c r="J73" s="174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29"/>
      <c r="W73" s="129"/>
      <c r="X73" s="129"/>
      <c r="Y73" s="129"/>
      <c r="Z73" s="129"/>
      <c r="AA73" s="129"/>
      <c r="AB73" s="129"/>
      <c r="AC73" s="77"/>
      <c r="AD73" s="129"/>
      <c r="AE73" s="129"/>
      <c r="AF73" s="129"/>
      <c r="AG73" s="129"/>
      <c r="AH73" s="129"/>
      <c r="AI73" s="129"/>
      <c r="AJ73" s="129"/>
      <c r="AK73" s="142">
        <v>71</v>
      </c>
      <c r="AL73" s="143" t="s">
        <v>383</v>
      </c>
      <c r="AM73" s="159" t="s">
        <v>218</v>
      </c>
      <c r="AN73" s="160" t="s">
        <v>283</v>
      </c>
      <c r="AO73" s="138" t="s">
        <v>130</v>
      </c>
      <c r="AP73" s="138"/>
      <c r="AQ73" s="142">
        <v>71</v>
      </c>
      <c r="AR73" s="130" t="s">
        <v>384</v>
      </c>
      <c r="AS73" s="159" t="s">
        <v>220</v>
      </c>
      <c r="AT73" s="160" t="s">
        <v>219</v>
      </c>
      <c r="AU73" s="138" t="s">
        <v>130</v>
      </c>
      <c r="AV73" s="138"/>
    </row>
    <row r="74" spans="1:48" x14ac:dyDescent="0.2">
      <c r="A74" s="173">
        <v>39083</v>
      </c>
      <c r="B74" s="174">
        <v>1.05</v>
      </c>
      <c r="C74" s="174">
        <v>3.7404999999999999</v>
      </c>
      <c r="D74" s="174">
        <v>-7.7499999999999999E-2</v>
      </c>
      <c r="E74" s="128">
        <v>-7.7499999999999999E-2</v>
      </c>
      <c r="F74" s="128">
        <v>-5.0000000000000001E-3</v>
      </c>
      <c r="G74" s="175">
        <v>-5.0000000000000001E-3</v>
      </c>
      <c r="H74" s="48">
        <v>0.185</v>
      </c>
      <c r="I74" s="306">
        <v>14.436</v>
      </c>
      <c r="J74" s="174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29"/>
      <c r="W74" s="129"/>
      <c r="X74" s="129"/>
      <c r="Y74" s="129"/>
      <c r="Z74" s="129"/>
      <c r="AA74" s="129"/>
      <c r="AB74" s="129"/>
      <c r="AC74" s="77"/>
      <c r="AD74" s="129"/>
      <c r="AE74" s="129"/>
      <c r="AF74" s="129"/>
      <c r="AG74" s="129"/>
      <c r="AH74" s="129"/>
      <c r="AI74" s="129"/>
      <c r="AJ74" s="129"/>
      <c r="AK74" s="142">
        <v>72</v>
      </c>
      <c r="AL74" s="143" t="s">
        <v>385</v>
      </c>
      <c r="AM74" s="159" t="s">
        <v>218</v>
      </c>
      <c r="AN74" s="160" t="s">
        <v>283</v>
      </c>
      <c r="AO74" s="138" t="s">
        <v>130</v>
      </c>
      <c r="AP74" s="138"/>
      <c r="AQ74" s="142">
        <v>72</v>
      </c>
      <c r="AR74" s="130" t="s">
        <v>386</v>
      </c>
      <c r="AS74" s="159" t="s">
        <v>220</v>
      </c>
      <c r="AT74" s="160" t="s">
        <v>219</v>
      </c>
      <c r="AU74" s="138" t="s">
        <v>130</v>
      </c>
      <c r="AV74" s="138"/>
    </row>
    <row r="75" spans="1:48" x14ac:dyDescent="0.2">
      <c r="A75" s="173">
        <v>39114</v>
      </c>
      <c r="B75" s="174">
        <v>1.05</v>
      </c>
      <c r="C75" s="174">
        <v>3.6265000000000001</v>
      </c>
      <c r="D75" s="174">
        <v>-0.06</v>
      </c>
      <c r="E75" s="128">
        <v>-0.06</v>
      </c>
      <c r="F75" s="128">
        <v>-5.0000000000000001E-3</v>
      </c>
      <c r="G75" s="175">
        <v>-5.0000000000000001E-3</v>
      </c>
      <c r="H75" s="48">
        <v>0.185</v>
      </c>
      <c r="I75" s="306">
        <v>14.427</v>
      </c>
      <c r="J75" s="174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29"/>
      <c r="W75" s="129"/>
      <c r="X75" s="129"/>
      <c r="Y75" s="129"/>
      <c r="Z75" s="129"/>
      <c r="AA75" s="129"/>
      <c r="AB75" s="129"/>
      <c r="AC75" s="77"/>
      <c r="AD75" s="129"/>
      <c r="AE75" s="129"/>
      <c r="AF75" s="129"/>
      <c r="AG75" s="129"/>
      <c r="AH75" s="129"/>
      <c r="AI75" s="129"/>
      <c r="AJ75" s="129"/>
      <c r="AK75" s="142">
        <v>73</v>
      </c>
      <c r="AL75" s="143" t="s">
        <v>387</v>
      </c>
      <c r="AM75" s="159" t="s">
        <v>218</v>
      </c>
      <c r="AN75" s="160" t="s">
        <v>283</v>
      </c>
      <c r="AO75" s="138" t="s">
        <v>130</v>
      </c>
      <c r="AP75" s="138"/>
      <c r="AQ75" s="142">
        <v>73</v>
      </c>
      <c r="AR75" s="130" t="s">
        <v>388</v>
      </c>
      <c r="AS75" s="159" t="s">
        <v>220</v>
      </c>
      <c r="AT75" s="160" t="s">
        <v>219</v>
      </c>
      <c r="AU75" s="138" t="s">
        <v>130</v>
      </c>
      <c r="AV75" s="138"/>
    </row>
    <row r="76" spans="1:48" x14ac:dyDescent="0.2">
      <c r="A76" s="173">
        <v>39142</v>
      </c>
      <c r="B76" s="174">
        <v>0.8</v>
      </c>
      <c r="C76" s="174">
        <v>3.4944999999999999</v>
      </c>
      <c r="D76" s="174">
        <v>-4.7500000000000001E-2</v>
      </c>
      <c r="E76" s="128">
        <v>-4.7500000000000001E-2</v>
      </c>
      <c r="F76" s="128">
        <v>-5.0000000000000001E-3</v>
      </c>
      <c r="G76" s="175">
        <v>-5.0000000000000001E-3</v>
      </c>
      <c r="J76" s="174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29"/>
      <c r="W76" s="129"/>
      <c r="X76" s="129"/>
      <c r="Y76" s="129"/>
      <c r="Z76" s="129"/>
      <c r="AA76" s="129"/>
      <c r="AB76" s="129"/>
      <c r="AC76" s="77"/>
      <c r="AD76" s="129"/>
      <c r="AE76" s="129"/>
      <c r="AF76" s="129"/>
      <c r="AG76" s="129"/>
      <c r="AH76" s="129"/>
      <c r="AI76" s="129"/>
      <c r="AJ76" s="129"/>
      <c r="AK76" s="142">
        <v>74</v>
      </c>
      <c r="AL76" s="143" t="s">
        <v>389</v>
      </c>
      <c r="AM76" s="159" t="s">
        <v>218</v>
      </c>
      <c r="AN76" s="160" t="s">
        <v>283</v>
      </c>
      <c r="AO76" s="138" t="s">
        <v>130</v>
      </c>
      <c r="AP76" s="138"/>
      <c r="AQ76" s="142">
        <v>74</v>
      </c>
      <c r="AR76" s="130" t="s">
        <v>390</v>
      </c>
      <c r="AS76" s="159" t="s">
        <v>220</v>
      </c>
      <c r="AT76" s="160" t="s">
        <v>219</v>
      </c>
      <c r="AU76" s="138" t="s">
        <v>130</v>
      </c>
      <c r="AV76" s="138"/>
    </row>
    <row r="77" spans="1:48" x14ac:dyDescent="0.2">
      <c r="A77" s="173">
        <v>39173</v>
      </c>
      <c r="B77" s="174">
        <v>0.45</v>
      </c>
      <c r="C77" s="174">
        <v>3.3245</v>
      </c>
      <c r="D77" s="174">
        <v>-0.01</v>
      </c>
      <c r="E77" s="128">
        <v>-0.01</v>
      </c>
      <c r="F77" s="128">
        <v>-5.0000000000000001E-3</v>
      </c>
      <c r="G77" s="175">
        <v>-5.0000000000000001E-3</v>
      </c>
      <c r="J77" s="174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29"/>
      <c r="W77" s="129"/>
      <c r="X77" s="129"/>
      <c r="Y77" s="129"/>
      <c r="Z77" s="129"/>
      <c r="AA77" s="129"/>
      <c r="AB77" s="129"/>
      <c r="AC77" s="77"/>
      <c r="AD77" s="129"/>
      <c r="AE77" s="129"/>
      <c r="AF77" s="129"/>
      <c r="AG77" s="129"/>
      <c r="AH77" s="129"/>
      <c r="AI77" s="129"/>
      <c r="AJ77" s="129"/>
      <c r="AK77" s="142">
        <v>75</v>
      </c>
      <c r="AL77" s="143" t="s">
        <v>391</v>
      </c>
      <c r="AM77" s="159" t="s">
        <v>218</v>
      </c>
      <c r="AN77" s="160" t="s">
        <v>283</v>
      </c>
      <c r="AO77" s="138" t="s">
        <v>130</v>
      </c>
      <c r="AP77" s="138"/>
      <c r="AQ77" s="142">
        <v>75</v>
      </c>
      <c r="AR77" s="130" t="s">
        <v>392</v>
      </c>
      <c r="AS77" s="159" t="s">
        <v>220</v>
      </c>
      <c r="AT77" s="160" t="s">
        <v>219</v>
      </c>
      <c r="AU77" s="138" t="s">
        <v>130</v>
      </c>
      <c r="AV77" s="138"/>
    </row>
    <row r="78" spans="1:48" x14ac:dyDescent="0.2">
      <c r="A78" s="173">
        <v>39203</v>
      </c>
      <c r="B78" s="174">
        <v>0.5</v>
      </c>
      <c r="C78" s="174">
        <v>3.3245</v>
      </c>
      <c r="D78" s="174">
        <v>-0.01</v>
      </c>
      <c r="E78" s="128">
        <v>-0.01</v>
      </c>
      <c r="F78" s="128">
        <v>-5.0000000000000001E-3</v>
      </c>
      <c r="G78" s="175">
        <v>-5.0000000000000001E-3</v>
      </c>
      <c r="J78" s="174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29"/>
      <c r="W78" s="129"/>
      <c r="X78" s="129"/>
      <c r="Y78" s="129"/>
      <c r="Z78" s="129"/>
      <c r="AA78" s="129"/>
      <c r="AB78" s="129"/>
      <c r="AC78" s="77"/>
      <c r="AD78" s="129"/>
      <c r="AE78" s="129"/>
      <c r="AF78" s="129"/>
      <c r="AG78" s="129"/>
      <c r="AH78" s="129"/>
      <c r="AI78" s="129"/>
      <c r="AJ78" s="129"/>
      <c r="AK78" s="142">
        <v>76</v>
      </c>
      <c r="AL78" s="143" t="s">
        <v>393</v>
      </c>
      <c r="AM78" s="159" t="s">
        <v>218</v>
      </c>
      <c r="AN78" s="160" t="s">
        <v>283</v>
      </c>
      <c r="AO78" s="138" t="s">
        <v>130</v>
      </c>
      <c r="AP78" s="138"/>
      <c r="AQ78" s="142">
        <v>76</v>
      </c>
      <c r="AR78" s="130" t="s">
        <v>394</v>
      </c>
      <c r="AS78" s="159" t="s">
        <v>220</v>
      </c>
      <c r="AT78" s="160" t="s">
        <v>219</v>
      </c>
      <c r="AU78" s="138" t="s">
        <v>130</v>
      </c>
      <c r="AV78" s="138"/>
    </row>
    <row r="79" spans="1:48" x14ac:dyDescent="0.2">
      <c r="A79" s="173">
        <v>39234</v>
      </c>
      <c r="B79" s="174">
        <v>0.5</v>
      </c>
      <c r="C79" s="174">
        <v>3.3565</v>
      </c>
      <c r="D79" s="174">
        <v>-5.0000000000000001E-3</v>
      </c>
      <c r="E79" s="128">
        <v>-5.0000000000000001E-3</v>
      </c>
      <c r="F79" s="128">
        <v>-5.0000000000000001E-3</v>
      </c>
      <c r="G79" s="175">
        <v>-5.0000000000000001E-3</v>
      </c>
      <c r="J79" s="174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X79" s="129"/>
      <c r="Y79" s="129"/>
      <c r="Z79" s="129"/>
      <c r="AA79" s="129"/>
      <c r="AB79" s="129"/>
      <c r="AC79" s="77"/>
      <c r="AD79" s="129"/>
      <c r="AE79" s="129"/>
      <c r="AF79" s="129"/>
      <c r="AG79" s="129"/>
      <c r="AH79" s="129"/>
      <c r="AI79" s="129"/>
      <c r="AJ79" s="129"/>
      <c r="AK79" s="142">
        <v>77</v>
      </c>
      <c r="AL79" s="143" t="s">
        <v>395</v>
      </c>
      <c r="AM79" s="159" t="s">
        <v>218</v>
      </c>
      <c r="AN79" s="160" t="s">
        <v>283</v>
      </c>
      <c r="AO79" s="138" t="s">
        <v>130</v>
      </c>
      <c r="AP79" s="138"/>
      <c r="AQ79" s="142">
        <v>77</v>
      </c>
      <c r="AR79" s="130" t="s">
        <v>396</v>
      </c>
      <c r="AS79" s="159" t="s">
        <v>220</v>
      </c>
      <c r="AT79" s="160" t="s">
        <v>219</v>
      </c>
      <c r="AU79" s="138" t="s">
        <v>130</v>
      </c>
      <c r="AV79" s="138"/>
    </row>
    <row r="80" spans="1:48" x14ac:dyDescent="0.2">
      <c r="A80" s="173">
        <v>39264</v>
      </c>
      <c r="B80" s="174">
        <v>0.5</v>
      </c>
      <c r="C80" s="174">
        <v>3.4064999999999999</v>
      </c>
      <c r="D80" s="174">
        <v>-2.5000000000000001E-3</v>
      </c>
      <c r="E80" s="128">
        <v>-2.5000000000000001E-3</v>
      </c>
      <c r="F80" s="128">
        <v>-5.0000000000000001E-3</v>
      </c>
      <c r="G80" s="175">
        <v>-5.0000000000000001E-3</v>
      </c>
      <c r="J80" s="174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29"/>
      <c r="W80" s="129"/>
      <c r="X80" s="129"/>
      <c r="Y80" s="129"/>
      <c r="Z80" s="129"/>
      <c r="AA80" s="129"/>
      <c r="AB80" s="129"/>
      <c r="AC80" s="77"/>
      <c r="AD80" s="129"/>
      <c r="AE80" s="129"/>
      <c r="AF80" s="129"/>
      <c r="AG80" s="129"/>
      <c r="AH80" s="129"/>
      <c r="AI80" s="129"/>
      <c r="AJ80" s="129"/>
      <c r="AK80" s="142">
        <v>78</v>
      </c>
      <c r="AL80" s="143" t="s">
        <v>397</v>
      </c>
      <c r="AM80" s="159" t="s">
        <v>218</v>
      </c>
      <c r="AN80" s="160" t="s">
        <v>283</v>
      </c>
      <c r="AO80" s="138" t="s">
        <v>130</v>
      </c>
      <c r="AP80" s="138"/>
      <c r="AQ80" s="142">
        <v>78</v>
      </c>
      <c r="AR80" s="130" t="s">
        <v>398</v>
      </c>
      <c r="AS80" s="159" t="s">
        <v>220</v>
      </c>
      <c r="AT80" s="160" t="s">
        <v>219</v>
      </c>
      <c r="AU80" s="138" t="s">
        <v>130</v>
      </c>
      <c r="AV80" s="138"/>
    </row>
    <row r="81" spans="1:48" x14ac:dyDescent="0.2">
      <c r="A81" s="173">
        <v>39295</v>
      </c>
      <c r="B81" s="174">
        <v>0.55000000000000004</v>
      </c>
      <c r="C81" s="174">
        <v>3.4405000000000001</v>
      </c>
      <c r="D81" s="174">
        <v>0</v>
      </c>
      <c r="E81" s="128">
        <v>0</v>
      </c>
      <c r="F81" s="128">
        <v>-5.0000000000000001E-3</v>
      </c>
      <c r="G81" s="175">
        <v>-5.0000000000000001E-3</v>
      </c>
      <c r="J81" s="174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29"/>
      <c r="W81" s="129"/>
      <c r="X81" s="129"/>
      <c r="Y81" s="129"/>
      <c r="Z81" s="129"/>
      <c r="AA81" s="129"/>
      <c r="AB81" s="129"/>
      <c r="AC81" s="77"/>
      <c r="AD81" s="129"/>
      <c r="AE81" s="129"/>
      <c r="AF81" s="129"/>
      <c r="AG81" s="129"/>
      <c r="AH81" s="129"/>
      <c r="AI81" s="129"/>
      <c r="AJ81" s="129"/>
      <c r="AK81" s="142">
        <v>79</v>
      </c>
      <c r="AL81" s="143" t="s">
        <v>399</v>
      </c>
      <c r="AM81" s="159" t="s">
        <v>218</v>
      </c>
      <c r="AN81" s="160" t="s">
        <v>283</v>
      </c>
      <c r="AO81" s="138" t="s">
        <v>130</v>
      </c>
      <c r="AP81" s="138"/>
      <c r="AQ81" s="142">
        <v>79</v>
      </c>
      <c r="AR81" s="130" t="s">
        <v>400</v>
      </c>
      <c r="AS81" s="159" t="s">
        <v>220</v>
      </c>
      <c r="AT81" s="160" t="s">
        <v>219</v>
      </c>
      <c r="AU81" s="138" t="s">
        <v>130</v>
      </c>
      <c r="AV81" s="138"/>
    </row>
    <row r="82" spans="1:48" x14ac:dyDescent="0.2">
      <c r="A82" s="173">
        <v>39326</v>
      </c>
      <c r="B82" s="174">
        <v>0.55000000000000004</v>
      </c>
      <c r="C82" s="174">
        <v>3.4535</v>
      </c>
      <c r="D82" s="174">
        <v>-7.4999999999999997E-3</v>
      </c>
      <c r="E82" s="128">
        <v>-7.4999999999999997E-3</v>
      </c>
      <c r="F82" s="128">
        <v>-5.0000000000000001E-3</v>
      </c>
      <c r="G82" s="175">
        <v>-5.0000000000000001E-3</v>
      </c>
      <c r="J82" s="174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29"/>
      <c r="W82" s="129"/>
      <c r="X82" s="129"/>
      <c r="Y82" s="129"/>
      <c r="Z82" s="129"/>
      <c r="AA82" s="129"/>
      <c r="AB82" s="129"/>
      <c r="AC82" s="77"/>
      <c r="AD82" s="129"/>
      <c r="AE82" s="129"/>
      <c r="AF82" s="129"/>
      <c r="AG82" s="129"/>
      <c r="AH82" s="129"/>
      <c r="AI82" s="129"/>
      <c r="AJ82" s="129"/>
      <c r="AK82" s="142">
        <v>80</v>
      </c>
      <c r="AL82" s="143" t="s">
        <v>401</v>
      </c>
      <c r="AM82" s="159" t="s">
        <v>218</v>
      </c>
      <c r="AN82" s="160" t="s">
        <v>283</v>
      </c>
      <c r="AO82" s="138" t="s">
        <v>130</v>
      </c>
      <c r="AP82" s="138"/>
      <c r="AQ82" s="142">
        <v>80</v>
      </c>
      <c r="AR82" s="130" t="s">
        <v>402</v>
      </c>
      <c r="AS82" s="159" t="s">
        <v>220</v>
      </c>
      <c r="AT82" s="160" t="s">
        <v>219</v>
      </c>
      <c r="AU82" s="138" t="s">
        <v>130</v>
      </c>
      <c r="AV82" s="138"/>
    </row>
    <row r="83" spans="1:48" x14ac:dyDescent="0.2">
      <c r="A83" s="173">
        <v>39356</v>
      </c>
      <c r="B83" s="174">
        <v>0.6</v>
      </c>
      <c r="C83" s="174">
        <v>3.4455</v>
      </c>
      <c r="D83" s="174">
        <v>-1.7500000000000002E-2</v>
      </c>
      <c r="E83" s="128">
        <v>-1.7500000000000002E-2</v>
      </c>
      <c r="F83" s="128">
        <v>-5.0000000000000001E-3</v>
      </c>
      <c r="G83" s="175">
        <v>-5.0000000000000001E-3</v>
      </c>
      <c r="J83" s="174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29"/>
      <c r="W83" s="129"/>
      <c r="X83" s="129"/>
      <c r="Y83" s="129"/>
      <c r="Z83" s="129"/>
      <c r="AA83" s="129"/>
      <c r="AB83" s="129"/>
      <c r="AC83" s="77"/>
      <c r="AD83" s="129"/>
      <c r="AE83" s="129"/>
      <c r="AF83" s="129"/>
      <c r="AG83" s="129"/>
      <c r="AH83" s="129"/>
      <c r="AI83" s="129"/>
      <c r="AJ83" s="129"/>
      <c r="AK83" s="142">
        <v>81</v>
      </c>
      <c r="AL83" s="143" t="s">
        <v>403</v>
      </c>
      <c r="AM83" s="159" t="s">
        <v>218</v>
      </c>
      <c r="AN83" s="160" t="s">
        <v>283</v>
      </c>
      <c r="AO83" s="138" t="s">
        <v>130</v>
      </c>
      <c r="AP83" s="138"/>
      <c r="AQ83" s="142">
        <v>81</v>
      </c>
      <c r="AR83" s="130" t="s">
        <v>404</v>
      </c>
      <c r="AS83" s="159" t="s">
        <v>220</v>
      </c>
      <c r="AT83" s="160" t="s">
        <v>219</v>
      </c>
      <c r="AU83" s="138" t="s">
        <v>130</v>
      </c>
      <c r="AV83" s="138"/>
    </row>
    <row r="84" spans="1:48" x14ac:dyDescent="0.2">
      <c r="A84" s="173">
        <v>39387</v>
      </c>
      <c r="B84" s="174">
        <v>0.85</v>
      </c>
      <c r="C84" s="174">
        <v>3.6154999999999999</v>
      </c>
      <c r="D84" s="174">
        <v>-5.2499999999999998E-2</v>
      </c>
      <c r="E84" s="128">
        <v>-5.2499999999999998E-2</v>
      </c>
      <c r="F84" s="128">
        <v>-5.0000000000000001E-3</v>
      </c>
      <c r="G84" s="175">
        <v>-5.0000000000000001E-3</v>
      </c>
      <c r="J84" s="174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29"/>
      <c r="W84" s="129"/>
      <c r="X84" s="129"/>
      <c r="Y84" s="129"/>
      <c r="Z84" s="129"/>
      <c r="AA84" s="129"/>
      <c r="AB84" s="129"/>
      <c r="AC84" s="77"/>
      <c r="AD84" s="129"/>
      <c r="AE84" s="129"/>
      <c r="AF84" s="129"/>
      <c r="AG84" s="129"/>
      <c r="AH84" s="129"/>
      <c r="AI84" s="129"/>
      <c r="AJ84" s="129"/>
      <c r="AK84" s="142">
        <v>82</v>
      </c>
      <c r="AL84" s="143" t="s">
        <v>405</v>
      </c>
      <c r="AM84" s="159" t="s">
        <v>218</v>
      </c>
      <c r="AN84" s="160" t="s">
        <v>283</v>
      </c>
      <c r="AO84" s="138" t="s">
        <v>130</v>
      </c>
      <c r="AP84" s="138"/>
      <c r="AQ84" s="142">
        <v>82</v>
      </c>
      <c r="AR84" s="130" t="s">
        <v>406</v>
      </c>
      <c r="AS84" s="159" t="s">
        <v>220</v>
      </c>
      <c r="AT84" s="160" t="s">
        <v>219</v>
      </c>
      <c r="AU84" s="138" t="s">
        <v>130</v>
      </c>
      <c r="AV84" s="138"/>
    </row>
    <row r="85" spans="1:48" x14ac:dyDescent="0.2">
      <c r="A85" s="173">
        <v>39417</v>
      </c>
      <c r="B85" s="174">
        <v>1.05</v>
      </c>
      <c r="C85" s="174">
        <v>3.7905000000000002</v>
      </c>
      <c r="D85" s="174">
        <v>-7.4999999999999997E-2</v>
      </c>
      <c r="E85" s="128">
        <v>-7.4999999999999997E-2</v>
      </c>
      <c r="F85" s="128">
        <v>-5.0000000000000001E-3</v>
      </c>
      <c r="G85" s="175">
        <v>-5.0000000000000001E-3</v>
      </c>
      <c r="J85" s="174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29"/>
      <c r="W85" s="129"/>
      <c r="X85" s="129"/>
      <c r="Y85" s="129"/>
      <c r="Z85" s="129"/>
      <c r="AA85" s="129"/>
      <c r="AB85" s="129"/>
      <c r="AC85" s="77"/>
      <c r="AD85" s="129"/>
      <c r="AE85" s="129"/>
      <c r="AF85" s="129"/>
      <c r="AG85" s="129"/>
      <c r="AH85" s="129"/>
      <c r="AI85" s="129"/>
      <c r="AJ85" s="129"/>
      <c r="AK85" s="142">
        <v>83</v>
      </c>
      <c r="AL85" s="143" t="s">
        <v>407</v>
      </c>
      <c r="AM85" s="159" t="s">
        <v>218</v>
      </c>
      <c r="AN85" s="160" t="s">
        <v>283</v>
      </c>
      <c r="AO85" s="138" t="s">
        <v>130</v>
      </c>
      <c r="AP85" s="138"/>
      <c r="AQ85" s="142">
        <v>83</v>
      </c>
      <c r="AR85" s="130" t="s">
        <v>408</v>
      </c>
      <c r="AS85" s="159" t="s">
        <v>220</v>
      </c>
      <c r="AT85" s="160" t="s">
        <v>219</v>
      </c>
      <c r="AU85" s="138" t="s">
        <v>130</v>
      </c>
      <c r="AV85" s="138"/>
    </row>
    <row r="86" spans="1:48" x14ac:dyDescent="0.2">
      <c r="A86" s="173">
        <v>39448</v>
      </c>
      <c r="B86" s="174">
        <v>1.05</v>
      </c>
      <c r="C86" s="174">
        <v>3.8330000000000002</v>
      </c>
      <c r="D86" s="174">
        <v>-7.7499999999999999E-2</v>
      </c>
      <c r="E86" s="128">
        <v>-7.7499999999999999E-2</v>
      </c>
      <c r="F86" s="128">
        <v>-5.0000000000000001E-3</v>
      </c>
      <c r="G86" s="175">
        <v>-5.0000000000000001E-3</v>
      </c>
      <c r="J86" s="174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29"/>
      <c r="W86" s="129"/>
      <c r="X86" s="129"/>
      <c r="Y86" s="129"/>
      <c r="Z86" s="129"/>
      <c r="AA86" s="129"/>
      <c r="AB86" s="129"/>
      <c r="AC86" s="77"/>
      <c r="AD86" s="129"/>
      <c r="AE86" s="129"/>
      <c r="AF86" s="129"/>
      <c r="AG86" s="129"/>
      <c r="AH86" s="129"/>
      <c r="AI86" s="129"/>
      <c r="AJ86" s="129"/>
      <c r="AK86" s="142">
        <v>84</v>
      </c>
      <c r="AL86" s="143" t="s">
        <v>409</v>
      </c>
      <c r="AM86" s="159" t="s">
        <v>218</v>
      </c>
      <c r="AN86" s="160" t="s">
        <v>283</v>
      </c>
      <c r="AO86" s="138" t="s">
        <v>130</v>
      </c>
      <c r="AP86" s="138"/>
      <c r="AQ86" s="142">
        <v>84</v>
      </c>
      <c r="AR86" s="130" t="s">
        <v>410</v>
      </c>
      <c r="AS86" s="159" t="s">
        <v>220</v>
      </c>
      <c r="AT86" s="160" t="s">
        <v>219</v>
      </c>
      <c r="AU86" s="138" t="s">
        <v>130</v>
      </c>
      <c r="AV86" s="138"/>
    </row>
    <row r="87" spans="1:48" x14ac:dyDescent="0.2">
      <c r="A87" s="173">
        <v>39479</v>
      </c>
      <c r="B87" s="174">
        <v>1.05</v>
      </c>
      <c r="C87" s="174">
        <v>3.7189999999999999</v>
      </c>
      <c r="D87" s="174">
        <v>-0.06</v>
      </c>
      <c r="E87" s="128">
        <v>-0.06</v>
      </c>
      <c r="F87" s="128">
        <v>-5.0000000000000001E-3</v>
      </c>
      <c r="G87" s="175">
        <v>-5.0000000000000001E-3</v>
      </c>
      <c r="J87" s="174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29"/>
      <c r="W87" s="129"/>
      <c r="X87" s="129"/>
      <c r="Y87" s="129"/>
      <c r="Z87" s="129"/>
      <c r="AA87" s="129"/>
      <c r="AB87" s="129"/>
      <c r="AC87" s="77"/>
      <c r="AD87" s="129"/>
      <c r="AE87" s="129"/>
      <c r="AF87" s="129"/>
      <c r="AG87" s="129"/>
      <c r="AH87" s="129"/>
      <c r="AI87" s="129"/>
      <c r="AJ87" s="129"/>
      <c r="AK87" s="142">
        <v>85</v>
      </c>
      <c r="AL87" s="143" t="s">
        <v>411</v>
      </c>
      <c r="AM87" s="159" t="s">
        <v>218</v>
      </c>
      <c r="AN87" s="160" t="s">
        <v>283</v>
      </c>
      <c r="AO87" s="138" t="s">
        <v>130</v>
      </c>
      <c r="AP87" s="138"/>
      <c r="AQ87" s="142">
        <v>85</v>
      </c>
      <c r="AR87" s="130" t="s">
        <v>412</v>
      </c>
      <c r="AS87" s="159" t="s">
        <v>220</v>
      </c>
      <c r="AT87" s="160" t="s">
        <v>219</v>
      </c>
      <c r="AU87" s="138" t="s">
        <v>130</v>
      </c>
      <c r="AV87" s="138"/>
    </row>
    <row r="88" spans="1:48" x14ac:dyDescent="0.2">
      <c r="A88" s="173">
        <v>39508</v>
      </c>
      <c r="B88" s="174">
        <v>0.8</v>
      </c>
      <c r="C88" s="174">
        <v>3.5870000000000002</v>
      </c>
      <c r="D88" s="174">
        <v>-4.7500000000000001E-2</v>
      </c>
      <c r="E88" s="128">
        <v>-4.7500000000000001E-2</v>
      </c>
      <c r="F88" s="128">
        <v>-5.0000000000000001E-3</v>
      </c>
      <c r="G88" s="175">
        <v>-5.0000000000000001E-3</v>
      </c>
      <c r="J88" s="174"/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29"/>
      <c r="V88" s="129"/>
      <c r="W88" s="129"/>
      <c r="X88" s="129"/>
      <c r="Y88" s="129"/>
      <c r="Z88" s="129"/>
      <c r="AA88" s="129"/>
      <c r="AB88" s="129"/>
      <c r="AC88" s="77"/>
      <c r="AD88" s="129"/>
      <c r="AE88" s="129"/>
      <c r="AF88" s="129"/>
      <c r="AG88" s="129"/>
      <c r="AH88" s="129"/>
      <c r="AI88" s="129"/>
      <c r="AJ88" s="129"/>
      <c r="AK88" s="142">
        <v>86</v>
      </c>
      <c r="AL88" s="143" t="s">
        <v>413</v>
      </c>
      <c r="AM88" s="159" t="s">
        <v>218</v>
      </c>
      <c r="AN88" s="160" t="s">
        <v>283</v>
      </c>
      <c r="AO88" s="138" t="s">
        <v>130</v>
      </c>
      <c r="AP88" s="138"/>
      <c r="AQ88" s="142">
        <v>86</v>
      </c>
      <c r="AR88" s="130" t="s">
        <v>414</v>
      </c>
      <c r="AS88" s="159" t="s">
        <v>220</v>
      </c>
      <c r="AT88" s="160" t="s">
        <v>219</v>
      </c>
      <c r="AU88" s="138" t="s">
        <v>130</v>
      </c>
      <c r="AV88" s="138"/>
    </row>
    <row r="89" spans="1:48" x14ac:dyDescent="0.2">
      <c r="A89" s="173">
        <v>39539</v>
      </c>
      <c r="B89" s="174">
        <v>0.45</v>
      </c>
      <c r="C89" s="174">
        <v>3.4169999999999998</v>
      </c>
      <c r="D89" s="174">
        <v>-0.01</v>
      </c>
      <c r="E89" s="128">
        <v>-0.01</v>
      </c>
      <c r="F89" s="128">
        <v>-5.0000000000000001E-3</v>
      </c>
      <c r="G89" s="175">
        <v>-5.0000000000000001E-3</v>
      </c>
      <c r="J89" s="174"/>
      <c r="K89" s="129"/>
      <c r="L89" s="129"/>
      <c r="M89" s="129"/>
      <c r="N89" s="129"/>
      <c r="O89" s="129"/>
      <c r="P89" s="129"/>
      <c r="Q89" s="129"/>
      <c r="R89" s="129"/>
      <c r="S89" s="129"/>
      <c r="T89" s="129"/>
      <c r="U89" s="129"/>
      <c r="V89" s="129"/>
      <c r="W89" s="129"/>
      <c r="X89" s="129"/>
      <c r="Y89" s="129"/>
      <c r="Z89" s="129"/>
      <c r="AA89" s="129"/>
      <c r="AB89" s="129"/>
      <c r="AC89" s="77"/>
      <c r="AD89" s="129"/>
      <c r="AE89" s="129"/>
      <c r="AF89" s="129"/>
      <c r="AG89" s="129"/>
      <c r="AH89" s="129"/>
      <c r="AI89" s="129"/>
      <c r="AJ89" s="129"/>
      <c r="AK89" s="142">
        <v>87</v>
      </c>
      <c r="AL89" s="143" t="s">
        <v>415</v>
      </c>
      <c r="AM89" s="159" t="s">
        <v>218</v>
      </c>
      <c r="AN89" s="160" t="s">
        <v>283</v>
      </c>
      <c r="AO89" s="138" t="s">
        <v>130</v>
      </c>
      <c r="AP89" s="138"/>
      <c r="AQ89" s="142">
        <v>87</v>
      </c>
      <c r="AR89" s="130" t="s">
        <v>416</v>
      </c>
      <c r="AS89" s="159" t="s">
        <v>220</v>
      </c>
      <c r="AT89" s="160" t="s">
        <v>219</v>
      </c>
      <c r="AU89" s="138" t="s">
        <v>130</v>
      </c>
      <c r="AV89" s="138"/>
    </row>
    <row r="90" spans="1:48" x14ac:dyDescent="0.2">
      <c r="A90" s="173">
        <v>39569</v>
      </c>
      <c r="B90" s="174">
        <v>0.5</v>
      </c>
      <c r="C90" s="174">
        <v>3.4169999999999998</v>
      </c>
      <c r="D90" s="174">
        <v>-0.01</v>
      </c>
      <c r="E90" s="128">
        <v>-0.01</v>
      </c>
      <c r="F90" s="128">
        <v>-5.0000000000000001E-3</v>
      </c>
      <c r="G90" s="175">
        <v>-5.0000000000000001E-3</v>
      </c>
      <c r="J90" s="174"/>
      <c r="K90" s="129"/>
      <c r="L90" s="129"/>
      <c r="M90" s="129"/>
      <c r="N90" s="129"/>
      <c r="O90" s="129"/>
      <c r="P90" s="129"/>
      <c r="Q90" s="129"/>
      <c r="R90" s="129"/>
      <c r="S90" s="129"/>
      <c r="T90" s="129"/>
      <c r="U90" s="129"/>
      <c r="V90" s="129"/>
      <c r="W90" s="129"/>
      <c r="X90" s="129"/>
      <c r="Y90" s="129"/>
      <c r="Z90" s="129"/>
      <c r="AA90" s="129"/>
      <c r="AB90" s="129"/>
      <c r="AC90" s="77"/>
      <c r="AD90" s="129"/>
      <c r="AE90" s="129"/>
      <c r="AF90" s="129"/>
      <c r="AG90" s="129"/>
      <c r="AH90" s="129"/>
      <c r="AI90" s="129"/>
      <c r="AJ90" s="129"/>
      <c r="AK90" s="142">
        <v>88</v>
      </c>
      <c r="AL90" s="143" t="s">
        <v>417</v>
      </c>
      <c r="AM90" s="159" t="s">
        <v>218</v>
      </c>
      <c r="AN90" s="160" t="s">
        <v>283</v>
      </c>
      <c r="AO90" s="138" t="s">
        <v>130</v>
      </c>
      <c r="AP90" s="138"/>
      <c r="AQ90" s="142">
        <v>88</v>
      </c>
      <c r="AR90" s="130" t="s">
        <v>418</v>
      </c>
      <c r="AS90" s="159" t="s">
        <v>220</v>
      </c>
      <c r="AT90" s="160" t="s">
        <v>219</v>
      </c>
      <c r="AU90" s="138" t="s">
        <v>130</v>
      </c>
      <c r="AV90" s="138"/>
    </row>
    <row r="91" spans="1:48" x14ac:dyDescent="0.2">
      <c r="A91" s="173">
        <v>39600</v>
      </c>
      <c r="B91" s="174">
        <v>0.5</v>
      </c>
      <c r="C91" s="174">
        <v>3.4489999999999998</v>
      </c>
      <c r="D91" s="174">
        <v>-5.0000000000000001E-3</v>
      </c>
      <c r="E91" s="128">
        <v>-5.0000000000000001E-3</v>
      </c>
      <c r="F91" s="128">
        <v>-5.0000000000000001E-3</v>
      </c>
      <c r="G91" s="175">
        <v>-5.0000000000000001E-3</v>
      </c>
      <c r="J91" s="174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  <c r="AA91" s="129"/>
      <c r="AB91" s="129"/>
      <c r="AC91" s="77"/>
      <c r="AD91" s="129"/>
      <c r="AE91" s="129"/>
      <c r="AF91" s="129"/>
      <c r="AG91" s="129"/>
      <c r="AH91" s="129"/>
      <c r="AI91" s="129"/>
      <c r="AJ91" s="129"/>
      <c r="AK91" s="142">
        <v>89</v>
      </c>
      <c r="AL91" s="143" t="s">
        <v>419</v>
      </c>
      <c r="AM91" s="159" t="s">
        <v>218</v>
      </c>
      <c r="AN91" s="160" t="s">
        <v>283</v>
      </c>
      <c r="AO91" s="138" t="s">
        <v>130</v>
      </c>
      <c r="AP91" s="138"/>
      <c r="AQ91" s="142">
        <v>89</v>
      </c>
      <c r="AR91" s="130" t="s">
        <v>420</v>
      </c>
      <c r="AS91" s="159" t="s">
        <v>220</v>
      </c>
      <c r="AT91" s="160" t="s">
        <v>219</v>
      </c>
      <c r="AU91" s="138" t="s">
        <v>130</v>
      </c>
      <c r="AV91" s="138"/>
    </row>
    <row r="92" spans="1:48" x14ac:dyDescent="0.2">
      <c r="A92" s="173">
        <v>39630</v>
      </c>
      <c r="B92" s="174">
        <v>0.5</v>
      </c>
      <c r="C92" s="174">
        <v>3.4990000000000001</v>
      </c>
      <c r="D92" s="174">
        <v>-2.5000000000000001E-3</v>
      </c>
      <c r="E92" s="128">
        <v>-2.5000000000000001E-3</v>
      </c>
      <c r="F92" s="128">
        <v>-5.0000000000000001E-3</v>
      </c>
      <c r="G92" s="175">
        <v>-5.0000000000000001E-3</v>
      </c>
      <c r="J92" s="174"/>
      <c r="K92" s="129"/>
      <c r="L92" s="129"/>
      <c r="M92" s="129"/>
      <c r="N92" s="129"/>
      <c r="O92" s="129"/>
      <c r="P92" s="129"/>
      <c r="Q92" s="129"/>
      <c r="R92" s="129"/>
      <c r="S92" s="129"/>
      <c r="T92" s="129"/>
      <c r="U92" s="129"/>
      <c r="V92" s="129"/>
      <c r="W92" s="129"/>
      <c r="X92" s="129"/>
      <c r="Y92" s="129"/>
      <c r="Z92" s="129"/>
      <c r="AA92" s="129"/>
      <c r="AB92" s="129"/>
      <c r="AC92" s="77"/>
      <c r="AD92" s="129"/>
      <c r="AE92" s="129"/>
      <c r="AF92" s="129"/>
      <c r="AG92" s="129"/>
      <c r="AH92" s="129"/>
      <c r="AI92" s="129"/>
      <c r="AJ92" s="129"/>
      <c r="AK92" s="142">
        <v>90</v>
      </c>
      <c r="AL92" s="143" t="s">
        <v>421</v>
      </c>
      <c r="AM92" s="159" t="s">
        <v>218</v>
      </c>
      <c r="AN92" s="160" t="s">
        <v>283</v>
      </c>
      <c r="AO92" s="138" t="s">
        <v>130</v>
      </c>
      <c r="AP92" s="138"/>
      <c r="AQ92" s="142">
        <v>90</v>
      </c>
      <c r="AR92" s="130" t="s">
        <v>422</v>
      </c>
      <c r="AS92" s="159" t="s">
        <v>220</v>
      </c>
      <c r="AT92" s="160" t="s">
        <v>219</v>
      </c>
      <c r="AU92" s="138" t="s">
        <v>130</v>
      </c>
      <c r="AV92" s="138"/>
    </row>
    <row r="93" spans="1:48" x14ac:dyDescent="0.2">
      <c r="A93" s="173">
        <v>39661</v>
      </c>
      <c r="B93" s="174">
        <v>0.55000000000000004</v>
      </c>
      <c r="C93" s="174">
        <v>3.5329999999999999</v>
      </c>
      <c r="D93" s="174">
        <v>0</v>
      </c>
      <c r="E93" s="128">
        <v>0</v>
      </c>
      <c r="F93" s="128">
        <v>-5.0000000000000001E-3</v>
      </c>
      <c r="G93" s="175">
        <v>-5.0000000000000001E-3</v>
      </c>
      <c r="J93" s="174"/>
      <c r="K93" s="129"/>
      <c r="L93" s="129"/>
      <c r="M93" s="129"/>
      <c r="N93" s="129"/>
      <c r="O93" s="129"/>
      <c r="P93" s="129"/>
      <c r="Q93" s="129"/>
      <c r="R93" s="129"/>
      <c r="S93" s="129"/>
      <c r="T93" s="129"/>
      <c r="U93" s="129"/>
      <c r="V93" s="129"/>
      <c r="W93" s="129"/>
      <c r="X93" s="129"/>
      <c r="Y93" s="129"/>
      <c r="Z93" s="129"/>
      <c r="AA93" s="129"/>
      <c r="AB93" s="129"/>
      <c r="AC93" s="77"/>
      <c r="AD93" s="129"/>
      <c r="AE93" s="129"/>
      <c r="AF93" s="129"/>
      <c r="AG93" s="129"/>
      <c r="AH93" s="129"/>
      <c r="AI93" s="129"/>
      <c r="AJ93" s="129"/>
      <c r="AK93" s="142">
        <v>91</v>
      </c>
      <c r="AL93" s="143" t="s">
        <v>423</v>
      </c>
      <c r="AM93" s="159" t="s">
        <v>218</v>
      </c>
      <c r="AN93" s="160" t="s">
        <v>283</v>
      </c>
      <c r="AO93" s="138" t="s">
        <v>130</v>
      </c>
      <c r="AP93" s="138"/>
      <c r="AQ93" s="142">
        <v>91</v>
      </c>
      <c r="AR93" s="130" t="s">
        <v>424</v>
      </c>
      <c r="AS93" s="159" t="s">
        <v>220</v>
      </c>
      <c r="AT93" s="160" t="s">
        <v>219</v>
      </c>
      <c r="AU93" s="138" t="s">
        <v>130</v>
      </c>
      <c r="AV93" s="138"/>
    </row>
    <row r="94" spans="1:48" x14ac:dyDescent="0.2">
      <c r="A94" s="173">
        <v>39692</v>
      </c>
      <c r="B94" s="174">
        <v>0.55000000000000004</v>
      </c>
      <c r="C94" s="174">
        <v>3.5459999999999998</v>
      </c>
      <c r="D94" s="174">
        <v>-7.4999999999999997E-3</v>
      </c>
      <c r="E94" s="128">
        <v>-7.4999999999999997E-3</v>
      </c>
      <c r="F94" s="128">
        <v>-5.0000000000000001E-3</v>
      </c>
      <c r="G94" s="175">
        <v>-5.0000000000000001E-3</v>
      </c>
      <c r="J94" s="174"/>
      <c r="K94" s="129"/>
      <c r="L94" s="129"/>
      <c r="M94" s="129"/>
      <c r="N94" s="129"/>
      <c r="O94" s="129"/>
      <c r="P94" s="129"/>
      <c r="Q94" s="129"/>
      <c r="R94" s="129"/>
      <c r="S94" s="129"/>
      <c r="T94" s="129"/>
      <c r="U94" s="129"/>
      <c r="V94" s="129"/>
      <c r="W94" s="129"/>
      <c r="X94" s="129"/>
      <c r="Y94" s="129"/>
      <c r="Z94" s="129"/>
      <c r="AA94" s="129"/>
      <c r="AB94" s="129"/>
      <c r="AC94" s="77"/>
      <c r="AD94" s="129"/>
      <c r="AE94" s="129"/>
      <c r="AF94" s="129"/>
      <c r="AG94" s="129"/>
      <c r="AH94" s="129"/>
      <c r="AI94" s="129"/>
      <c r="AJ94" s="129"/>
      <c r="AK94" s="142">
        <v>92</v>
      </c>
      <c r="AL94" s="143" t="s">
        <v>425</v>
      </c>
      <c r="AM94" s="159" t="s">
        <v>218</v>
      </c>
      <c r="AN94" s="160" t="s">
        <v>283</v>
      </c>
      <c r="AO94" s="138" t="s">
        <v>130</v>
      </c>
      <c r="AP94" s="138"/>
      <c r="AQ94" s="142">
        <v>92</v>
      </c>
      <c r="AR94" s="130" t="s">
        <v>426</v>
      </c>
      <c r="AS94" s="159" t="s">
        <v>220</v>
      </c>
      <c r="AT94" s="160" t="s">
        <v>219</v>
      </c>
      <c r="AU94" s="138" t="s">
        <v>130</v>
      </c>
      <c r="AV94" s="138"/>
    </row>
    <row r="95" spans="1:48" x14ac:dyDescent="0.2">
      <c r="A95" s="173">
        <v>39722</v>
      </c>
      <c r="B95" s="174">
        <v>0.6</v>
      </c>
      <c r="C95" s="174">
        <v>3.5379999999999998</v>
      </c>
      <c r="D95" s="174">
        <v>-1.7500000000000002E-2</v>
      </c>
      <c r="E95" s="128">
        <v>-1.7500000000000002E-2</v>
      </c>
      <c r="F95" s="128">
        <v>-5.0000000000000001E-3</v>
      </c>
      <c r="G95" s="175">
        <v>-5.0000000000000001E-3</v>
      </c>
      <c r="J95" s="174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77"/>
      <c r="AD95" s="129"/>
      <c r="AE95" s="129"/>
      <c r="AF95" s="129"/>
      <c r="AG95" s="129"/>
      <c r="AH95" s="129"/>
      <c r="AI95" s="129"/>
      <c r="AJ95" s="129"/>
      <c r="AK95" s="142">
        <v>93</v>
      </c>
      <c r="AL95" s="143" t="s">
        <v>427</v>
      </c>
      <c r="AM95" s="159" t="s">
        <v>218</v>
      </c>
      <c r="AN95" s="160" t="s">
        <v>283</v>
      </c>
      <c r="AO95" s="138" t="s">
        <v>130</v>
      </c>
      <c r="AP95" s="138"/>
      <c r="AQ95" s="142">
        <v>93</v>
      </c>
      <c r="AR95" s="130" t="s">
        <v>428</v>
      </c>
      <c r="AS95" s="159" t="s">
        <v>220</v>
      </c>
      <c r="AT95" s="160" t="s">
        <v>219</v>
      </c>
      <c r="AU95" s="138" t="s">
        <v>130</v>
      </c>
      <c r="AV95" s="138"/>
    </row>
    <row r="96" spans="1:48" x14ac:dyDescent="0.2">
      <c r="A96" s="173">
        <v>39753</v>
      </c>
      <c r="B96" s="174">
        <v>0.85</v>
      </c>
      <c r="C96" s="174">
        <v>3.7080000000000002</v>
      </c>
      <c r="D96" s="174">
        <v>-5.2499999999999998E-2</v>
      </c>
      <c r="E96" s="128">
        <v>-5.2499999999999998E-2</v>
      </c>
      <c r="F96" s="128">
        <v>-5.0000000000000001E-3</v>
      </c>
      <c r="G96" s="175">
        <v>-5.0000000000000001E-3</v>
      </c>
      <c r="J96" s="174"/>
      <c r="K96" s="129"/>
      <c r="L96" s="129"/>
      <c r="M96" s="129"/>
      <c r="N96" s="129"/>
      <c r="O96" s="129"/>
      <c r="P96" s="129"/>
      <c r="Q96" s="129"/>
      <c r="R96" s="129"/>
      <c r="S96" s="129"/>
      <c r="T96" s="129"/>
      <c r="U96" s="129"/>
      <c r="V96" s="129"/>
      <c r="W96" s="129"/>
      <c r="X96" s="129"/>
      <c r="Y96" s="129"/>
      <c r="Z96" s="129"/>
      <c r="AA96" s="129"/>
      <c r="AB96" s="129"/>
      <c r="AC96" s="77"/>
      <c r="AD96" s="129"/>
      <c r="AE96" s="129"/>
      <c r="AF96" s="129"/>
      <c r="AG96" s="129"/>
      <c r="AH96" s="129"/>
      <c r="AI96" s="129"/>
      <c r="AJ96" s="129"/>
      <c r="AK96" s="142">
        <v>94</v>
      </c>
      <c r="AL96" s="143" t="s">
        <v>429</v>
      </c>
      <c r="AM96" s="159" t="s">
        <v>218</v>
      </c>
      <c r="AN96" s="160" t="s">
        <v>283</v>
      </c>
      <c r="AO96" s="138" t="s">
        <v>130</v>
      </c>
      <c r="AP96" s="138"/>
      <c r="AQ96" s="142">
        <v>94</v>
      </c>
      <c r="AR96" s="130" t="s">
        <v>430</v>
      </c>
      <c r="AS96" s="159" t="s">
        <v>220</v>
      </c>
      <c r="AT96" s="160" t="s">
        <v>219</v>
      </c>
      <c r="AU96" s="138" t="s">
        <v>130</v>
      </c>
      <c r="AV96" s="138"/>
    </row>
    <row r="97" spans="1:48" x14ac:dyDescent="0.2">
      <c r="A97" s="173">
        <v>39783</v>
      </c>
      <c r="B97" s="174">
        <v>1.05</v>
      </c>
      <c r="C97" s="174">
        <v>3.883</v>
      </c>
      <c r="D97" s="174">
        <v>-7.4999999999999997E-2</v>
      </c>
      <c r="E97" s="128">
        <v>-7.4999999999999997E-2</v>
      </c>
      <c r="F97" s="128">
        <v>-5.0000000000000001E-3</v>
      </c>
      <c r="G97" s="175">
        <v>-5.0000000000000001E-3</v>
      </c>
      <c r="J97" s="174"/>
      <c r="K97" s="129"/>
      <c r="L97" s="129"/>
      <c r="M97" s="129"/>
      <c r="N97" s="129"/>
      <c r="O97" s="129"/>
      <c r="P97" s="129"/>
      <c r="Q97" s="129"/>
      <c r="R97" s="129"/>
      <c r="S97" s="129"/>
      <c r="T97" s="129"/>
      <c r="U97" s="129"/>
      <c r="V97" s="129"/>
      <c r="W97" s="129"/>
      <c r="X97" s="129"/>
      <c r="Y97" s="129"/>
      <c r="Z97" s="129"/>
      <c r="AA97" s="129"/>
      <c r="AB97" s="129"/>
      <c r="AC97" s="77"/>
      <c r="AD97" s="129"/>
      <c r="AE97" s="129"/>
      <c r="AF97" s="129"/>
      <c r="AG97" s="129"/>
      <c r="AH97" s="129"/>
      <c r="AI97" s="129"/>
      <c r="AJ97" s="129"/>
      <c r="AK97" s="142">
        <v>95</v>
      </c>
      <c r="AL97" s="143" t="s">
        <v>431</v>
      </c>
      <c r="AM97" s="159" t="s">
        <v>218</v>
      </c>
      <c r="AN97" s="160" t="s">
        <v>283</v>
      </c>
      <c r="AO97" s="138" t="s">
        <v>130</v>
      </c>
      <c r="AP97" s="138"/>
      <c r="AQ97" s="142">
        <v>95</v>
      </c>
      <c r="AR97" s="130" t="s">
        <v>432</v>
      </c>
      <c r="AS97" s="159" t="s">
        <v>220</v>
      </c>
      <c r="AT97" s="160" t="s">
        <v>219</v>
      </c>
      <c r="AU97" s="138" t="s">
        <v>130</v>
      </c>
      <c r="AV97" s="138"/>
    </row>
    <row r="98" spans="1:48" x14ac:dyDescent="0.2">
      <c r="A98" s="173">
        <v>39814</v>
      </c>
      <c r="B98" s="174">
        <v>1.05</v>
      </c>
      <c r="C98" s="174">
        <v>3.9279999999999999</v>
      </c>
      <c r="D98" s="174">
        <v>-7.7499999999999999E-2</v>
      </c>
      <c r="E98" s="128">
        <v>-7.7499999999999999E-2</v>
      </c>
      <c r="F98" s="128">
        <v>-5.0000000000000001E-3</v>
      </c>
      <c r="G98" s="175">
        <v>-5.0000000000000001E-3</v>
      </c>
      <c r="J98" s="174"/>
      <c r="K98" s="129"/>
      <c r="L98" s="129"/>
      <c r="M98" s="129"/>
      <c r="N98" s="129"/>
      <c r="O98" s="129"/>
      <c r="P98" s="129"/>
      <c r="Q98" s="129"/>
      <c r="R98" s="129"/>
      <c r="S98" s="129"/>
      <c r="T98" s="129"/>
      <c r="U98" s="129"/>
      <c r="V98" s="129"/>
      <c r="W98" s="129"/>
      <c r="X98" s="129"/>
      <c r="Y98" s="129"/>
      <c r="Z98" s="129"/>
      <c r="AA98" s="129"/>
      <c r="AB98" s="129"/>
      <c r="AC98" s="77"/>
      <c r="AD98" s="129"/>
      <c r="AE98" s="129"/>
      <c r="AF98" s="129"/>
      <c r="AG98" s="129"/>
      <c r="AH98" s="129"/>
      <c r="AI98" s="129"/>
      <c r="AJ98" s="129"/>
      <c r="AK98" s="142">
        <v>96</v>
      </c>
      <c r="AL98" s="143" t="s">
        <v>433</v>
      </c>
      <c r="AM98" s="159" t="s">
        <v>218</v>
      </c>
      <c r="AN98" s="160" t="s">
        <v>283</v>
      </c>
      <c r="AO98" s="138" t="s">
        <v>130</v>
      </c>
      <c r="AP98" s="138"/>
      <c r="AQ98" s="142">
        <v>96</v>
      </c>
      <c r="AR98" s="130" t="s">
        <v>434</v>
      </c>
      <c r="AS98" s="159" t="s">
        <v>220</v>
      </c>
      <c r="AT98" s="160" t="s">
        <v>219</v>
      </c>
      <c r="AU98" s="138" t="s">
        <v>130</v>
      </c>
      <c r="AV98" s="138"/>
    </row>
    <row r="99" spans="1:48" x14ac:dyDescent="0.2">
      <c r="A99" s="173">
        <v>39845</v>
      </c>
      <c r="B99" s="174">
        <v>1.05</v>
      </c>
      <c r="C99" s="174">
        <v>3.8140000000000001</v>
      </c>
      <c r="D99" s="174">
        <v>-0.06</v>
      </c>
      <c r="E99" s="128">
        <v>-0.06</v>
      </c>
      <c r="F99" s="128">
        <v>-5.0000000000000001E-3</v>
      </c>
      <c r="G99" s="175">
        <v>-5.0000000000000001E-3</v>
      </c>
      <c r="J99" s="174"/>
      <c r="K99" s="129"/>
      <c r="L99" s="129"/>
      <c r="M99" s="129"/>
      <c r="N99" s="129"/>
      <c r="O99" s="129"/>
      <c r="P99" s="129"/>
      <c r="Q99" s="129"/>
      <c r="R99" s="129"/>
      <c r="S99" s="129"/>
      <c r="T99" s="129"/>
      <c r="U99" s="129"/>
      <c r="V99" s="129"/>
      <c r="W99" s="129"/>
      <c r="X99" s="129"/>
      <c r="Y99" s="129"/>
      <c r="Z99" s="129"/>
      <c r="AA99" s="129"/>
      <c r="AB99" s="129"/>
      <c r="AC99" s="77"/>
      <c r="AD99" s="129"/>
      <c r="AE99" s="129"/>
      <c r="AF99" s="129"/>
      <c r="AG99" s="129"/>
      <c r="AH99" s="129"/>
      <c r="AI99" s="129"/>
      <c r="AJ99" s="129"/>
      <c r="AK99" s="142">
        <v>97</v>
      </c>
      <c r="AL99" s="143" t="s">
        <v>435</v>
      </c>
      <c r="AM99" s="159" t="s">
        <v>218</v>
      </c>
      <c r="AN99" s="160" t="s">
        <v>283</v>
      </c>
      <c r="AO99" s="138" t="s">
        <v>130</v>
      </c>
      <c r="AP99" s="138"/>
      <c r="AQ99" s="142">
        <v>97</v>
      </c>
      <c r="AR99" s="130" t="s">
        <v>436</v>
      </c>
      <c r="AS99" s="159" t="s">
        <v>220</v>
      </c>
      <c r="AT99" s="160" t="s">
        <v>219</v>
      </c>
      <c r="AU99" s="138" t="s">
        <v>130</v>
      </c>
      <c r="AV99" s="138"/>
    </row>
    <row r="100" spans="1:48" x14ac:dyDescent="0.2">
      <c r="A100" s="173">
        <v>39873</v>
      </c>
      <c r="B100" s="174">
        <v>0.8</v>
      </c>
      <c r="C100" s="174">
        <v>3.6819999999999999</v>
      </c>
      <c r="D100" s="174">
        <v>-4.7500000000000001E-2</v>
      </c>
      <c r="E100" s="128">
        <v>-4.7500000000000001E-2</v>
      </c>
      <c r="F100" s="128">
        <v>-5.0000000000000001E-3</v>
      </c>
      <c r="G100" s="175">
        <v>-5.0000000000000001E-3</v>
      </c>
      <c r="J100" s="174"/>
      <c r="K100" s="129"/>
      <c r="L100" s="129"/>
      <c r="M100" s="129"/>
      <c r="N100" s="129"/>
      <c r="O100" s="129"/>
      <c r="P100" s="129"/>
      <c r="Q100" s="129"/>
      <c r="R100" s="129"/>
      <c r="S100" s="129"/>
      <c r="T100" s="129"/>
      <c r="U100" s="129"/>
      <c r="V100" s="129"/>
      <c r="W100" s="129"/>
      <c r="X100" s="129"/>
      <c r="Y100" s="129"/>
      <c r="Z100" s="129"/>
      <c r="AA100" s="129"/>
      <c r="AB100" s="129"/>
      <c r="AC100" s="77"/>
      <c r="AD100" s="129"/>
      <c r="AE100" s="129"/>
      <c r="AF100" s="129"/>
      <c r="AG100" s="129"/>
      <c r="AH100" s="129"/>
      <c r="AI100" s="129"/>
      <c r="AJ100" s="129"/>
      <c r="AK100" s="142">
        <v>98</v>
      </c>
      <c r="AL100" s="143" t="s">
        <v>437</v>
      </c>
      <c r="AM100" s="159" t="s">
        <v>218</v>
      </c>
      <c r="AN100" s="160" t="s">
        <v>283</v>
      </c>
      <c r="AO100" s="138" t="s">
        <v>130</v>
      </c>
      <c r="AP100" s="138"/>
      <c r="AQ100" s="142">
        <v>98</v>
      </c>
      <c r="AR100" s="130" t="s">
        <v>438</v>
      </c>
      <c r="AS100" s="159" t="s">
        <v>220</v>
      </c>
      <c r="AT100" s="160" t="s">
        <v>219</v>
      </c>
      <c r="AU100" s="138" t="s">
        <v>130</v>
      </c>
      <c r="AV100" s="138"/>
    </row>
    <row r="101" spans="1:48" x14ac:dyDescent="0.2">
      <c r="A101" s="173">
        <v>39904</v>
      </c>
      <c r="B101" s="174">
        <v>0.45</v>
      </c>
      <c r="C101" s="174">
        <v>3.512</v>
      </c>
      <c r="D101" s="174">
        <v>-0.01</v>
      </c>
      <c r="E101" s="128">
        <v>-0.01</v>
      </c>
      <c r="F101" s="128">
        <v>-5.0000000000000001E-3</v>
      </c>
      <c r="G101" s="175">
        <v>-5.0000000000000001E-3</v>
      </c>
      <c r="J101" s="174"/>
      <c r="K101" s="129"/>
      <c r="L101" s="129"/>
      <c r="M101" s="129"/>
      <c r="N101" s="129"/>
      <c r="O101" s="129"/>
      <c r="P101" s="129"/>
      <c r="Q101" s="129"/>
      <c r="R101" s="129"/>
      <c r="S101" s="129"/>
      <c r="T101" s="129"/>
      <c r="U101" s="129"/>
      <c r="V101" s="129"/>
      <c r="W101" s="129"/>
      <c r="X101" s="129"/>
      <c r="Y101" s="129"/>
      <c r="Z101" s="129"/>
      <c r="AA101" s="129"/>
      <c r="AB101" s="129"/>
      <c r="AC101" s="77"/>
      <c r="AD101" s="129"/>
      <c r="AE101" s="129"/>
      <c r="AF101" s="129"/>
      <c r="AG101" s="129"/>
      <c r="AH101" s="129"/>
      <c r="AI101" s="129"/>
      <c r="AJ101" s="129"/>
      <c r="AK101" s="142">
        <v>99</v>
      </c>
      <c r="AL101" s="143" t="s">
        <v>439</v>
      </c>
      <c r="AM101" s="159" t="s">
        <v>218</v>
      </c>
      <c r="AN101" s="160" t="s">
        <v>283</v>
      </c>
      <c r="AO101" s="138" t="s">
        <v>130</v>
      </c>
      <c r="AP101" s="138"/>
      <c r="AQ101" s="142">
        <v>99</v>
      </c>
      <c r="AR101" s="130" t="s">
        <v>440</v>
      </c>
      <c r="AS101" s="159" t="s">
        <v>220</v>
      </c>
      <c r="AT101" s="160" t="s">
        <v>219</v>
      </c>
      <c r="AU101" s="138" t="s">
        <v>130</v>
      </c>
      <c r="AV101" s="138"/>
    </row>
    <row r="102" spans="1:48" x14ac:dyDescent="0.2">
      <c r="A102" s="173">
        <v>39934</v>
      </c>
      <c r="B102" s="174">
        <v>0.5</v>
      </c>
      <c r="C102" s="174">
        <v>3.512</v>
      </c>
      <c r="D102" s="174">
        <v>-0.01</v>
      </c>
      <c r="E102" s="128">
        <v>-0.01</v>
      </c>
      <c r="F102" s="128">
        <v>-5.0000000000000001E-3</v>
      </c>
      <c r="G102" s="175">
        <v>-5.0000000000000001E-3</v>
      </c>
      <c r="J102" s="174"/>
      <c r="K102" s="129"/>
      <c r="L102" s="129"/>
      <c r="M102" s="129"/>
      <c r="N102" s="129"/>
      <c r="O102" s="129"/>
      <c r="P102" s="129"/>
      <c r="Q102" s="129"/>
      <c r="R102" s="129"/>
      <c r="S102" s="129"/>
      <c r="T102" s="129"/>
      <c r="U102" s="129"/>
      <c r="V102" s="129"/>
      <c r="W102" s="129"/>
      <c r="X102" s="129"/>
      <c r="Y102" s="129"/>
      <c r="Z102" s="129"/>
      <c r="AA102" s="129"/>
      <c r="AB102" s="129"/>
      <c r="AC102" s="77"/>
      <c r="AD102" s="129"/>
      <c r="AE102" s="129"/>
      <c r="AF102" s="129"/>
      <c r="AG102" s="129"/>
      <c r="AH102" s="129"/>
      <c r="AI102" s="129"/>
      <c r="AJ102" s="129"/>
      <c r="AK102" s="142">
        <v>100</v>
      </c>
      <c r="AL102" s="143" t="s">
        <v>441</v>
      </c>
      <c r="AM102" s="159" t="s">
        <v>218</v>
      </c>
      <c r="AN102" s="160" t="s">
        <v>283</v>
      </c>
      <c r="AO102" s="138" t="s">
        <v>130</v>
      </c>
      <c r="AP102" s="138"/>
      <c r="AQ102" s="142">
        <v>100</v>
      </c>
      <c r="AR102" s="130" t="s">
        <v>442</v>
      </c>
      <c r="AS102" s="159" t="s">
        <v>220</v>
      </c>
      <c r="AT102" s="160" t="s">
        <v>219</v>
      </c>
      <c r="AU102" s="138" t="s">
        <v>130</v>
      </c>
      <c r="AV102" s="138"/>
    </row>
    <row r="103" spans="1:48" x14ac:dyDescent="0.2">
      <c r="A103" s="173">
        <v>39965</v>
      </c>
      <c r="B103" s="174">
        <v>0.5</v>
      </c>
      <c r="C103" s="174">
        <v>3.544</v>
      </c>
      <c r="D103" s="174">
        <v>-5.0000000000000001E-3</v>
      </c>
      <c r="E103" s="128">
        <v>-5.0000000000000001E-3</v>
      </c>
      <c r="F103" s="128">
        <v>-5.0000000000000001E-3</v>
      </c>
      <c r="G103" s="175">
        <v>-5.0000000000000001E-3</v>
      </c>
      <c r="J103" s="174"/>
      <c r="K103" s="129"/>
      <c r="L103" s="129"/>
      <c r="M103" s="129"/>
      <c r="N103" s="129"/>
      <c r="O103" s="129"/>
      <c r="P103" s="129"/>
      <c r="Q103" s="129"/>
      <c r="R103" s="129"/>
      <c r="S103" s="129"/>
      <c r="T103" s="129"/>
      <c r="U103" s="129"/>
      <c r="V103" s="129"/>
      <c r="W103" s="129"/>
      <c r="X103" s="129"/>
      <c r="Y103" s="129"/>
      <c r="Z103" s="129"/>
      <c r="AA103" s="129"/>
      <c r="AB103" s="129"/>
      <c r="AC103" s="77"/>
      <c r="AD103" s="129"/>
      <c r="AE103" s="129"/>
      <c r="AF103" s="129"/>
      <c r="AG103" s="129"/>
      <c r="AH103" s="129"/>
      <c r="AI103" s="129"/>
      <c r="AJ103" s="129"/>
      <c r="AK103" s="142">
        <v>101</v>
      </c>
      <c r="AL103" s="143" t="s">
        <v>443</v>
      </c>
      <c r="AM103" s="159" t="s">
        <v>218</v>
      </c>
      <c r="AN103" s="160" t="s">
        <v>283</v>
      </c>
      <c r="AO103" s="138" t="s">
        <v>130</v>
      </c>
      <c r="AP103" s="138"/>
      <c r="AQ103" s="142">
        <v>101</v>
      </c>
      <c r="AR103" s="130" t="s">
        <v>444</v>
      </c>
      <c r="AS103" s="159" t="s">
        <v>220</v>
      </c>
      <c r="AT103" s="160" t="s">
        <v>219</v>
      </c>
      <c r="AU103" s="138" t="s">
        <v>130</v>
      </c>
      <c r="AV103" s="138"/>
    </row>
    <row r="104" spans="1:48" x14ac:dyDescent="0.2">
      <c r="A104" s="173">
        <v>39995</v>
      </c>
      <c r="B104" s="174">
        <v>0.5</v>
      </c>
      <c r="C104" s="174">
        <v>3.5939999999999999</v>
      </c>
      <c r="D104" s="174">
        <v>-2.5000000000000001E-3</v>
      </c>
      <c r="E104" s="128">
        <v>-2.5000000000000001E-3</v>
      </c>
      <c r="F104" s="128">
        <v>-5.0000000000000001E-3</v>
      </c>
      <c r="G104" s="175">
        <v>-5.0000000000000001E-3</v>
      </c>
      <c r="J104" s="174"/>
      <c r="K104" s="129"/>
      <c r="L104" s="129"/>
      <c r="M104" s="129"/>
      <c r="N104" s="129"/>
      <c r="O104" s="129"/>
      <c r="P104" s="129"/>
      <c r="Q104" s="129"/>
      <c r="R104" s="129"/>
      <c r="S104" s="129"/>
      <c r="T104" s="129"/>
      <c r="U104" s="129"/>
      <c r="V104" s="129"/>
      <c r="W104" s="129"/>
      <c r="X104" s="129"/>
      <c r="Y104" s="129"/>
      <c r="Z104" s="129"/>
      <c r="AA104" s="129"/>
      <c r="AB104" s="129"/>
      <c r="AC104" s="77"/>
      <c r="AD104" s="129"/>
      <c r="AE104" s="129"/>
      <c r="AF104" s="129"/>
      <c r="AG104" s="129"/>
      <c r="AH104" s="129"/>
      <c r="AI104" s="129"/>
      <c r="AJ104" s="129"/>
      <c r="AK104" s="142">
        <v>102</v>
      </c>
      <c r="AL104" s="143" t="s">
        <v>445</v>
      </c>
      <c r="AM104" s="159" t="s">
        <v>218</v>
      </c>
      <c r="AN104" s="160" t="s">
        <v>283</v>
      </c>
      <c r="AO104" s="138" t="s">
        <v>130</v>
      </c>
      <c r="AP104" s="138"/>
      <c r="AQ104" s="142">
        <v>102</v>
      </c>
      <c r="AR104" s="130" t="s">
        <v>446</v>
      </c>
      <c r="AS104" s="159" t="s">
        <v>220</v>
      </c>
      <c r="AT104" s="160" t="s">
        <v>219</v>
      </c>
      <c r="AU104" s="138" t="s">
        <v>130</v>
      </c>
      <c r="AV104" s="138"/>
    </row>
    <row r="105" spans="1:48" x14ac:dyDescent="0.2">
      <c r="A105" s="173">
        <v>40026</v>
      </c>
      <c r="B105" s="174">
        <v>0.55000000000000004</v>
      </c>
      <c r="C105" s="174">
        <v>3.6280000000000001</v>
      </c>
      <c r="D105" s="174">
        <v>0</v>
      </c>
      <c r="E105" s="128">
        <v>0</v>
      </c>
      <c r="F105" s="128">
        <v>-5.0000000000000001E-3</v>
      </c>
      <c r="G105" s="175">
        <v>-5.0000000000000001E-3</v>
      </c>
      <c r="J105" s="174"/>
      <c r="K105" s="129"/>
      <c r="L105" s="129"/>
      <c r="M105" s="129"/>
      <c r="N105" s="129"/>
      <c r="O105" s="129"/>
      <c r="P105" s="129"/>
      <c r="Q105" s="129"/>
      <c r="R105" s="129"/>
      <c r="S105" s="129"/>
      <c r="T105" s="129"/>
      <c r="U105" s="129"/>
      <c r="V105" s="129"/>
      <c r="W105" s="129"/>
      <c r="X105" s="129"/>
      <c r="Y105" s="129"/>
      <c r="Z105" s="129"/>
      <c r="AA105" s="129"/>
      <c r="AB105" s="129"/>
      <c r="AC105" s="77"/>
      <c r="AD105" s="129"/>
      <c r="AE105" s="129"/>
      <c r="AF105" s="129"/>
      <c r="AG105" s="129"/>
      <c r="AH105" s="129"/>
      <c r="AI105" s="129"/>
      <c r="AJ105" s="129"/>
      <c r="AK105" s="142">
        <v>103</v>
      </c>
      <c r="AL105" s="143" t="s">
        <v>447</v>
      </c>
      <c r="AM105" s="159" t="s">
        <v>218</v>
      </c>
      <c r="AN105" s="160" t="s">
        <v>283</v>
      </c>
      <c r="AO105" s="138" t="s">
        <v>130</v>
      </c>
      <c r="AP105" s="138"/>
      <c r="AQ105" s="142">
        <v>103</v>
      </c>
      <c r="AR105" s="130" t="s">
        <v>448</v>
      </c>
      <c r="AS105" s="159" t="s">
        <v>220</v>
      </c>
      <c r="AT105" s="160" t="s">
        <v>219</v>
      </c>
      <c r="AU105" s="138" t="s">
        <v>130</v>
      </c>
      <c r="AV105" s="138"/>
    </row>
    <row r="106" spans="1:48" x14ac:dyDescent="0.2">
      <c r="A106" s="173">
        <v>40057</v>
      </c>
      <c r="B106" s="174">
        <v>0.55000000000000004</v>
      </c>
      <c r="C106" s="174">
        <v>3.641</v>
      </c>
      <c r="D106" s="174">
        <v>-7.4999999999999997E-3</v>
      </c>
      <c r="E106" s="128">
        <v>-7.4999999999999997E-3</v>
      </c>
      <c r="F106" s="128">
        <v>-5.0000000000000001E-3</v>
      </c>
      <c r="G106" s="175">
        <v>-5.0000000000000001E-3</v>
      </c>
      <c r="J106" s="174"/>
      <c r="K106" s="129"/>
      <c r="L106" s="129"/>
      <c r="M106" s="129"/>
      <c r="N106" s="129"/>
      <c r="O106" s="129"/>
      <c r="P106" s="129"/>
      <c r="Q106" s="129"/>
      <c r="R106" s="129"/>
      <c r="S106" s="129"/>
      <c r="T106" s="129"/>
      <c r="U106" s="129"/>
      <c r="V106" s="129"/>
      <c r="W106" s="129"/>
      <c r="X106" s="129"/>
      <c r="Y106" s="129"/>
      <c r="Z106" s="129"/>
      <c r="AA106" s="129"/>
      <c r="AB106" s="129"/>
      <c r="AC106" s="77"/>
      <c r="AD106" s="129"/>
      <c r="AE106" s="129"/>
      <c r="AF106" s="129"/>
      <c r="AG106" s="129"/>
      <c r="AH106" s="129"/>
      <c r="AI106" s="129"/>
      <c r="AJ106" s="129"/>
      <c r="AK106" s="142">
        <v>104</v>
      </c>
      <c r="AL106" s="143" t="s">
        <v>288</v>
      </c>
      <c r="AM106" s="159" t="s">
        <v>218</v>
      </c>
      <c r="AN106" s="160" t="s">
        <v>219</v>
      </c>
      <c r="AO106" s="138" t="s">
        <v>130</v>
      </c>
      <c r="AP106" s="138"/>
      <c r="AQ106" s="142">
        <v>104</v>
      </c>
      <c r="AR106" s="130" t="s">
        <v>449</v>
      </c>
      <c r="AS106" s="159" t="s">
        <v>220</v>
      </c>
      <c r="AT106" s="160" t="s">
        <v>219</v>
      </c>
      <c r="AU106" s="138" t="s">
        <v>130</v>
      </c>
      <c r="AV106" s="138"/>
    </row>
    <row r="107" spans="1:48" x14ac:dyDescent="0.2">
      <c r="A107" s="173">
        <v>40087</v>
      </c>
      <c r="B107" s="174">
        <v>0.6</v>
      </c>
      <c r="C107" s="174">
        <v>3.633</v>
      </c>
      <c r="D107" s="174">
        <v>-1.7500000000000002E-2</v>
      </c>
      <c r="E107" s="128">
        <v>-1.7500000000000002E-2</v>
      </c>
      <c r="F107" s="128">
        <v>-5.0000000000000001E-3</v>
      </c>
      <c r="G107" s="175">
        <v>-5.0000000000000001E-3</v>
      </c>
      <c r="J107" s="174"/>
      <c r="K107" s="129"/>
      <c r="L107" s="129"/>
      <c r="M107" s="129"/>
      <c r="N107" s="129"/>
      <c r="O107" s="129"/>
      <c r="P107" s="129"/>
      <c r="Q107" s="129"/>
      <c r="R107" s="129"/>
      <c r="S107" s="129"/>
      <c r="T107" s="129"/>
      <c r="U107" s="129"/>
      <c r="V107" s="129"/>
      <c r="W107" s="129"/>
      <c r="X107" s="129"/>
      <c r="Y107" s="129"/>
      <c r="Z107" s="129"/>
      <c r="AA107" s="129"/>
      <c r="AB107" s="129"/>
      <c r="AC107" s="77"/>
      <c r="AD107" s="129"/>
      <c r="AE107" s="129"/>
      <c r="AF107" s="129"/>
      <c r="AG107" s="129"/>
      <c r="AH107" s="129"/>
      <c r="AI107" s="129"/>
      <c r="AJ107" s="129"/>
      <c r="AK107" s="142">
        <v>105</v>
      </c>
      <c r="AL107" s="143" t="s">
        <v>450</v>
      </c>
      <c r="AM107" s="159" t="s">
        <v>218</v>
      </c>
      <c r="AN107" s="160" t="s">
        <v>283</v>
      </c>
      <c r="AO107" s="138" t="s">
        <v>130</v>
      </c>
      <c r="AP107" s="138"/>
      <c r="AQ107" s="142">
        <v>105</v>
      </c>
      <c r="AR107" s="130" t="s">
        <v>451</v>
      </c>
      <c r="AS107" s="159" t="s">
        <v>220</v>
      </c>
      <c r="AT107" s="160" t="s">
        <v>219</v>
      </c>
      <c r="AU107" s="138" t="s">
        <v>130</v>
      </c>
      <c r="AV107" s="138"/>
    </row>
    <row r="108" spans="1:48" x14ac:dyDescent="0.2">
      <c r="A108" s="173">
        <v>40118</v>
      </c>
      <c r="B108" s="174">
        <v>0.85</v>
      </c>
      <c r="C108" s="174">
        <v>3.8029999999999999</v>
      </c>
      <c r="D108" s="174">
        <v>-5.2499999999999998E-2</v>
      </c>
      <c r="E108" s="128">
        <v>-5.2499999999999998E-2</v>
      </c>
      <c r="F108" s="128">
        <v>-5.0000000000000001E-3</v>
      </c>
      <c r="G108" s="175">
        <v>-5.0000000000000001E-3</v>
      </c>
      <c r="J108" s="174"/>
      <c r="K108" s="129"/>
      <c r="L108" s="129"/>
      <c r="M108" s="129"/>
      <c r="N108" s="129"/>
      <c r="O108" s="129"/>
      <c r="P108" s="129"/>
      <c r="Q108" s="129"/>
      <c r="R108" s="129"/>
      <c r="S108" s="129"/>
      <c r="T108" s="129"/>
      <c r="U108" s="129"/>
      <c r="V108" s="129"/>
      <c r="W108" s="129"/>
      <c r="X108" s="129"/>
      <c r="Y108" s="129"/>
      <c r="Z108" s="129"/>
      <c r="AA108" s="129"/>
      <c r="AB108" s="129"/>
      <c r="AC108" s="77"/>
      <c r="AD108" s="129"/>
      <c r="AE108" s="129"/>
      <c r="AF108" s="129"/>
      <c r="AG108" s="129"/>
      <c r="AH108" s="129"/>
      <c r="AI108" s="129"/>
      <c r="AJ108" s="129"/>
      <c r="AK108" s="142">
        <v>106</v>
      </c>
      <c r="AL108" s="143" t="s">
        <v>452</v>
      </c>
      <c r="AM108" s="159" t="s">
        <v>218</v>
      </c>
      <c r="AN108" s="160" t="s">
        <v>283</v>
      </c>
      <c r="AO108" s="138" t="s">
        <v>130</v>
      </c>
      <c r="AP108" s="138"/>
      <c r="AQ108" s="142">
        <v>106</v>
      </c>
      <c r="AR108" s="130" t="s">
        <v>453</v>
      </c>
      <c r="AS108" s="159" t="s">
        <v>220</v>
      </c>
      <c r="AT108" s="160" t="s">
        <v>219</v>
      </c>
      <c r="AU108" s="138" t="s">
        <v>130</v>
      </c>
      <c r="AV108" s="138"/>
    </row>
    <row r="109" spans="1:48" x14ac:dyDescent="0.2">
      <c r="A109" s="173">
        <v>40148</v>
      </c>
      <c r="B109" s="174">
        <v>1.05</v>
      </c>
      <c r="C109" s="174">
        <v>3.9780000000000002</v>
      </c>
      <c r="D109" s="174">
        <v>-7.4999999999999997E-2</v>
      </c>
      <c r="E109" s="128">
        <v>-7.4999999999999997E-2</v>
      </c>
      <c r="F109" s="128">
        <v>-5.0000000000000001E-3</v>
      </c>
      <c r="G109" s="175">
        <v>-5.0000000000000001E-3</v>
      </c>
      <c r="J109" s="174"/>
      <c r="K109" s="129"/>
      <c r="L109" s="129"/>
      <c r="M109" s="129"/>
      <c r="N109" s="129"/>
      <c r="O109" s="129"/>
      <c r="P109" s="129"/>
      <c r="Q109" s="129"/>
      <c r="R109" s="129"/>
      <c r="S109" s="129"/>
      <c r="T109" s="129"/>
      <c r="U109" s="129"/>
      <c r="V109" s="129"/>
      <c r="W109" s="129"/>
      <c r="X109" s="129"/>
      <c r="Y109" s="129"/>
      <c r="Z109" s="129"/>
      <c r="AA109" s="129"/>
      <c r="AB109" s="129"/>
      <c r="AC109" s="77"/>
      <c r="AD109" s="129"/>
      <c r="AE109" s="129"/>
      <c r="AF109" s="129"/>
      <c r="AG109" s="129"/>
      <c r="AH109" s="129"/>
      <c r="AI109" s="129"/>
      <c r="AJ109" s="129"/>
      <c r="AK109" s="142">
        <v>107</v>
      </c>
      <c r="AL109" s="143" t="s">
        <v>454</v>
      </c>
      <c r="AM109" s="159" t="s">
        <v>218</v>
      </c>
      <c r="AN109" s="160" t="s">
        <v>283</v>
      </c>
      <c r="AO109" s="138" t="s">
        <v>130</v>
      </c>
      <c r="AP109" s="138"/>
      <c r="AQ109" s="142">
        <v>107</v>
      </c>
      <c r="AR109" s="130" t="s">
        <v>455</v>
      </c>
      <c r="AS109" s="159" t="s">
        <v>220</v>
      </c>
      <c r="AT109" s="160" t="s">
        <v>219</v>
      </c>
      <c r="AU109" s="138" t="s">
        <v>130</v>
      </c>
      <c r="AV109" s="138"/>
    </row>
    <row r="110" spans="1:48" x14ac:dyDescent="0.2">
      <c r="A110" s="173">
        <v>40179</v>
      </c>
      <c r="B110" s="174">
        <v>1.05</v>
      </c>
      <c r="C110" s="174">
        <v>4.0255000000000001</v>
      </c>
      <c r="D110" s="174">
        <v>-7.7499999999999999E-2</v>
      </c>
      <c r="E110" s="128">
        <v>-7.7499999999999999E-2</v>
      </c>
      <c r="F110" s="128">
        <v>-5.0000000000000001E-3</v>
      </c>
      <c r="G110" s="175">
        <v>-5.0000000000000001E-3</v>
      </c>
      <c r="J110" s="174"/>
      <c r="K110" s="129"/>
      <c r="L110" s="129"/>
      <c r="M110" s="129"/>
      <c r="N110" s="129"/>
      <c r="O110" s="129"/>
      <c r="P110" s="129"/>
      <c r="Q110" s="129"/>
      <c r="R110" s="129"/>
      <c r="S110" s="129"/>
      <c r="T110" s="129"/>
      <c r="U110" s="129"/>
      <c r="V110" s="129"/>
      <c r="W110" s="129"/>
      <c r="X110" s="129"/>
      <c r="Y110" s="129"/>
      <c r="Z110" s="129"/>
      <c r="AA110" s="129"/>
      <c r="AB110" s="129"/>
      <c r="AC110" s="77"/>
      <c r="AD110" s="129"/>
      <c r="AE110" s="129"/>
      <c r="AF110" s="129"/>
      <c r="AG110" s="129"/>
      <c r="AH110" s="129"/>
      <c r="AI110" s="129"/>
      <c r="AJ110" s="129"/>
      <c r="AK110" s="142">
        <v>108</v>
      </c>
      <c r="AL110" s="143" t="s">
        <v>456</v>
      </c>
      <c r="AM110" s="159" t="s">
        <v>218</v>
      </c>
      <c r="AN110" s="160" t="s">
        <v>283</v>
      </c>
      <c r="AO110" s="138" t="s">
        <v>130</v>
      </c>
      <c r="AP110" s="138"/>
      <c r="AQ110" s="142">
        <v>108</v>
      </c>
      <c r="AR110" s="130" t="s">
        <v>457</v>
      </c>
      <c r="AS110" s="159" t="s">
        <v>220</v>
      </c>
      <c r="AT110" s="160" t="s">
        <v>219</v>
      </c>
      <c r="AU110" s="138" t="s">
        <v>130</v>
      </c>
      <c r="AV110" s="138"/>
    </row>
    <row r="111" spans="1:48" x14ac:dyDescent="0.2">
      <c r="A111" s="173">
        <v>40210</v>
      </c>
      <c r="B111" s="174">
        <v>1.05</v>
      </c>
      <c r="C111" s="174">
        <v>3.9115000000000002</v>
      </c>
      <c r="D111" s="174">
        <v>-0.06</v>
      </c>
      <c r="E111" s="128">
        <v>-0.06</v>
      </c>
      <c r="F111" s="128">
        <v>-5.0000000000000001E-3</v>
      </c>
      <c r="G111" s="175">
        <v>-5.0000000000000001E-3</v>
      </c>
      <c r="J111" s="174"/>
      <c r="K111" s="129"/>
      <c r="L111" s="129"/>
      <c r="M111" s="129"/>
      <c r="N111" s="129"/>
      <c r="O111" s="129"/>
      <c r="P111" s="129"/>
      <c r="Q111" s="129"/>
      <c r="R111" s="129"/>
      <c r="S111" s="129"/>
      <c r="T111" s="129"/>
      <c r="U111" s="129"/>
      <c r="V111" s="129"/>
      <c r="W111" s="129"/>
      <c r="X111" s="129"/>
      <c r="Y111" s="129"/>
      <c r="Z111" s="129"/>
      <c r="AA111" s="129"/>
      <c r="AB111" s="129"/>
      <c r="AC111" s="77"/>
      <c r="AD111" s="129"/>
      <c r="AE111" s="129"/>
      <c r="AF111" s="129"/>
      <c r="AG111" s="129"/>
      <c r="AH111" s="129"/>
      <c r="AI111" s="129"/>
      <c r="AJ111" s="129"/>
      <c r="AK111" s="142">
        <v>109</v>
      </c>
      <c r="AL111" s="143" t="s">
        <v>458</v>
      </c>
      <c r="AM111" s="159" t="s">
        <v>218</v>
      </c>
      <c r="AN111" s="160" t="s">
        <v>283</v>
      </c>
      <c r="AO111" s="138" t="s">
        <v>130</v>
      </c>
      <c r="AP111" s="138"/>
      <c r="AQ111" s="142">
        <v>109</v>
      </c>
      <c r="AR111" s="130" t="s">
        <v>459</v>
      </c>
      <c r="AS111" s="159" t="s">
        <v>220</v>
      </c>
      <c r="AT111" s="160" t="s">
        <v>219</v>
      </c>
      <c r="AU111" s="138" t="s">
        <v>130</v>
      </c>
      <c r="AV111" s="138"/>
    </row>
    <row r="112" spans="1:48" x14ac:dyDescent="0.2">
      <c r="A112" s="173">
        <v>40238</v>
      </c>
      <c r="B112" s="174">
        <v>0.8</v>
      </c>
      <c r="C112" s="174">
        <v>3.7795000000000001</v>
      </c>
      <c r="D112" s="174">
        <v>-4.7500000000000001E-2</v>
      </c>
      <c r="E112" s="128">
        <v>-4.7500000000000001E-2</v>
      </c>
      <c r="F112" s="128">
        <v>-5.0000000000000001E-3</v>
      </c>
      <c r="G112" s="175">
        <v>-5.0000000000000001E-3</v>
      </c>
      <c r="J112" s="174"/>
      <c r="K112" s="129"/>
      <c r="L112" s="129"/>
      <c r="M112" s="129"/>
      <c r="N112" s="129"/>
      <c r="O112" s="129"/>
      <c r="P112" s="129"/>
      <c r="Q112" s="129"/>
      <c r="R112" s="129"/>
      <c r="S112" s="129"/>
      <c r="T112" s="129"/>
      <c r="U112" s="129"/>
      <c r="V112" s="129"/>
      <c r="W112" s="129"/>
      <c r="X112" s="129"/>
      <c r="Y112" s="129"/>
      <c r="Z112" s="129"/>
      <c r="AA112" s="129"/>
      <c r="AB112" s="129"/>
      <c r="AC112" s="77"/>
      <c r="AD112" s="129"/>
      <c r="AE112" s="129"/>
      <c r="AF112" s="129"/>
      <c r="AG112" s="129"/>
      <c r="AH112" s="129"/>
      <c r="AI112" s="129"/>
      <c r="AJ112" s="129"/>
      <c r="AK112" s="142">
        <v>110</v>
      </c>
      <c r="AL112" s="143" t="s">
        <v>460</v>
      </c>
      <c r="AM112" s="159" t="s">
        <v>218</v>
      </c>
      <c r="AN112" s="160" t="s">
        <v>283</v>
      </c>
      <c r="AO112" s="138" t="s">
        <v>130</v>
      </c>
      <c r="AP112" s="138"/>
      <c r="AQ112" s="142">
        <v>110</v>
      </c>
      <c r="AR112" s="130" t="s">
        <v>461</v>
      </c>
      <c r="AS112" s="159" t="s">
        <v>220</v>
      </c>
      <c r="AT112" s="160" t="s">
        <v>219</v>
      </c>
      <c r="AU112" s="138" t="s">
        <v>130</v>
      </c>
      <c r="AV112" s="138"/>
    </row>
    <row r="113" spans="1:48" x14ac:dyDescent="0.2">
      <c r="A113" s="173">
        <v>40269</v>
      </c>
      <c r="B113" s="174">
        <v>0.45</v>
      </c>
      <c r="C113" s="174">
        <v>3.6095000000000002</v>
      </c>
      <c r="D113" s="174">
        <v>-0.01</v>
      </c>
      <c r="E113" s="128">
        <v>-0.01</v>
      </c>
      <c r="F113" s="128">
        <v>-5.0000000000000001E-3</v>
      </c>
      <c r="G113" s="175">
        <v>-5.0000000000000001E-3</v>
      </c>
      <c r="J113" s="174"/>
      <c r="K113" s="129"/>
      <c r="L113" s="129"/>
      <c r="M113" s="129"/>
      <c r="N113" s="129"/>
      <c r="O113" s="129"/>
      <c r="P113" s="129"/>
      <c r="Q113" s="129"/>
      <c r="R113" s="129"/>
      <c r="S113" s="129"/>
      <c r="T113" s="129"/>
      <c r="U113" s="129"/>
      <c r="V113" s="129"/>
      <c r="W113" s="129"/>
      <c r="X113" s="129"/>
      <c r="Y113" s="129"/>
      <c r="Z113" s="129"/>
      <c r="AA113" s="129"/>
      <c r="AB113" s="129"/>
      <c r="AC113" s="77"/>
      <c r="AD113" s="129"/>
      <c r="AE113" s="129"/>
      <c r="AF113" s="129"/>
      <c r="AG113" s="129"/>
      <c r="AH113" s="129"/>
      <c r="AI113" s="129"/>
      <c r="AJ113" s="129"/>
      <c r="AK113" s="142">
        <v>111</v>
      </c>
      <c r="AL113" s="143" t="s">
        <v>462</v>
      </c>
      <c r="AM113" s="159" t="s">
        <v>218</v>
      </c>
      <c r="AN113" s="160" t="s">
        <v>283</v>
      </c>
      <c r="AO113" s="138" t="s">
        <v>130</v>
      </c>
      <c r="AP113" s="138"/>
      <c r="AQ113" s="142">
        <v>111</v>
      </c>
      <c r="AR113" s="130" t="s">
        <v>463</v>
      </c>
      <c r="AS113" s="159" t="s">
        <v>220</v>
      </c>
      <c r="AT113" s="160" t="s">
        <v>219</v>
      </c>
      <c r="AU113" s="138" t="s">
        <v>130</v>
      </c>
      <c r="AV113" s="138"/>
    </row>
    <row r="114" spans="1:48" x14ac:dyDescent="0.2">
      <c r="A114" s="173">
        <v>40299</v>
      </c>
      <c r="B114" s="174">
        <v>0.5</v>
      </c>
      <c r="C114" s="174">
        <v>3.6095000000000002</v>
      </c>
      <c r="D114" s="174">
        <v>-0.01</v>
      </c>
      <c r="E114" s="128">
        <v>-0.01</v>
      </c>
      <c r="F114" s="128">
        <v>-5.0000000000000001E-3</v>
      </c>
      <c r="G114" s="175">
        <v>-5.0000000000000001E-3</v>
      </c>
      <c r="J114" s="174"/>
      <c r="K114" s="129"/>
      <c r="L114" s="129"/>
      <c r="M114" s="129"/>
      <c r="N114" s="129"/>
      <c r="O114" s="129"/>
      <c r="P114" s="129"/>
      <c r="Q114" s="129"/>
      <c r="R114" s="129"/>
      <c r="S114" s="129"/>
      <c r="T114" s="129"/>
      <c r="U114" s="129"/>
      <c r="V114" s="129"/>
      <c r="W114" s="129"/>
      <c r="X114" s="129"/>
      <c r="Y114" s="129"/>
      <c r="Z114" s="129"/>
      <c r="AA114" s="129"/>
      <c r="AB114" s="129"/>
      <c r="AC114" s="77"/>
      <c r="AD114" s="129"/>
      <c r="AE114" s="129"/>
      <c r="AF114" s="129"/>
      <c r="AG114" s="129"/>
      <c r="AH114" s="129"/>
      <c r="AI114" s="129"/>
      <c r="AJ114" s="129"/>
      <c r="AK114" s="142">
        <v>112</v>
      </c>
      <c r="AL114" s="143" t="s">
        <v>464</v>
      </c>
      <c r="AM114" s="159" t="s">
        <v>218</v>
      </c>
      <c r="AN114" s="160" t="s">
        <v>283</v>
      </c>
      <c r="AO114" s="138" t="s">
        <v>130</v>
      </c>
      <c r="AP114" s="138"/>
      <c r="AQ114" s="142">
        <v>112</v>
      </c>
      <c r="AR114" s="130" t="s">
        <v>465</v>
      </c>
      <c r="AS114" s="159" t="s">
        <v>220</v>
      </c>
      <c r="AT114" s="160" t="s">
        <v>219</v>
      </c>
      <c r="AU114" s="138" t="s">
        <v>130</v>
      </c>
      <c r="AV114" s="138"/>
    </row>
    <row r="115" spans="1:48" x14ac:dyDescent="0.2">
      <c r="A115" s="173">
        <v>40330</v>
      </c>
      <c r="B115" s="174">
        <v>0.5</v>
      </c>
      <c r="C115" s="174">
        <v>3.6415000000000002</v>
      </c>
      <c r="D115" s="174">
        <v>-5.0000000000000001E-3</v>
      </c>
      <c r="E115" s="128">
        <v>-5.0000000000000001E-3</v>
      </c>
      <c r="F115" s="128">
        <v>-5.0000000000000001E-3</v>
      </c>
      <c r="G115" s="175">
        <v>-5.0000000000000001E-3</v>
      </c>
      <c r="J115" s="174"/>
      <c r="K115" s="129"/>
      <c r="L115" s="129"/>
      <c r="M115" s="129"/>
      <c r="N115" s="129"/>
      <c r="O115" s="129"/>
      <c r="P115" s="129"/>
      <c r="Q115" s="129"/>
      <c r="R115" s="129"/>
      <c r="S115" s="129"/>
      <c r="T115" s="129"/>
      <c r="U115" s="129"/>
      <c r="V115" s="129"/>
      <c r="W115" s="129"/>
      <c r="X115" s="129"/>
      <c r="Y115" s="129"/>
      <c r="Z115" s="129"/>
      <c r="AA115" s="129"/>
      <c r="AB115" s="129"/>
      <c r="AC115" s="77"/>
      <c r="AD115" s="129"/>
      <c r="AE115" s="129"/>
      <c r="AF115" s="129"/>
      <c r="AG115" s="129"/>
      <c r="AH115" s="129"/>
      <c r="AI115" s="129"/>
      <c r="AJ115" s="129"/>
      <c r="AK115" s="142">
        <v>113</v>
      </c>
      <c r="AL115" s="143" t="s">
        <v>466</v>
      </c>
      <c r="AM115" s="159" t="s">
        <v>218</v>
      </c>
      <c r="AN115" s="160" t="s">
        <v>283</v>
      </c>
      <c r="AO115" s="138" t="s">
        <v>130</v>
      </c>
      <c r="AP115" s="138"/>
      <c r="AQ115" s="142">
        <v>113</v>
      </c>
      <c r="AR115" s="130" t="s">
        <v>467</v>
      </c>
      <c r="AS115" s="159" t="s">
        <v>220</v>
      </c>
      <c r="AT115" s="160" t="s">
        <v>219</v>
      </c>
      <c r="AU115" s="138" t="s">
        <v>130</v>
      </c>
      <c r="AV115" s="138"/>
    </row>
    <row r="116" spans="1:48" x14ac:dyDescent="0.2">
      <c r="A116" s="173">
        <v>40360</v>
      </c>
      <c r="B116" s="174">
        <v>0.5</v>
      </c>
      <c r="C116" s="174">
        <v>3.6915</v>
      </c>
      <c r="D116" s="174">
        <v>-2.5000000000000001E-3</v>
      </c>
      <c r="E116" s="128">
        <v>-2.5000000000000001E-3</v>
      </c>
      <c r="F116" s="128">
        <v>-5.0000000000000001E-3</v>
      </c>
      <c r="G116" s="175">
        <v>-5.0000000000000001E-3</v>
      </c>
      <c r="J116" s="174"/>
      <c r="K116" s="129"/>
      <c r="L116" s="129"/>
      <c r="M116" s="129"/>
      <c r="N116" s="129"/>
      <c r="O116" s="129"/>
      <c r="P116" s="129"/>
      <c r="Q116" s="129"/>
      <c r="R116" s="129"/>
      <c r="S116" s="129"/>
      <c r="T116" s="129"/>
      <c r="U116" s="129"/>
      <c r="V116" s="129"/>
      <c r="W116" s="129"/>
      <c r="X116" s="129"/>
      <c r="Y116" s="129"/>
      <c r="Z116" s="129"/>
      <c r="AA116" s="129"/>
      <c r="AB116" s="129"/>
      <c r="AC116" s="77"/>
      <c r="AD116" s="129"/>
      <c r="AE116" s="129"/>
      <c r="AF116" s="129"/>
      <c r="AG116" s="129"/>
      <c r="AH116" s="129"/>
      <c r="AI116" s="129"/>
      <c r="AJ116" s="129"/>
      <c r="AK116" s="142">
        <v>114</v>
      </c>
      <c r="AL116" s="143" t="s">
        <v>468</v>
      </c>
      <c r="AM116" s="159" t="s">
        <v>218</v>
      </c>
      <c r="AN116" s="160" t="s">
        <v>283</v>
      </c>
      <c r="AO116" s="138" t="s">
        <v>130</v>
      </c>
      <c r="AP116" s="138"/>
      <c r="AQ116" s="142">
        <v>114</v>
      </c>
      <c r="AR116" s="130" t="s">
        <v>469</v>
      </c>
      <c r="AS116" s="159" t="s">
        <v>220</v>
      </c>
      <c r="AT116" s="160" t="s">
        <v>219</v>
      </c>
      <c r="AU116" s="138" t="s">
        <v>130</v>
      </c>
      <c r="AV116" s="138"/>
    </row>
    <row r="117" spans="1:48" x14ac:dyDescent="0.2">
      <c r="A117" s="173">
        <v>40391</v>
      </c>
      <c r="B117" s="174">
        <v>0.55000000000000004</v>
      </c>
      <c r="C117" s="174">
        <v>3.7254999999999998</v>
      </c>
      <c r="D117" s="174">
        <v>0</v>
      </c>
      <c r="E117" s="128">
        <v>0</v>
      </c>
      <c r="F117" s="128">
        <v>-5.0000000000000001E-3</v>
      </c>
      <c r="G117" s="175">
        <v>-5.0000000000000001E-3</v>
      </c>
      <c r="J117" s="174"/>
      <c r="K117" s="129"/>
      <c r="L117" s="129"/>
      <c r="M117" s="129"/>
      <c r="N117" s="129"/>
      <c r="O117" s="129"/>
      <c r="P117" s="129"/>
      <c r="Q117" s="129"/>
      <c r="R117" s="129"/>
      <c r="S117" s="129"/>
      <c r="T117" s="129"/>
      <c r="U117" s="129"/>
      <c r="V117" s="129"/>
      <c r="W117" s="129"/>
      <c r="X117" s="129"/>
      <c r="Y117" s="129"/>
      <c r="Z117" s="129"/>
      <c r="AA117" s="129"/>
      <c r="AB117" s="129"/>
      <c r="AC117" s="77"/>
      <c r="AD117" s="129"/>
      <c r="AE117" s="129"/>
      <c r="AF117" s="129"/>
      <c r="AG117" s="129"/>
      <c r="AH117" s="129"/>
      <c r="AI117" s="129"/>
      <c r="AJ117" s="129"/>
      <c r="AK117" s="142">
        <v>115</v>
      </c>
      <c r="AL117" s="143" t="s">
        <v>470</v>
      </c>
      <c r="AM117" s="159" t="s">
        <v>218</v>
      </c>
      <c r="AN117" s="160" t="s">
        <v>283</v>
      </c>
      <c r="AO117" s="138" t="s">
        <v>130</v>
      </c>
      <c r="AP117" s="138"/>
      <c r="AQ117" s="142">
        <v>115</v>
      </c>
      <c r="AR117" s="130" t="s">
        <v>471</v>
      </c>
      <c r="AS117" s="159" t="s">
        <v>220</v>
      </c>
      <c r="AT117" s="160" t="s">
        <v>219</v>
      </c>
      <c r="AU117" s="138" t="s">
        <v>130</v>
      </c>
      <c r="AV117" s="138"/>
    </row>
    <row r="118" spans="1:48" x14ac:dyDescent="0.2">
      <c r="A118" s="173">
        <v>40422</v>
      </c>
      <c r="B118" s="174">
        <v>0.55000000000000004</v>
      </c>
      <c r="C118" s="174">
        <v>3.7385000000000002</v>
      </c>
      <c r="D118" s="174">
        <v>-7.4999999999999997E-3</v>
      </c>
      <c r="E118" s="128">
        <v>-7.4999999999999997E-3</v>
      </c>
      <c r="F118" s="128">
        <v>-5.0000000000000001E-3</v>
      </c>
      <c r="G118" s="175">
        <v>-5.0000000000000001E-3</v>
      </c>
      <c r="J118" s="174"/>
      <c r="K118" s="129"/>
      <c r="L118" s="129"/>
      <c r="M118" s="129"/>
      <c r="N118" s="129"/>
      <c r="O118" s="129"/>
      <c r="P118" s="129"/>
      <c r="Q118" s="129"/>
      <c r="R118" s="129"/>
      <c r="S118" s="129"/>
      <c r="T118" s="129"/>
      <c r="U118" s="129"/>
      <c r="V118" s="129"/>
      <c r="W118" s="129"/>
      <c r="X118" s="129"/>
      <c r="Y118" s="129"/>
      <c r="Z118" s="129"/>
      <c r="AA118" s="129"/>
      <c r="AB118" s="129"/>
      <c r="AC118" s="77"/>
      <c r="AD118" s="129"/>
      <c r="AE118" s="129"/>
      <c r="AF118" s="129"/>
      <c r="AG118" s="129"/>
      <c r="AH118" s="129"/>
      <c r="AI118" s="129"/>
      <c r="AJ118" s="129"/>
      <c r="AK118" s="142">
        <v>116</v>
      </c>
      <c r="AL118" s="143" t="s">
        <v>472</v>
      </c>
      <c r="AM118" s="159" t="s">
        <v>218</v>
      </c>
      <c r="AN118" s="160" t="s">
        <v>283</v>
      </c>
      <c r="AO118" s="138" t="s">
        <v>130</v>
      </c>
      <c r="AP118" s="138"/>
      <c r="AQ118" s="142">
        <v>116</v>
      </c>
      <c r="AR118" s="130" t="s">
        <v>473</v>
      </c>
      <c r="AS118" s="159" t="s">
        <v>220</v>
      </c>
      <c r="AT118" s="160" t="s">
        <v>219</v>
      </c>
      <c r="AU118" s="138" t="s">
        <v>130</v>
      </c>
      <c r="AV118" s="138"/>
    </row>
    <row r="119" spans="1:48" x14ac:dyDescent="0.2">
      <c r="A119" s="173">
        <v>40452</v>
      </c>
      <c r="B119" s="174">
        <v>0.6</v>
      </c>
      <c r="C119" s="174">
        <v>3.7305000000000001</v>
      </c>
      <c r="D119" s="174">
        <v>-1.7500000000000002E-2</v>
      </c>
      <c r="E119" s="128">
        <v>-1.7500000000000002E-2</v>
      </c>
      <c r="F119" s="128">
        <v>-5.0000000000000001E-3</v>
      </c>
      <c r="G119" s="175">
        <v>-5.0000000000000001E-3</v>
      </c>
      <c r="J119" s="174"/>
      <c r="K119" s="129"/>
      <c r="L119" s="129"/>
      <c r="M119" s="129"/>
      <c r="N119" s="129"/>
      <c r="O119" s="129"/>
      <c r="P119" s="129"/>
      <c r="Q119" s="129"/>
      <c r="R119" s="129"/>
      <c r="S119" s="129"/>
      <c r="T119" s="129"/>
      <c r="U119" s="129"/>
      <c r="V119" s="129"/>
      <c r="W119" s="129"/>
      <c r="X119" s="129"/>
      <c r="Y119" s="129"/>
      <c r="Z119" s="129"/>
      <c r="AA119" s="129"/>
      <c r="AB119" s="129"/>
      <c r="AC119" s="77"/>
      <c r="AD119" s="129"/>
      <c r="AE119" s="129"/>
      <c r="AF119" s="129"/>
      <c r="AG119" s="129"/>
      <c r="AH119" s="129"/>
      <c r="AI119" s="129"/>
      <c r="AJ119" s="129"/>
      <c r="AK119" s="142">
        <v>117</v>
      </c>
      <c r="AL119" s="143" t="s">
        <v>474</v>
      </c>
      <c r="AM119" s="159" t="s">
        <v>218</v>
      </c>
      <c r="AN119" s="160" t="s">
        <v>283</v>
      </c>
      <c r="AO119" s="138" t="s">
        <v>130</v>
      </c>
      <c r="AP119" s="138"/>
      <c r="AQ119" s="142">
        <v>117</v>
      </c>
      <c r="AR119" s="130" t="s">
        <v>475</v>
      </c>
      <c r="AS119" s="159" t="s">
        <v>220</v>
      </c>
      <c r="AT119" s="160" t="s">
        <v>219</v>
      </c>
      <c r="AU119" s="138" t="s">
        <v>130</v>
      </c>
      <c r="AV119" s="138"/>
    </row>
    <row r="120" spans="1:48" x14ac:dyDescent="0.2">
      <c r="A120" s="173">
        <v>40483</v>
      </c>
      <c r="B120" s="174">
        <v>0.85</v>
      </c>
      <c r="C120" s="174">
        <v>3.9005000000000001</v>
      </c>
      <c r="D120" s="174">
        <v>-5.2499999999999998E-2</v>
      </c>
      <c r="E120" s="128">
        <v>-5.2499999999999998E-2</v>
      </c>
      <c r="F120" s="128">
        <v>-5.0000000000000001E-3</v>
      </c>
      <c r="G120" s="175">
        <v>-5.0000000000000001E-3</v>
      </c>
      <c r="J120" s="174"/>
      <c r="K120" s="129"/>
      <c r="L120" s="129"/>
      <c r="M120" s="129"/>
      <c r="N120" s="129"/>
      <c r="O120" s="129"/>
      <c r="P120" s="129"/>
      <c r="Q120" s="129"/>
      <c r="R120" s="129"/>
      <c r="S120" s="129"/>
      <c r="T120" s="129"/>
      <c r="U120" s="129"/>
      <c r="V120" s="129"/>
      <c r="W120" s="129"/>
      <c r="X120" s="129"/>
      <c r="Y120" s="129"/>
      <c r="Z120" s="129"/>
      <c r="AA120" s="129"/>
      <c r="AB120" s="129"/>
      <c r="AC120" s="77"/>
      <c r="AD120" s="129"/>
      <c r="AE120" s="129"/>
      <c r="AF120" s="129"/>
      <c r="AG120" s="129"/>
      <c r="AH120" s="129"/>
      <c r="AI120" s="129"/>
      <c r="AJ120" s="129"/>
      <c r="AK120" s="142">
        <v>118</v>
      </c>
      <c r="AL120" s="143" t="s">
        <v>476</v>
      </c>
      <c r="AM120" s="159" t="s">
        <v>218</v>
      </c>
      <c r="AN120" s="160" t="s">
        <v>283</v>
      </c>
      <c r="AO120" s="138" t="s">
        <v>130</v>
      </c>
      <c r="AP120" s="138"/>
      <c r="AQ120" s="142">
        <v>118</v>
      </c>
      <c r="AR120" s="130" t="s">
        <v>477</v>
      </c>
      <c r="AS120" s="159" t="s">
        <v>220</v>
      </c>
      <c r="AT120" s="160" t="s">
        <v>219</v>
      </c>
      <c r="AU120" s="138" t="s">
        <v>130</v>
      </c>
      <c r="AV120" s="138"/>
    </row>
    <row r="121" spans="1:48" x14ac:dyDescent="0.2">
      <c r="A121" s="173">
        <v>40513</v>
      </c>
      <c r="B121" s="174">
        <v>1.05</v>
      </c>
      <c r="C121" s="174">
        <v>4.0754999999999999</v>
      </c>
      <c r="D121" s="174">
        <v>-7.4999999999999997E-2</v>
      </c>
      <c r="E121" s="128">
        <v>-7.4999999999999997E-2</v>
      </c>
      <c r="F121" s="128">
        <v>-5.0000000000000001E-3</v>
      </c>
      <c r="G121" s="175">
        <v>-5.0000000000000001E-3</v>
      </c>
      <c r="J121" s="174"/>
      <c r="K121" s="129"/>
      <c r="L121" s="129"/>
      <c r="M121" s="129"/>
      <c r="N121" s="129"/>
      <c r="O121" s="129"/>
      <c r="P121" s="129"/>
      <c r="Q121" s="129"/>
      <c r="R121" s="129"/>
      <c r="S121" s="129"/>
      <c r="T121" s="129"/>
      <c r="U121" s="129"/>
      <c r="V121" s="129"/>
      <c r="W121" s="129"/>
      <c r="X121" s="129"/>
      <c r="Y121" s="129"/>
      <c r="Z121" s="129"/>
      <c r="AA121" s="129"/>
      <c r="AB121" s="129"/>
      <c r="AC121" s="77"/>
      <c r="AD121" s="129"/>
      <c r="AE121" s="129"/>
      <c r="AF121" s="129"/>
      <c r="AG121" s="129"/>
      <c r="AH121" s="129"/>
      <c r="AI121" s="129"/>
      <c r="AJ121" s="129"/>
      <c r="AK121" s="142">
        <v>119</v>
      </c>
      <c r="AL121" s="143" t="s">
        <v>478</v>
      </c>
      <c r="AM121" s="159" t="s">
        <v>218</v>
      </c>
      <c r="AN121" s="160" t="s">
        <v>283</v>
      </c>
      <c r="AO121" s="138" t="s">
        <v>130</v>
      </c>
      <c r="AP121" s="138"/>
      <c r="AQ121" s="142">
        <v>119</v>
      </c>
      <c r="AR121" s="130" t="s">
        <v>479</v>
      </c>
      <c r="AS121" s="159" t="s">
        <v>220</v>
      </c>
      <c r="AT121" s="160" t="s">
        <v>219</v>
      </c>
      <c r="AU121" s="138" t="s">
        <v>130</v>
      </c>
      <c r="AV121" s="138"/>
    </row>
    <row r="122" spans="1:48" x14ac:dyDescent="0.2">
      <c r="A122" s="173">
        <v>40544</v>
      </c>
      <c r="B122" s="174">
        <v>1.05</v>
      </c>
      <c r="C122" s="174">
        <v>4.1254999999999997</v>
      </c>
      <c r="D122" s="174">
        <v>-7.7499999999999999E-2</v>
      </c>
      <c r="E122" s="128">
        <v>-7.7499999999999999E-2</v>
      </c>
      <c r="F122" s="128">
        <v>-5.0000000000000001E-3</v>
      </c>
      <c r="G122" s="175">
        <v>-5.0000000000000001E-3</v>
      </c>
      <c r="J122" s="174"/>
      <c r="K122" s="129"/>
      <c r="L122" s="129"/>
      <c r="M122" s="129"/>
      <c r="N122" s="129"/>
      <c r="O122" s="129"/>
      <c r="P122" s="129"/>
      <c r="Q122" s="129"/>
      <c r="R122" s="129"/>
      <c r="S122" s="129"/>
      <c r="T122" s="129"/>
      <c r="U122" s="129"/>
      <c r="V122" s="129"/>
      <c r="W122" s="129"/>
      <c r="X122" s="129"/>
      <c r="Y122" s="129"/>
      <c r="Z122" s="129"/>
      <c r="AA122" s="129"/>
      <c r="AB122" s="129"/>
      <c r="AC122" s="77"/>
      <c r="AD122" s="129"/>
      <c r="AE122" s="129"/>
      <c r="AF122" s="129"/>
      <c r="AG122" s="129"/>
      <c r="AH122" s="129"/>
      <c r="AI122" s="129"/>
      <c r="AJ122" s="129"/>
      <c r="AK122" s="142">
        <v>120</v>
      </c>
      <c r="AL122" s="143" t="s">
        <v>480</v>
      </c>
      <c r="AM122" s="159" t="s">
        <v>218</v>
      </c>
      <c r="AN122" s="160" t="s">
        <v>283</v>
      </c>
      <c r="AO122" s="138" t="s">
        <v>130</v>
      </c>
      <c r="AP122" s="138"/>
      <c r="AQ122" s="142">
        <v>120</v>
      </c>
      <c r="AR122" s="130" t="s">
        <v>481</v>
      </c>
      <c r="AS122" s="159" t="s">
        <v>220</v>
      </c>
      <c r="AT122" s="160" t="s">
        <v>219</v>
      </c>
      <c r="AU122" s="138" t="s">
        <v>130</v>
      </c>
      <c r="AV122" s="138"/>
    </row>
    <row r="123" spans="1:48" x14ac:dyDescent="0.2">
      <c r="A123" s="173">
        <v>40575</v>
      </c>
      <c r="B123" s="174">
        <v>1.05</v>
      </c>
      <c r="C123" s="174">
        <v>4.0114999999999998</v>
      </c>
      <c r="D123" s="174">
        <v>-0.06</v>
      </c>
      <c r="E123" s="128">
        <v>-0.06</v>
      </c>
      <c r="F123" s="128">
        <v>-5.0000000000000001E-3</v>
      </c>
      <c r="G123" s="175">
        <v>-5.0000000000000001E-3</v>
      </c>
      <c r="J123" s="174"/>
      <c r="K123" s="129"/>
      <c r="L123" s="129"/>
      <c r="M123" s="129"/>
      <c r="N123" s="129"/>
      <c r="O123" s="129"/>
      <c r="P123" s="129"/>
      <c r="Q123" s="129"/>
      <c r="R123" s="129"/>
      <c r="S123" s="129"/>
      <c r="T123" s="129"/>
      <c r="U123" s="129"/>
      <c r="V123" s="129"/>
      <c r="W123" s="129"/>
      <c r="X123" s="129"/>
      <c r="Y123" s="129"/>
      <c r="Z123" s="129"/>
      <c r="AA123" s="129"/>
      <c r="AB123" s="129"/>
      <c r="AC123" s="77"/>
      <c r="AD123" s="129"/>
      <c r="AE123" s="129"/>
      <c r="AF123" s="129"/>
      <c r="AG123" s="129"/>
      <c r="AH123" s="129"/>
      <c r="AI123" s="129"/>
      <c r="AJ123" s="129"/>
      <c r="AK123" s="142">
        <v>121</v>
      </c>
      <c r="AL123" s="143" t="s">
        <v>482</v>
      </c>
      <c r="AM123" s="159" t="s">
        <v>218</v>
      </c>
      <c r="AN123" s="160" t="s">
        <v>283</v>
      </c>
      <c r="AO123" s="138" t="s">
        <v>130</v>
      </c>
      <c r="AP123" s="138"/>
      <c r="AQ123" s="142">
        <v>121</v>
      </c>
      <c r="AR123" s="130" t="s">
        <v>483</v>
      </c>
      <c r="AS123" s="159" t="s">
        <v>220</v>
      </c>
      <c r="AT123" s="160" t="s">
        <v>219</v>
      </c>
      <c r="AU123" s="138" t="s">
        <v>130</v>
      </c>
      <c r="AV123" s="138"/>
    </row>
    <row r="124" spans="1:48" x14ac:dyDescent="0.2">
      <c r="A124" s="173">
        <v>40603</v>
      </c>
      <c r="B124" s="174">
        <v>0.8</v>
      </c>
      <c r="C124" s="174">
        <v>3.8795000000000002</v>
      </c>
      <c r="D124" s="174">
        <v>-4.7500000000000001E-2</v>
      </c>
      <c r="E124" s="128">
        <v>-4.7500000000000001E-2</v>
      </c>
      <c r="F124" s="128">
        <v>-5.0000000000000001E-3</v>
      </c>
      <c r="G124" s="175">
        <v>-5.0000000000000001E-3</v>
      </c>
      <c r="J124" s="174"/>
      <c r="K124" s="129"/>
      <c r="L124" s="129"/>
      <c r="M124" s="129"/>
      <c r="N124" s="129"/>
      <c r="O124" s="129"/>
      <c r="P124" s="129"/>
      <c r="Q124" s="129"/>
      <c r="R124" s="129"/>
      <c r="S124" s="129"/>
      <c r="T124" s="129"/>
      <c r="U124" s="129"/>
      <c r="V124" s="129"/>
      <c r="W124" s="129"/>
      <c r="X124" s="129"/>
      <c r="Y124" s="129"/>
      <c r="Z124" s="129"/>
      <c r="AA124" s="129"/>
      <c r="AB124" s="129"/>
      <c r="AC124" s="77"/>
      <c r="AD124" s="129"/>
      <c r="AE124" s="129"/>
      <c r="AF124" s="129"/>
      <c r="AG124" s="129"/>
      <c r="AH124" s="129"/>
      <c r="AI124" s="129"/>
      <c r="AJ124" s="129"/>
      <c r="AK124" s="142">
        <v>122</v>
      </c>
      <c r="AL124" s="143" t="s">
        <v>484</v>
      </c>
      <c r="AM124" s="159" t="s">
        <v>218</v>
      </c>
      <c r="AN124" s="160" t="s">
        <v>283</v>
      </c>
      <c r="AO124" s="138" t="s">
        <v>130</v>
      </c>
      <c r="AP124" s="138"/>
      <c r="AQ124" s="142">
        <v>122</v>
      </c>
      <c r="AR124" s="130" t="s">
        <v>485</v>
      </c>
      <c r="AS124" s="159" t="s">
        <v>220</v>
      </c>
      <c r="AT124" s="160" t="s">
        <v>219</v>
      </c>
      <c r="AU124" s="138" t="s">
        <v>130</v>
      </c>
      <c r="AV124" s="138"/>
    </row>
    <row r="125" spans="1:48" x14ac:dyDescent="0.2">
      <c r="A125" s="173">
        <v>40634</v>
      </c>
      <c r="B125" s="174">
        <v>0.45</v>
      </c>
      <c r="C125" s="174">
        <v>3.7094999999999998</v>
      </c>
      <c r="D125" s="174">
        <v>-0.01</v>
      </c>
      <c r="E125" s="128">
        <v>-0.01</v>
      </c>
      <c r="F125" s="128">
        <v>-5.0000000000000001E-3</v>
      </c>
      <c r="G125" s="175">
        <v>-5.0000000000000001E-3</v>
      </c>
      <c r="J125" s="174"/>
      <c r="K125" s="129"/>
      <c r="L125" s="129"/>
      <c r="M125" s="129"/>
      <c r="N125" s="129"/>
      <c r="O125" s="129"/>
      <c r="P125" s="129"/>
      <c r="Q125" s="129"/>
      <c r="R125" s="129"/>
      <c r="S125" s="129"/>
      <c r="T125" s="129"/>
      <c r="U125" s="129"/>
      <c r="V125" s="129"/>
      <c r="W125" s="129"/>
      <c r="X125" s="129"/>
      <c r="Y125" s="129"/>
      <c r="Z125" s="129"/>
      <c r="AA125" s="129"/>
      <c r="AB125" s="129"/>
      <c r="AC125" s="77"/>
      <c r="AD125" s="129"/>
      <c r="AE125" s="129"/>
      <c r="AF125" s="129"/>
      <c r="AG125" s="129"/>
      <c r="AH125" s="129"/>
      <c r="AI125" s="129"/>
      <c r="AJ125" s="129"/>
      <c r="AK125" s="142">
        <v>123</v>
      </c>
      <c r="AL125" s="143" t="s">
        <v>486</v>
      </c>
      <c r="AM125" s="159" t="s">
        <v>218</v>
      </c>
      <c r="AN125" s="160" t="s">
        <v>283</v>
      </c>
      <c r="AO125" s="138" t="s">
        <v>130</v>
      </c>
      <c r="AP125" s="138"/>
      <c r="AQ125" s="142">
        <v>123</v>
      </c>
      <c r="AR125" s="130" t="s">
        <v>487</v>
      </c>
      <c r="AS125" s="159" t="s">
        <v>220</v>
      </c>
      <c r="AT125" s="160" t="s">
        <v>219</v>
      </c>
      <c r="AU125" s="138" t="s">
        <v>130</v>
      </c>
      <c r="AV125" s="138"/>
    </row>
    <row r="126" spans="1:48" x14ac:dyDescent="0.2">
      <c r="A126" s="173">
        <v>40664</v>
      </c>
      <c r="B126" s="174">
        <v>0.5</v>
      </c>
      <c r="C126" s="174">
        <v>3.7094999999999998</v>
      </c>
      <c r="D126" s="174">
        <v>-0.01</v>
      </c>
      <c r="E126" s="128">
        <v>-0.01</v>
      </c>
      <c r="F126" s="128">
        <v>-5.0000000000000001E-3</v>
      </c>
      <c r="G126" s="175">
        <v>-5.0000000000000001E-3</v>
      </c>
      <c r="J126" s="174"/>
      <c r="K126" s="129"/>
      <c r="L126" s="129"/>
      <c r="M126" s="129"/>
      <c r="N126" s="129"/>
      <c r="O126" s="129"/>
      <c r="P126" s="129"/>
      <c r="Q126" s="129"/>
      <c r="R126" s="129"/>
      <c r="S126" s="129"/>
      <c r="T126" s="129"/>
      <c r="U126" s="129"/>
      <c r="V126" s="129"/>
      <c r="W126" s="129"/>
      <c r="X126" s="129"/>
      <c r="Y126" s="129"/>
      <c r="Z126" s="129"/>
      <c r="AA126" s="129"/>
      <c r="AB126" s="129"/>
      <c r="AC126" s="77"/>
      <c r="AD126" s="129"/>
      <c r="AE126" s="129"/>
      <c r="AF126" s="129"/>
      <c r="AG126" s="129"/>
      <c r="AH126" s="129"/>
      <c r="AI126" s="129"/>
      <c r="AJ126" s="129"/>
      <c r="AK126" s="142">
        <v>124</v>
      </c>
      <c r="AL126" s="143" t="s">
        <v>488</v>
      </c>
      <c r="AM126" s="159" t="s">
        <v>218</v>
      </c>
      <c r="AN126" s="160" t="s">
        <v>283</v>
      </c>
      <c r="AO126" s="138" t="s">
        <v>130</v>
      </c>
      <c r="AP126" s="138"/>
      <c r="AQ126" s="142">
        <v>124</v>
      </c>
      <c r="AR126" s="130" t="s">
        <v>489</v>
      </c>
      <c r="AS126" s="159" t="s">
        <v>220</v>
      </c>
      <c r="AT126" s="160" t="s">
        <v>219</v>
      </c>
      <c r="AU126" s="138" t="s">
        <v>130</v>
      </c>
      <c r="AV126" s="138"/>
    </row>
    <row r="127" spans="1:48" x14ac:dyDescent="0.2">
      <c r="A127" s="173">
        <v>40695</v>
      </c>
      <c r="B127" s="174">
        <v>0.5</v>
      </c>
      <c r="C127" s="174">
        <v>3.7414999999999998</v>
      </c>
      <c r="D127" s="174">
        <v>-5.0000000000000001E-3</v>
      </c>
      <c r="E127" s="128">
        <v>-5.0000000000000001E-3</v>
      </c>
      <c r="F127" s="128">
        <v>-5.0000000000000001E-3</v>
      </c>
      <c r="G127" s="175">
        <v>-5.0000000000000001E-3</v>
      </c>
      <c r="J127" s="174"/>
      <c r="K127" s="129"/>
      <c r="L127" s="129"/>
      <c r="M127" s="129"/>
      <c r="N127" s="129"/>
      <c r="O127" s="129"/>
      <c r="P127" s="129"/>
      <c r="Q127" s="129"/>
      <c r="R127" s="129"/>
      <c r="S127" s="129"/>
      <c r="T127" s="129"/>
      <c r="U127" s="129"/>
      <c r="V127" s="129"/>
      <c r="W127" s="129"/>
      <c r="X127" s="129"/>
      <c r="Y127" s="129"/>
      <c r="Z127" s="129"/>
      <c r="AA127" s="129"/>
      <c r="AB127" s="129"/>
      <c r="AC127" s="77"/>
      <c r="AD127" s="129"/>
      <c r="AE127" s="129"/>
      <c r="AF127" s="129"/>
      <c r="AG127" s="129"/>
      <c r="AH127" s="129"/>
      <c r="AI127" s="129"/>
      <c r="AJ127" s="129"/>
      <c r="AK127" s="142">
        <v>125</v>
      </c>
      <c r="AL127" s="143" t="s">
        <v>490</v>
      </c>
      <c r="AM127" s="159" t="s">
        <v>218</v>
      </c>
      <c r="AN127" s="160" t="s">
        <v>283</v>
      </c>
      <c r="AO127" s="138" t="s">
        <v>130</v>
      </c>
      <c r="AP127" s="138"/>
      <c r="AQ127" s="142">
        <v>125</v>
      </c>
      <c r="AR127" s="130" t="s">
        <v>491</v>
      </c>
      <c r="AS127" s="159" t="s">
        <v>220</v>
      </c>
      <c r="AT127" s="160" t="s">
        <v>219</v>
      </c>
      <c r="AU127" s="138" t="s">
        <v>130</v>
      </c>
      <c r="AV127" s="138"/>
    </row>
    <row r="128" spans="1:48" x14ac:dyDescent="0.2">
      <c r="A128" s="173">
        <v>40725</v>
      </c>
      <c r="B128" s="174">
        <v>0.5</v>
      </c>
      <c r="C128" s="174">
        <v>3.7915000000000001</v>
      </c>
      <c r="D128" s="174">
        <v>-2.5000000000000001E-3</v>
      </c>
      <c r="E128" s="128">
        <v>-2.5000000000000001E-3</v>
      </c>
      <c r="F128" s="128">
        <v>-5.0000000000000001E-3</v>
      </c>
      <c r="G128" s="175">
        <v>-5.0000000000000001E-3</v>
      </c>
      <c r="J128" s="174"/>
      <c r="K128" s="129"/>
      <c r="L128" s="129"/>
      <c r="M128" s="129"/>
      <c r="N128" s="129"/>
      <c r="O128" s="129"/>
      <c r="P128" s="129"/>
      <c r="Q128" s="129"/>
      <c r="R128" s="129"/>
      <c r="S128" s="129"/>
      <c r="T128" s="129"/>
      <c r="U128" s="129"/>
      <c r="V128" s="129"/>
      <c r="W128" s="129"/>
      <c r="X128" s="129"/>
      <c r="Y128" s="129"/>
      <c r="Z128" s="129"/>
      <c r="AA128" s="129"/>
      <c r="AB128" s="129"/>
      <c r="AC128" s="77"/>
      <c r="AD128" s="129"/>
      <c r="AE128" s="129"/>
      <c r="AF128" s="129"/>
      <c r="AG128" s="129"/>
      <c r="AH128" s="129"/>
      <c r="AI128" s="129"/>
      <c r="AJ128" s="129"/>
      <c r="AK128" s="142">
        <v>126</v>
      </c>
      <c r="AL128" s="143" t="s">
        <v>492</v>
      </c>
      <c r="AM128" s="159" t="s">
        <v>218</v>
      </c>
      <c r="AN128" s="160" t="s">
        <v>283</v>
      </c>
      <c r="AO128" s="138" t="s">
        <v>130</v>
      </c>
      <c r="AP128" s="138"/>
      <c r="AQ128" s="142">
        <v>126</v>
      </c>
      <c r="AR128" s="130" t="s">
        <v>493</v>
      </c>
      <c r="AS128" s="159" t="s">
        <v>220</v>
      </c>
      <c r="AT128" s="160" t="s">
        <v>219</v>
      </c>
      <c r="AU128" s="138" t="s">
        <v>130</v>
      </c>
      <c r="AV128" s="138"/>
    </row>
    <row r="129" spans="1:48" x14ac:dyDescent="0.2">
      <c r="A129" s="173">
        <v>40756</v>
      </c>
      <c r="B129" s="174">
        <v>0.55000000000000004</v>
      </c>
      <c r="C129" s="174">
        <v>3.8254999999999999</v>
      </c>
      <c r="D129" s="174">
        <v>0</v>
      </c>
      <c r="E129" s="128">
        <v>0</v>
      </c>
      <c r="F129" s="128">
        <v>-5.0000000000000001E-3</v>
      </c>
      <c r="G129" s="175">
        <v>-5.0000000000000001E-3</v>
      </c>
      <c r="J129" s="174"/>
      <c r="K129" s="129"/>
      <c r="L129" s="129"/>
      <c r="M129" s="129"/>
      <c r="N129" s="129"/>
      <c r="O129" s="12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  <c r="AB129" s="129"/>
      <c r="AC129" s="77"/>
      <c r="AD129" s="129"/>
      <c r="AE129" s="129"/>
      <c r="AF129" s="129"/>
      <c r="AG129" s="129"/>
      <c r="AH129" s="129"/>
      <c r="AI129" s="129"/>
      <c r="AJ129" s="129"/>
      <c r="AK129" s="142">
        <v>127</v>
      </c>
      <c r="AL129" s="143" t="s">
        <v>494</v>
      </c>
      <c r="AM129" s="159" t="s">
        <v>218</v>
      </c>
      <c r="AN129" s="160" t="s">
        <v>283</v>
      </c>
      <c r="AO129" s="138" t="s">
        <v>130</v>
      </c>
      <c r="AP129" s="138"/>
      <c r="AQ129" s="142">
        <v>127</v>
      </c>
      <c r="AR129" s="130" t="s">
        <v>495</v>
      </c>
      <c r="AS129" s="159" t="s">
        <v>220</v>
      </c>
      <c r="AT129" s="160" t="s">
        <v>219</v>
      </c>
      <c r="AU129" s="138" t="s">
        <v>130</v>
      </c>
      <c r="AV129" s="138"/>
    </row>
    <row r="130" spans="1:48" x14ac:dyDescent="0.2">
      <c r="A130" s="173">
        <v>40787</v>
      </c>
      <c r="B130" s="174">
        <v>0.55000000000000004</v>
      </c>
      <c r="C130" s="174">
        <v>3.8384999999999998</v>
      </c>
      <c r="D130" s="174">
        <v>-7.4999999999999997E-3</v>
      </c>
      <c r="E130" s="128">
        <v>-7.4999999999999997E-3</v>
      </c>
      <c r="F130" s="128">
        <v>-5.0000000000000001E-3</v>
      </c>
      <c r="G130" s="175">
        <v>-5.0000000000000001E-3</v>
      </c>
      <c r="J130" s="174"/>
      <c r="K130" s="129"/>
      <c r="L130" s="129"/>
      <c r="M130" s="129"/>
      <c r="N130" s="129"/>
      <c r="O130" s="129"/>
      <c r="P130" s="129"/>
      <c r="Q130" s="129"/>
      <c r="R130" s="129"/>
      <c r="S130" s="129"/>
      <c r="T130" s="129"/>
      <c r="U130" s="129"/>
      <c r="V130" s="129"/>
      <c r="W130" s="129"/>
      <c r="X130" s="129"/>
      <c r="Y130" s="129"/>
      <c r="Z130" s="129"/>
      <c r="AA130" s="129"/>
      <c r="AB130" s="129"/>
      <c r="AC130" s="77"/>
      <c r="AD130" s="129"/>
      <c r="AE130" s="129"/>
      <c r="AF130" s="129"/>
      <c r="AG130" s="129"/>
      <c r="AH130" s="129"/>
      <c r="AI130" s="129"/>
      <c r="AJ130" s="129"/>
      <c r="AK130" s="142">
        <v>128</v>
      </c>
      <c r="AL130" s="143" t="s">
        <v>496</v>
      </c>
      <c r="AM130" s="159" t="s">
        <v>218</v>
      </c>
      <c r="AN130" s="160" t="s">
        <v>283</v>
      </c>
      <c r="AO130" s="138" t="s">
        <v>130</v>
      </c>
      <c r="AP130" s="138"/>
      <c r="AQ130" s="142">
        <v>128</v>
      </c>
      <c r="AR130" s="130" t="s">
        <v>497</v>
      </c>
      <c r="AS130" s="159" t="s">
        <v>220</v>
      </c>
      <c r="AT130" s="160" t="s">
        <v>219</v>
      </c>
      <c r="AU130" s="138" t="s">
        <v>130</v>
      </c>
      <c r="AV130" s="138"/>
    </row>
    <row r="131" spans="1:48" x14ac:dyDescent="0.2">
      <c r="A131" s="173">
        <v>40817</v>
      </c>
      <c r="B131" s="174">
        <v>0.6</v>
      </c>
      <c r="C131" s="174">
        <v>3.8304999999999998</v>
      </c>
      <c r="D131" s="174">
        <v>-1.7500000000000002E-2</v>
      </c>
      <c r="E131" s="128">
        <v>-1.7500000000000002E-2</v>
      </c>
      <c r="F131" s="128">
        <v>-5.0000000000000001E-3</v>
      </c>
      <c r="G131" s="175">
        <v>-5.0000000000000001E-3</v>
      </c>
      <c r="J131" s="174"/>
      <c r="K131" s="129"/>
      <c r="L131" s="129"/>
      <c r="M131" s="129"/>
      <c r="N131" s="129"/>
      <c r="O131" s="129"/>
      <c r="P131" s="129"/>
      <c r="Q131" s="129"/>
      <c r="R131" s="129"/>
      <c r="S131" s="129"/>
      <c r="T131" s="129"/>
      <c r="U131" s="129"/>
      <c r="V131" s="129"/>
      <c r="W131" s="129"/>
      <c r="X131" s="129"/>
      <c r="Y131" s="129"/>
      <c r="Z131" s="129"/>
      <c r="AA131" s="129"/>
      <c r="AB131" s="129"/>
      <c r="AC131" s="77"/>
      <c r="AD131" s="129"/>
      <c r="AE131" s="129"/>
      <c r="AF131" s="129"/>
      <c r="AG131" s="129"/>
      <c r="AH131" s="129"/>
      <c r="AI131" s="129"/>
      <c r="AJ131" s="129"/>
      <c r="AK131" s="142">
        <v>129</v>
      </c>
      <c r="AL131" s="143" t="s">
        <v>498</v>
      </c>
      <c r="AM131" s="159" t="s">
        <v>218</v>
      </c>
      <c r="AN131" s="160" t="s">
        <v>283</v>
      </c>
      <c r="AO131" s="138" t="s">
        <v>130</v>
      </c>
      <c r="AP131" s="138"/>
      <c r="AQ131" s="142">
        <v>129</v>
      </c>
      <c r="AR131" s="130" t="s">
        <v>499</v>
      </c>
      <c r="AS131" s="159" t="s">
        <v>220</v>
      </c>
      <c r="AT131" s="160" t="s">
        <v>219</v>
      </c>
      <c r="AU131" s="138" t="s">
        <v>130</v>
      </c>
      <c r="AV131" s="138"/>
    </row>
    <row r="132" spans="1:48" x14ac:dyDescent="0.2">
      <c r="A132" s="173">
        <v>40848</v>
      </c>
      <c r="B132" s="128">
        <v>0.85</v>
      </c>
      <c r="C132" s="128">
        <v>4.0004999999999997</v>
      </c>
      <c r="D132" s="128">
        <v>-5.2499999999999998E-2</v>
      </c>
      <c r="E132" s="128">
        <v>-5.2499999999999998E-2</v>
      </c>
      <c r="F132" s="128">
        <v>-5.0000000000000001E-3</v>
      </c>
      <c r="G132" s="175">
        <v>-5.0000000000000001E-3</v>
      </c>
      <c r="J132" s="174"/>
      <c r="K132" s="129"/>
      <c r="L132" s="129"/>
      <c r="M132" s="129"/>
      <c r="N132" s="129"/>
      <c r="O132" s="12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  <c r="AA132" s="129"/>
      <c r="AB132" s="129"/>
      <c r="AC132" s="77"/>
      <c r="AD132" s="129"/>
      <c r="AE132" s="129"/>
      <c r="AF132" s="129"/>
      <c r="AG132" s="129"/>
      <c r="AH132" s="129"/>
      <c r="AI132" s="129"/>
      <c r="AJ132" s="129"/>
      <c r="AK132" s="142">
        <v>130</v>
      </c>
      <c r="AL132" s="143" t="s">
        <v>500</v>
      </c>
      <c r="AM132" s="159" t="s">
        <v>218</v>
      </c>
      <c r="AN132" s="160" t="s">
        <v>283</v>
      </c>
      <c r="AO132" s="138" t="s">
        <v>130</v>
      </c>
      <c r="AP132" s="138"/>
      <c r="AQ132" s="142">
        <v>130</v>
      </c>
      <c r="AR132" s="130" t="s">
        <v>501</v>
      </c>
      <c r="AS132" s="159" t="s">
        <v>220</v>
      </c>
      <c r="AT132" s="160" t="s">
        <v>219</v>
      </c>
      <c r="AU132" s="138" t="s">
        <v>130</v>
      </c>
      <c r="AV132" s="138"/>
    </row>
    <row r="133" spans="1:48" x14ac:dyDescent="0.2">
      <c r="A133" s="173">
        <v>40878</v>
      </c>
      <c r="B133" s="128">
        <v>1.05</v>
      </c>
      <c r="C133" s="128">
        <v>4.1755000000000004</v>
      </c>
      <c r="D133" s="128">
        <v>-7.4999999999999997E-2</v>
      </c>
      <c r="E133" s="128">
        <v>-7.4999999999999997E-2</v>
      </c>
      <c r="F133" s="128">
        <v>-5.0000000000000001E-3</v>
      </c>
      <c r="G133" s="175">
        <v>-5.0000000000000001E-3</v>
      </c>
      <c r="J133" s="174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29"/>
      <c r="AA133" s="129"/>
      <c r="AB133" s="129"/>
      <c r="AC133" s="77"/>
      <c r="AD133" s="129"/>
      <c r="AE133" s="129"/>
      <c r="AF133" s="129"/>
      <c r="AG133" s="129"/>
      <c r="AH133" s="129"/>
      <c r="AI133" s="129"/>
      <c r="AJ133" s="129"/>
      <c r="AK133" s="142">
        <v>131</v>
      </c>
      <c r="AL133" s="143" t="s">
        <v>502</v>
      </c>
      <c r="AM133" s="159" t="s">
        <v>218</v>
      </c>
      <c r="AN133" s="160" t="s">
        <v>283</v>
      </c>
      <c r="AO133" s="138" t="s">
        <v>130</v>
      </c>
      <c r="AP133" s="138"/>
      <c r="AQ133" s="142">
        <v>131</v>
      </c>
      <c r="AR133" s="130" t="s">
        <v>503</v>
      </c>
      <c r="AS133" s="159" t="s">
        <v>220</v>
      </c>
      <c r="AT133" s="160" t="s">
        <v>219</v>
      </c>
      <c r="AU133" s="138" t="s">
        <v>130</v>
      </c>
      <c r="AV133" s="138"/>
    </row>
    <row r="134" spans="1:48" x14ac:dyDescent="0.2">
      <c r="A134" s="173">
        <v>40909</v>
      </c>
      <c r="B134" s="128">
        <v>1.05</v>
      </c>
      <c r="C134" s="128">
        <v>4.2279999999999998</v>
      </c>
      <c r="D134" s="128">
        <v>-7.7499999999999999E-2</v>
      </c>
      <c r="E134" s="128">
        <v>-7.7499999999999999E-2</v>
      </c>
      <c r="F134" s="128">
        <v>-5.0000000000000001E-3</v>
      </c>
      <c r="G134" s="175">
        <v>-5.0000000000000001E-3</v>
      </c>
      <c r="J134" s="174"/>
      <c r="K134" s="129"/>
      <c r="L134" s="129"/>
      <c r="M134" s="129"/>
      <c r="N134" s="129"/>
      <c r="O134" s="129"/>
      <c r="P134" s="129"/>
      <c r="Q134" s="129"/>
      <c r="R134" s="129"/>
      <c r="S134" s="129"/>
      <c r="T134" s="129"/>
      <c r="U134" s="129"/>
      <c r="V134" s="129"/>
      <c r="W134" s="129"/>
      <c r="X134" s="129"/>
      <c r="Y134" s="129"/>
      <c r="Z134" s="129"/>
      <c r="AA134" s="129"/>
      <c r="AB134" s="129"/>
      <c r="AC134" s="77"/>
      <c r="AD134" s="129"/>
      <c r="AE134" s="129"/>
      <c r="AF134" s="129"/>
      <c r="AG134" s="129"/>
      <c r="AH134" s="129"/>
      <c r="AI134" s="129"/>
      <c r="AJ134" s="129"/>
      <c r="AK134" s="142">
        <v>132</v>
      </c>
      <c r="AL134" s="143" t="s">
        <v>504</v>
      </c>
      <c r="AM134" s="159" t="s">
        <v>218</v>
      </c>
      <c r="AN134" s="160" t="s">
        <v>283</v>
      </c>
      <c r="AO134" s="138" t="s">
        <v>130</v>
      </c>
      <c r="AP134" s="138"/>
      <c r="AQ134" s="142">
        <v>132</v>
      </c>
      <c r="AR134" s="130" t="s">
        <v>505</v>
      </c>
      <c r="AS134" s="159" t="s">
        <v>220</v>
      </c>
      <c r="AT134" s="160" t="s">
        <v>219</v>
      </c>
      <c r="AU134" s="138" t="s">
        <v>130</v>
      </c>
      <c r="AV134" s="138"/>
    </row>
    <row r="135" spans="1:48" x14ac:dyDescent="0.2">
      <c r="A135" s="173">
        <v>40940</v>
      </c>
      <c r="B135" s="128">
        <v>1.05</v>
      </c>
      <c r="C135" s="128">
        <v>4.1139999999999999</v>
      </c>
      <c r="D135" s="128">
        <v>-0.06</v>
      </c>
      <c r="E135" s="128">
        <v>-0.06</v>
      </c>
      <c r="F135" s="128">
        <v>-5.0000000000000001E-3</v>
      </c>
      <c r="G135" s="175">
        <v>-5.0000000000000001E-3</v>
      </c>
      <c r="J135" s="174"/>
      <c r="K135" s="129"/>
      <c r="L135" s="129"/>
      <c r="M135" s="129"/>
      <c r="N135" s="129"/>
      <c r="O135" s="129"/>
      <c r="P135" s="129"/>
      <c r="Q135" s="129"/>
      <c r="R135" s="129"/>
      <c r="S135" s="129"/>
      <c r="T135" s="129"/>
      <c r="U135" s="129"/>
      <c r="V135" s="129"/>
      <c r="W135" s="129"/>
      <c r="X135" s="129"/>
      <c r="Y135" s="129"/>
      <c r="Z135" s="129"/>
      <c r="AA135" s="129"/>
      <c r="AB135" s="129"/>
      <c r="AC135" s="77"/>
      <c r="AD135" s="129"/>
      <c r="AE135" s="129"/>
      <c r="AF135" s="129"/>
      <c r="AG135" s="129"/>
      <c r="AH135" s="129"/>
      <c r="AI135" s="129"/>
      <c r="AJ135" s="129"/>
      <c r="AK135" s="142">
        <v>133</v>
      </c>
      <c r="AL135" s="143" t="s">
        <v>506</v>
      </c>
      <c r="AM135" s="159" t="s">
        <v>218</v>
      </c>
      <c r="AN135" s="160" t="s">
        <v>283</v>
      </c>
      <c r="AO135" s="138" t="s">
        <v>130</v>
      </c>
      <c r="AP135" s="138"/>
      <c r="AQ135" s="142">
        <v>133</v>
      </c>
      <c r="AR135" s="130" t="s">
        <v>507</v>
      </c>
      <c r="AS135" s="159" t="s">
        <v>220</v>
      </c>
      <c r="AT135" s="160" t="s">
        <v>219</v>
      </c>
      <c r="AU135" s="138" t="s">
        <v>130</v>
      </c>
      <c r="AV135" s="138"/>
    </row>
    <row r="136" spans="1:48" x14ac:dyDescent="0.2">
      <c r="A136" s="173">
        <v>40969</v>
      </c>
      <c r="B136" s="128">
        <v>0.8</v>
      </c>
      <c r="C136" s="128">
        <v>3.9820000000000002</v>
      </c>
      <c r="D136" s="128">
        <v>-4.7500000000000001E-2</v>
      </c>
      <c r="E136" s="128">
        <v>-4.7500000000000001E-2</v>
      </c>
      <c r="F136" s="128">
        <v>-5.0000000000000001E-3</v>
      </c>
      <c r="G136" s="175">
        <v>-5.0000000000000001E-3</v>
      </c>
      <c r="J136" s="174"/>
      <c r="K136" s="129"/>
      <c r="L136" s="129"/>
      <c r="M136" s="129"/>
      <c r="N136" s="129"/>
      <c r="O136" s="129"/>
      <c r="P136" s="129"/>
      <c r="Q136" s="129"/>
      <c r="R136" s="129"/>
      <c r="S136" s="129"/>
      <c r="T136" s="129"/>
      <c r="U136" s="129"/>
      <c r="V136" s="129"/>
      <c r="W136" s="129"/>
      <c r="X136" s="129"/>
      <c r="Y136" s="129"/>
      <c r="Z136" s="129"/>
      <c r="AA136" s="129"/>
      <c r="AB136" s="129"/>
      <c r="AC136" s="77"/>
      <c r="AD136" s="129"/>
      <c r="AE136" s="129"/>
      <c r="AF136" s="129"/>
      <c r="AG136" s="129"/>
      <c r="AH136" s="129"/>
      <c r="AI136" s="129"/>
      <c r="AJ136" s="129"/>
      <c r="AK136" s="142">
        <v>134</v>
      </c>
      <c r="AL136" s="143" t="s">
        <v>508</v>
      </c>
      <c r="AM136" s="159" t="s">
        <v>218</v>
      </c>
      <c r="AN136" s="160" t="s">
        <v>283</v>
      </c>
      <c r="AO136" s="138" t="s">
        <v>130</v>
      </c>
      <c r="AP136" s="138"/>
      <c r="AQ136" s="142">
        <v>134</v>
      </c>
      <c r="AR136" s="130" t="s">
        <v>509</v>
      </c>
      <c r="AS136" s="159" t="s">
        <v>220</v>
      </c>
      <c r="AT136" s="160" t="s">
        <v>219</v>
      </c>
      <c r="AU136" s="138" t="s">
        <v>130</v>
      </c>
      <c r="AV136" s="138"/>
    </row>
    <row r="137" spans="1:48" x14ac:dyDescent="0.2">
      <c r="A137" s="173">
        <v>41000</v>
      </c>
      <c r="B137" s="128">
        <v>0.45</v>
      </c>
      <c r="C137" s="128">
        <v>3.8119999999999998</v>
      </c>
      <c r="D137" s="128">
        <v>-0.01</v>
      </c>
      <c r="E137" s="128">
        <v>-0.01</v>
      </c>
      <c r="F137" s="128">
        <v>-5.0000000000000001E-3</v>
      </c>
      <c r="G137" s="175">
        <v>-5.0000000000000001E-3</v>
      </c>
      <c r="J137" s="174"/>
      <c r="K137" s="129"/>
      <c r="L137" s="129"/>
      <c r="M137" s="129"/>
      <c r="N137" s="129"/>
      <c r="O137" s="129"/>
      <c r="P137" s="129"/>
      <c r="Q137" s="129"/>
      <c r="R137" s="129"/>
      <c r="S137" s="129"/>
      <c r="T137" s="129"/>
      <c r="U137" s="129"/>
      <c r="V137" s="129"/>
      <c r="W137" s="129"/>
      <c r="X137" s="129"/>
      <c r="Y137" s="129"/>
      <c r="Z137" s="129"/>
      <c r="AA137" s="129"/>
      <c r="AB137" s="129"/>
      <c r="AC137" s="77"/>
      <c r="AD137" s="129"/>
      <c r="AE137" s="129"/>
      <c r="AF137" s="129"/>
      <c r="AG137" s="129"/>
      <c r="AH137" s="129"/>
      <c r="AI137" s="129"/>
      <c r="AJ137" s="129"/>
      <c r="AK137" s="142">
        <v>135</v>
      </c>
      <c r="AL137" s="143" t="s">
        <v>510</v>
      </c>
      <c r="AM137" s="159" t="s">
        <v>218</v>
      </c>
      <c r="AN137" s="160" t="s">
        <v>283</v>
      </c>
      <c r="AO137" s="138" t="s">
        <v>130</v>
      </c>
      <c r="AP137" s="138"/>
      <c r="AQ137" s="142">
        <v>135</v>
      </c>
      <c r="AR137" s="130" t="s">
        <v>511</v>
      </c>
      <c r="AS137" s="159" t="s">
        <v>220</v>
      </c>
      <c r="AT137" s="160" t="s">
        <v>219</v>
      </c>
      <c r="AU137" s="138" t="s">
        <v>130</v>
      </c>
      <c r="AV137" s="138"/>
    </row>
    <row r="138" spans="1:48" x14ac:dyDescent="0.2">
      <c r="A138" s="173">
        <v>41030</v>
      </c>
      <c r="B138" s="128">
        <v>0.5</v>
      </c>
      <c r="C138" s="128">
        <v>3.8119999999999998</v>
      </c>
      <c r="D138" s="128">
        <v>-0.01</v>
      </c>
      <c r="E138" s="128">
        <v>-0.01</v>
      </c>
      <c r="F138" s="128">
        <v>-5.0000000000000001E-3</v>
      </c>
      <c r="G138" s="175">
        <v>-5.0000000000000001E-3</v>
      </c>
      <c r="J138" s="174"/>
      <c r="K138" s="129"/>
      <c r="L138" s="129"/>
      <c r="M138" s="129"/>
      <c r="N138" s="129"/>
      <c r="O138" s="129"/>
      <c r="P138" s="129"/>
      <c r="Q138" s="129"/>
      <c r="R138" s="129"/>
      <c r="S138" s="129"/>
      <c r="T138" s="129"/>
      <c r="U138" s="129"/>
      <c r="V138" s="129"/>
      <c r="W138" s="129"/>
      <c r="X138" s="129"/>
      <c r="Y138" s="129"/>
      <c r="Z138" s="129"/>
      <c r="AA138" s="129"/>
      <c r="AB138" s="129"/>
      <c r="AC138" s="77"/>
      <c r="AD138" s="129"/>
      <c r="AE138" s="129"/>
      <c r="AF138" s="129"/>
      <c r="AG138" s="129"/>
      <c r="AH138" s="129"/>
      <c r="AI138" s="129"/>
      <c r="AJ138" s="129"/>
      <c r="AK138" s="142">
        <v>136</v>
      </c>
      <c r="AL138" s="143" t="s">
        <v>512</v>
      </c>
      <c r="AM138" s="159" t="s">
        <v>218</v>
      </c>
      <c r="AN138" s="160" t="s">
        <v>283</v>
      </c>
      <c r="AO138" s="138" t="s">
        <v>130</v>
      </c>
      <c r="AP138" s="138"/>
      <c r="AQ138" s="142">
        <v>136</v>
      </c>
      <c r="AR138" s="130" t="s">
        <v>513</v>
      </c>
      <c r="AS138" s="159" t="s">
        <v>220</v>
      </c>
      <c r="AT138" s="160" t="s">
        <v>219</v>
      </c>
      <c r="AU138" s="138" t="s">
        <v>130</v>
      </c>
      <c r="AV138" s="138"/>
    </row>
    <row r="139" spans="1:48" x14ac:dyDescent="0.2">
      <c r="A139" s="173">
        <v>41061</v>
      </c>
      <c r="B139" s="128">
        <v>0.5</v>
      </c>
      <c r="C139" s="128">
        <v>3.8439999999999999</v>
      </c>
      <c r="D139" s="128">
        <v>-5.0000000000000001E-3</v>
      </c>
      <c r="E139" s="128">
        <v>-5.0000000000000001E-3</v>
      </c>
      <c r="F139" s="128">
        <v>-5.0000000000000001E-3</v>
      </c>
      <c r="G139" s="175">
        <v>-5.0000000000000001E-3</v>
      </c>
      <c r="J139" s="174"/>
      <c r="K139" s="129"/>
      <c r="L139" s="129"/>
      <c r="M139" s="129"/>
      <c r="N139" s="129"/>
      <c r="O139" s="129"/>
      <c r="P139" s="129"/>
      <c r="Q139" s="129"/>
      <c r="R139" s="129"/>
      <c r="S139" s="129"/>
      <c r="T139" s="129"/>
      <c r="U139" s="129"/>
      <c r="V139" s="129"/>
      <c r="W139" s="129"/>
      <c r="X139" s="129"/>
      <c r="Y139" s="129"/>
      <c r="Z139" s="129"/>
      <c r="AA139" s="129"/>
      <c r="AB139" s="129"/>
      <c r="AC139" s="77"/>
      <c r="AD139" s="129"/>
      <c r="AE139" s="129"/>
      <c r="AF139" s="129"/>
      <c r="AG139" s="129"/>
      <c r="AH139" s="129"/>
      <c r="AI139" s="129"/>
      <c r="AJ139" s="129"/>
      <c r="AK139" s="142">
        <v>137</v>
      </c>
      <c r="AL139" s="143" t="s">
        <v>514</v>
      </c>
      <c r="AM139" s="159" t="s">
        <v>218</v>
      </c>
      <c r="AN139" s="160" t="s">
        <v>283</v>
      </c>
      <c r="AO139" s="138" t="s">
        <v>130</v>
      </c>
      <c r="AP139" s="138"/>
      <c r="AQ139" s="142">
        <v>137</v>
      </c>
      <c r="AR139" s="130" t="s">
        <v>515</v>
      </c>
      <c r="AS139" s="159" t="s">
        <v>220</v>
      </c>
      <c r="AT139" s="160" t="s">
        <v>219</v>
      </c>
      <c r="AU139" s="138" t="s">
        <v>130</v>
      </c>
      <c r="AV139" s="138"/>
    </row>
    <row r="140" spans="1:48" x14ac:dyDescent="0.2">
      <c r="A140" s="173">
        <v>41091</v>
      </c>
      <c r="B140" s="128">
        <v>0.5</v>
      </c>
      <c r="C140" s="128">
        <v>3.8940000000000001</v>
      </c>
      <c r="D140" s="128">
        <v>-2.5000000000000001E-3</v>
      </c>
      <c r="E140" s="128">
        <v>-2.5000000000000001E-3</v>
      </c>
      <c r="F140" s="128">
        <v>-5.0000000000000001E-3</v>
      </c>
      <c r="G140" s="175">
        <v>-5.0000000000000001E-3</v>
      </c>
      <c r="J140" s="174"/>
      <c r="K140" s="129"/>
      <c r="L140" s="129"/>
      <c r="M140" s="129"/>
      <c r="N140" s="129"/>
      <c r="O140" s="129"/>
      <c r="P140" s="129"/>
      <c r="Q140" s="129"/>
      <c r="R140" s="129"/>
      <c r="S140" s="129"/>
      <c r="T140" s="129"/>
      <c r="U140" s="129"/>
      <c r="V140" s="129"/>
      <c r="W140" s="129"/>
      <c r="X140" s="129"/>
      <c r="Y140" s="129"/>
      <c r="Z140" s="129"/>
      <c r="AA140" s="129"/>
      <c r="AB140" s="129"/>
      <c r="AC140" s="77"/>
      <c r="AD140" s="129"/>
      <c r="AE140" s="129"/>
      <c r="AF140" s="129"/>
      <c r="AG140" s="129"/>
      <c r="AH140" s="129"/>
      <c r="AI140" s="129"/>
      <c r="AJ140" s="129"/>
      <c r="AK140" s="142">
        <v>138</v>
      </c>
      <c r="AL140" s="143" t="s">
        <v>516</v>
      </c>
      <c r="AM140" s="159" t="s">
        <v>218</v>
      </c>
      <c r="AN140" s="160" t="s">
        <v>283</v>
      </c>
      <c r="AO140" s="138" t="s">
        <v>130</v>
      </c>
      <c r="AP140" s="138"/>
      <c r="AQ140" s="142">
        <v>138</v>
      </c>
      <c r="AR140" s="130" t="s">
        <v>517</v>
      </c>
      <c r="AS140" s="159" t="s">
        <v>220</v>
      </c>
      <c r="AT140" s="160" t="s">
        <v>219</v>
      </c>
      <c r="AU140" s="138" t="s">
        <v>130</v>
      </c>
      <c r="AV140" s="138"/>
    </row>
    <row r="141" spans="1:48" x14ac:dyDescent="0.2">
      <c r="A141" s="173">
        <v>41122</v>
      </c>
      <c r="B141" s="128">
        <v>0.55000000000000004</v>
      </c>
      <c r="C141" s="128">
        <v>3.9279999999999999</v>
      </c>
      <c r="D141" s="128">
        <v>0</v>
      </c>
      <c r="E141" s="128">
        <v>0</v>
      </c>
      <c r="F141" s="128">
        <v>-5.0000000000000001E-3</v>
      </c>
      <c r="G141" s="175">
        <v>-5.0000000000000001E-3</v>
      </c>
      <c r="J141" s="174"/>
      <c r="K141" s="129"/>
      <c r="L141" s="129"/>
      <c r="M141" s="129"/>
      <c r="N141" s="129"/>
      <c r="O141" s="129"/>
      <c r="P141" s="129"/>
      <c r="Q141" s="129"/>
      <c r="R141" s="129"/>
      <c r="S141" s="129"/>
      <c r="T141" s="129"/>
      <c r="U141" s="129"/>
      <c r="V141" s="129"/>
      <c r="W141" s="129"/>
      <c r="X141" s="129"/>
      <c r="Y141" s="129"/>
      <c r="Z141" s="129"/>
      <c r="AA141" s="129"/>
      <c r="AB141" s="129"/>
      <c r="AC141" s="77"/>
      <c r="AD141" s="129"/>
      <c r="AE141" s="129"/>
      <c r="AF141" s="129"/>
      <c r="AG141" s="129"/>
      <c r="AH141" s="129"/>
      <c r="AI141" s="129"/>
      <c r="AJ141" s="129"/>
      <c r="AK141" s="142">
        <v>139</v>
      </c>
      <c r="AL141" s="143" t="s">
        <v>518</v>
      </c>
      <c r="AM141" s="159" t="s">
        <v>218</v>
      </c>
      <c r="AN141" s="160" t="s">
        <v>283</v>
      </c>
      <c r="AO141" s="138" t="s">
        <v>130</v>
      </c>
      <c r="AP141" s="138"/>
      <c r="AQ141" s="142">
        <v>139</v>
      </c>
      <c r="AR141" s="130" t="s">
        <v>519</v>
      </c>
      <c r="AS141" s="159" t="s">
        <v>220</v>
      </c>
      <c r="AT141" s="160" t="s">
        <v>219</v>
      </c>
      <c r="AU141" s="138" t="s">
        <v>130</v>
      </c>
      <c r="AV141" s="138"/>
    </row>
    <row r="142" spans="1:48" x14ac:dyDescent="0.2">
      <c r="A142" s="173">
        <v>41153</v>
      </c>
      <c r="B142" s="128">
        <v>0.55000000000000004</v>
      </c>
      <c r="C142" s="128">
        <v>3.9409999999999998</v>
      </c>
      <c r="D142" s="128">
        <v>-7.4999999999999997E-3</v>
      </c>
      <c r="E142" s="128">
        <v>-7.4999999999999997E-3</v>
      </c>
      <c r="F142" s="128">
        <v>-5.0000000000000001E-3</v>
      </c>
      <c r="G142" s="175">
        <v>-5.0000000000000001E-3</v>
      </c>
      <c r="J142" s="174"/>
      <c r="K142" s="129"/>
      <c r="L142" s="129"/>
      <c r="M142" s="129"/>
      <c r="N142" s="129"/>
      <c r="O142" s="129"/>
      <c r="P142" s="129"/>
      <c r="Q142" s="129"/>
      <c r="R142" s="129"/>
      <c r="S142" s="129"/>
      <c r="T142" s="129"/>
      <c r="U142" s="129"/>
      <c r="V142" s="129"/>
      <c r="W142" s="129"/>
      <c r="X142" s="129"/>
      <c r="Y142" s="129"/>
      <c r="Z142" s="129"/>
      <c r="AA142" s="129"/>
      <c r="AB142" s="129"/>
      <c r="AC142" s="77"/>
      <c r="AD142" s="129"/>
      <c r="AE142" s="129"/>
      <c r="AF142" s="129"/>
      <c r="AG142" s="129"/>
      <c r="AH142" s="129"/>
      <c r="AI142" s="129"/>
      <c r="AJ142" s="129"/>
      <c r="AK142" s="142">
        <v>140</v>
      </c>
      <c r="AL142" s="143" t="s">
        <v>520</v>
      </c>
      <c r="AM142" s="159" t="s">
        <v>218</v>
      </c>
      <c r="AN142" s="160" t="s">
        <v>283</v>
      </c>
      <c r="AO142" s="138" t="s">
        <v>130</v>
      </c>
      <c r="AP142" s="138"/>
      <c r="AQ142" s="142">
        <v>140</v>
      </c>
      <c r="AR142" s="130" t="s">
        <v>521</v>
      </c>
      <c r="AS142" s="159" t="s">
        <v>220</v>
      </c>
      <c r="AT142" s="160" t="s">
        <v>219</v>
      </c>
      <c r="AU142" s="138" t="s">
        <v>130</v>
      </c>
      <c r="AV142" s="138"/>
    </row>
    <row r="143" spans="1:48" x14ac:dyDescent="0.2">
      <c r="A143" s="173">
        <v>41183</v>
      </c>
      <c r="B143" s="128">
        <v>0.6</v>
      </c>
      <c r="C143" s="128">
        <v>3.9329999999999998</v>
      </c>
      <c r="D143" s="128">
        <v>-1.7500000000000002E-2</v>
      </c>
      <c r="E143" s="128">
        <v>-1.7500000000000002E-2</v>
      </c>
      <c r="F143" s="128">
        <v>-5.0000000000000001E-3</v>
      </c>
      <c r="G143" s="175">
        <v>-5.0000000000000001E-3</v>
      </c>
      <c r="J143" s="174"/>
      <c r="K143" s="129"/>
      <c r="L143" s="129"/>
      <c r="M143" s="129"/>
      <c r="N143" s="129"/>
      <c r="O143" s="129"/>
      <c r="P143" s="129"/>
      <c r="Q143" s="129"/>
      <c r="R143" s="129"/>
      <c r="S143" s="129"/>
      <c r="T143" s="129"/>
      <c r="U143" s="129"/>
      <c r="V143" s="129"/>
      <c r="W143" s="129"/>
      <c r="X143" s="129"/>
      <c r="Y143" s="129"/>
      <c r="Z143" s="129"/>
      <c r="AA143" s="129"/>
      <c r="AB143" s="129"/>
      <c r="AC143" s="77"/>
      <c r="AD143" s="129"/>
      <c r="AE143" s="129"/>
      <c r="AF143" s="129"/>
      <c r="AG143" s="129"/>
      <c r="AH143" s="129"/>
      <c r="AI143" s="129"/>
      <c r="AJ143" s="129"/>
      <c r="AK143" s="142">
        <v>141</v>
      </c>
      <c r="AL143" s="143" t="s">
        <v>522</v>
      </c>
      <c r="AM143" s="159" t="s">
        <v>218</v>
      </c>
      <c r="AN143" s="160" t="s">
        <v>283</v>
      </c>
      <c r="AO143" s="138" t="s">
        <v>130</v>
      </c>
      <c r="AP143" s="138"/>
      <c r="AQ143" s="142">
        <v>141</v>
      </c>
      <c r="AR143" s="130" t="s">
        <v>523</v>
      </c>
      <c r="AS143" s="159" t="s">
        <v>220</v>
      </c>
      <c r="AT143" s="160" t="s">
        <v>219</v>
      </c>
      <c r="AU143" s="138" t="s">
        <v>130</v>
      </c>
      <c r="AV143" s="138"/>
    </row>
    <row r="144" spans="1:48" x14ac:dyDescent="0.2">
      <c r="A144" s="173">
        <v>41214</v>
      </c>
      <c r="B144" s="128">
        <v>0.85</v>
      </c>
      <c r="C144" s="128">
        <v>4.1029999999999998</v>
      </c>
      <c r="D144" s="128">
        <v>-5.2499999999999998E-2</v>
      </c>
      <c r="E144" s="128">
        <v>-5.2499999999999998E-2</v>
      </c>
      <c r="F144" s="128">
        <v>-5.0000000000000001E-3</v>
      </c>
      <c r="G144" s="175">
        <v>-5.0000000000000001E-3</v>
      </c>
      <c r="J144" s="174"/>
      <c r="K144" s="129"/>
      <c r="L144" s="129"/>
      <c r="M144" s="129"/>
      <c r="N144" s="129"/>
      <c r="O144" s="129"/>
      <c r="P144" s="129"/>
      <c r="Q144" s="129"/>
      <c r="R144" s="129"/>
      <c r="S144" s="129"/>
      <c r="T144" s="129"/>
      <c r="U144" s="129"/>
      <c r="V144" s="129"/>
      <c r="W144" s="129"/>
      <c r="X144" s="129"/>
      <c r="Y144" s="129"/>
      <c r="Z144" s="129"/>
      <c r="AA144" s="129"/>
      <c r="AB144" s="129"/>
      <c r="AC144" s="77"/>
      <c r="AD144" s="129"/>
      <c r="AE144" s="129"/>
      <c r="AF144" s="129"/>
      <c r="AG144" s="129"/>
      <c r="AH144" s="129"/>
      <c r="AI144" s="129"/>
      <c r="AJ144" s="129"/>
      <c r="AK144" s="142">
        <v>142</v>
      </c>
      <c r="AL144" s="143" t="s">
        <v>524</v>
      </c>
      <c r="AM144" s="159" t="s">
        <v>218</v>
      </c>
      <c r="AN144" s="160" t="s">
        <v>283</v>
      </c>
      <c r="AO144" s="138" t="s">
        <v>130</v>
      </c>
      <c r="AP144" s="138"/>
      <c r="AQ144" s="142">
        <v>142</v>
      </c>
      <c r="AR144" s="130" t="s">
        <v>525</v>
      </c>
      <c r="AS144" s="159" t="s">
        <v>220</v>
      </c>
      <c r="AT144" s="160" t="s">
        <v>219</v>
      </c>
      <c r="AU144" s="138" t="s">
        <v>130</v>
      </c>
      <c r="AV144" s="138"/>
    </row>
    <row r="145" spans="1:48" x14ac:dyDescent="0.2">
      <c r="A145" s="173">
        <v>41244</v>
      </c>
      <c r="B145" s="128">
        <v>1.05</v>
      </c>
      <c r="C145" s="128">
        <v>4.2779999999999996</v>
      </c>
      <c r="D145" s="128">
        <v>-7.4999999999999997E-2</v>
      </c>
      <c r="E145" s="128">
        <v>-7.4999999999999997E-2</v>
      </c>
      <c r="F145" s="128">
        <v>-5.0000000000000001E-3</v>
      </c>
      <c r="G145" s="175">
        <v>-5.0000000000000001E-3</v>
      </c>
      <c r="J145" s="174"/>
      <c r="K145" s="129"/>
      <c r="L145" s="129"/>
      <c r="M145" s="129"/>
      <c r="N145" s="129"/>
      <c r="O145" s="129"/>
      <c r="P145" s="129"/>
      <c r="Q145" s="129"/>
      <c r="R145" s="129"/>
      <c r="S145" s="129"/>
      <c r="T145" s="129"/>
      <c r="U145" s="129"/>
      <c r="V145" s="129"/>
      <c r="W145" s="129"/>
      <c r="X145" s="129"/>
      <c r="Y145" s="129"/>
      <c r="Z145" s="129"/>
      <c r="AA145" s="129"/>
      <c r="AB145" s="129"/>
      <c r="AC145" s="77"/>
      <c r="AD145" s="129"/>
      <c r="AE145" s="129"/>
      <c r="AF145" s="129"/>
      <c r="AG145" s="129"/>
      <c r="AH145" s="129"/>
      <c r="AI145" s="129"/>
      <c r="AJ145" s="129"/>
      <c r="AK145" s="142">
        <v>143</v>
      </c>
      <c r="AL145" s="143" t="s">
        <v>526</v>
      </c>
      <c r="AM145" s="159" t="s">
        <v>218</v>
      </c>
      <c r="AN145" s="160" t="s">
        <v>283</v>
      </c>
      <c r="AO145" s="138" t="s">
        <v>130</v>
      </c>
      <c r="AP145" s="138"/>
      <c r="AQ145" s="142">
        <v>143</v>
      </c>
      <c r="AR145" s="130" t="s">
        <v>527</v>
      </c>
      <c r="AS145" s="159" t="s">
        <v>220</v>
      </c>
      <c r="AT145" s="160" t="s">
        <v>219</v>
      </c>
      <c r="AU145" s="138" t="s">
        <v>130</v>
      </c>
      <c r="AV145" s="138"/>
    </row>
    <row r="146" spans="1:48" x14ac:dyDescent="0.2">
      <c r="A146" s="173">
        <v>41275</v>
      </c>
      <c r="B146" s="128">
        <v>1.05</v>
      </c>
      <c r="C146" s="128">
        <v>4.3330000000000002</v>
      </c>
      <c r="D146" s="128">
        <v>-7.7499999999999999E-2</v>
      </c>
      <c r="E146" s="128">
        <v>-7.7499999999999999E-2</v>
      </c>
      <c r="F146" s="128">
        <v>-5.0000000000000001E-3</v>
      </c>
      <c r="G146" s="175">
        <v>-5.0000000000000001E-3</v>
      </c>
      <c r="J146" s="174"/>
      <c r="K146" s="129"/>
      <c r="L146" s="129"/>
      <c r="M146" s="129"/>
      <c r="N146" s="129"/>
      <c r="O146" s="129"/>
      <c r="P146" s="129"/>
      <c r="Q146" s="129"/>
      <c r="R146" s="129"/>
      <c r="S146" s="129"/>
      <c r="T146" s="129"/>
      <c r="U146" s="129"/>
      <c r="V146" s="129"/>
      <c r="W146" s="129"/>
      <c r="X146" s="129"/>
      <c r="Y146" s="129"/>
      <c r="Z146" s="129"/>
      <c r="AA146" s="129"/>
      <c r="AB146" s="129"/>
      <c r="AC146" s="77"/>
      <c r="AD146" s="129"/>
      <c r="AE146" s="129"/>
      <c r="AF146" s="129"/>
      <c r="AG146" s="129"/>
      <c r="AH146" s="129"/>
      <c r="AI146" s="129"/>
      <c r="AJ146" s="129"/>
      <c r="AK146" s="142">
        <v>144</v>
      </c>
      <c r="AL146" s="143" t="s">
        <v>528</v>
      </c>
      <c r="AM146" s="159" t="s">
        <v>218</v>
      </c>
      <c r="AN146" s="160" t="s">
        <v>283</v>
      </c>
      <c r="AO146" s="138" t="s">
        <v>130</v>
      </c>
      <c r="AP146" s="138"/>
      <c r="AQ146" s="142">
        <v>144</v>
      </c>
      <c r="AR146" s="130" t="s">
        <v>529</v>
      </c>
      <c r="AS146" s="159" t="s">
        <v>220</v>
      </c>
      <c r="AT146" s="160" t="s">
        <v>219</v>
      </c>
      <c r="AU146" s="138" t="s">
        <v>130</v>
      </c>
      <c r="AV146" s="138"/>
    </row>
    <row r="147" spans="1:48" x14ac:dyDescent="0.2">
      <c r="A147" s="173">
        <v>41306</v>
      </c>
      <c r="B147" s="128">
        <v>1.05</v>
      </c>
      <c r="C147" s="128">
        <v>4.2190000000000003</v>
      </c>
      <c r="D147" s="128">
        <v>-0.06</v>
      </c>
      <c r="E147" s="128">
        <v>-0.06</v>
      </c>
      <c r="F147" s="128">
        <v>-5.0000000000000001E-3</v>
      </c>
      <c r="G147" s="175">
        <v>-5.0000000000000001E-3</v>
      </c>
      <c r="J147" s="174"/>
      <c r="K147" s="129"/>
      <c r="L147" s="129"/>
      <c r="M147" s="129"/>
      <c r="N147" s="129"/>
      <c r="O147" s="129"/>
      <c r="P147" s="129"/>
      <c r="Q147" s="129"/>
      <c r="R147" s="129"/>
      <c r="S147" s="129"/>
      <c r="T147" s="129"/>
      <c r="U147" s="129"/>
      <c r="V147" s="129"/>
      <c r="W147" s="129"/>
      <c r="X147" s="129"/>
      <c r="Y147" s="129"/>
      <c r="Z147" s="129"/>
      <c r="AA147" s="129"/>
      <c r="AB147" s="129"/>
      <c r="AC147" s="77"/>
      <c r="AD147" s="129"/>
      <c r="AE147" s="129"/>
      <c r="AF147" s="129"/>
      <c r="AG147" s="129"/>
      <c r="AH147" s="129"/>
      <c r="AI147" s="129"/>
      <c r="AJ147" s="129"/>
      <c r="AK147" s="142">
        <v>145</v>
      </c>
      <c r="AL147" s="143" t="s">
        <v>530</v>
      </c>
      <c r="AM147" s="159" t="s">
        <v>218</v>
      </c>
      <c r="AN147" s="160" t="s">
        <v>283</v>
      </c>
      <c r="AO147" s="138" t="s">
        <v>130</v>
      </c>
      <c r="AP147" s="138"/>
      <c r="AQ147" s="142">
        <v>145</v>
      </c>
      <c r="AR147" s="130" t="s">
        <v>531</v>
      </c>
      <c r="AS147" s="159" t="s">
        <v>220</v>
      </c>
      <c r="AT147" s="160" t="s">
        <v>219</v>
      </c>
      <c r="AU147" s="138" t="s">
        <v>130</v>
      </c>
      <c r="AV147" s="138"/>
    </row>
    <row r="148" spans="1:48" x14ac:dyDescent="0.2">
      <c r="A148" s="173">
        <v>41334</v>
      </c>
      <c r="B148" s="128">
        <v>0.8</v>
      </c>
      <c r="C148" s="128">
        <v>4.0869999999999997</v>
      </c>
      <c r="D148" s="128">
        <v>-4.7500000000000001E-2</v>
      </c>
      <c r="E148" s="128">
        <v>-4.7500000000000001E-2</v>
      </c>
      <c r="F148" s="128">
        <v>-5.0000000000000001E-3</v>
      </c>
      <c r="G148" s="175">
        <v>-5.0000000000000001E-3</v>
      </c>
      <c r="J148" s="174"/>
      <c r="K148" s="129"/>
      <c r="L148" s="129"/>
      <c r="M148" s="129"/>
      <c r="N148" s="129"/>
      <c r="O148" s="129"/>
      <c r="P148" s="129"/>
      <c r="Q148" s="129"/>
      <c r="R148" s="129"/>
      <c r="S148" s="129"/>
      <c r="T148" s="129"/>
      <c r="U148" s="129"/>
      <c r="V148" s="129"/>
      <c r="W148" s="129"/>
      <c r="X148" s="129"/>
      <c r="Y148" s="129"/>
      <c r="Z148" s="129"/>
      <c r="AA148" s="129"/>
      <c r="AB148" s="129"/>
      <c r="AC148" s="77"/>
      <c r="AD148" s="129"/>
      <c r="AE148" s="129"/>
      <c r="AF148" s="129"/>
      <c r="AG148" s="129"/>
      <c r="AH148" s="129"/>
      <c r="AI148" s="129"/>
      <c r="AJ148" s="129"/>
      <c r="AK148" s="142">
        <v>146</v>
      </c>
      <c r="AL148" s="143" t="s">
        <v>532</v>
      </c>
      <c r="AM148" s="159" t="s">
        <v>218</v>
      </c>
      <c r="AN148" s="160" t="s">
        <v>283</v>
      </c>
      <c r="AO148" s="138" t="s">
        <v>130</v>
      </c>
      <c r="AP148" s="138"/>
      <c r="AQ148" s="142">
        <v>146</v>
      </c>
      <c r="AR148" s="130" t="s">
        <v>533</v>
      </c>
      <c r="AS148" s="159" t="s">
        <v>220</v>
      </c>
      <c r="AT148" s="160" t="s">
        <v>219</v>
      </c>
      <c r="AU148" s="138" t="s">
        <v>130</v>
      </c>
      <c r="AV148" s="138"/>
    </row>
    <row r="149" spans="1:48" x14ac:dyDescent="0.2">
      <c r="A149" s="173">
        <v>41365</v>
      </c>
      <c r="B149" s="128">
        <v>0.45</v>
      </c>
      <c r="C149" s="128">
        <v>3.9169999999999998</v>
      </c>
      <c r="D149" s="128">
        <v>-0.01</v>
      </c>
      <c r="E149" s="128">
        <v>-0.01</v>
      </c>
      <c r="F149" s="128">
        <v>-5.0000000000000001E-3</v>
      </c>
      <c r="G149" s="175">
        <v>-5.0000000000000001E-3</v>
      </c>
      <c r="J149" s="174"/>
      <c r="K149" s="129"/>
      <c r="L149" s="129"/>
      <c r="M149" s="129"/>
      <c r="N149" s="129"/>
      <c r="O149" s="129"/>
      <c r="P149" s="129"/>
      <c r="Q149" s="129"/>
      <c r="R149" s="129"/>
      <c r="S149" s="129"/>
      <c r="T149" s="129"/>
      <c r="U149" s="129"/>
      <c r="V149" s="129"/>
      <c r="W149" s="129"/>
      <c r="X149" s="129"/>
      <c r="Y149" s="129"/>
      <c r="Z149" s="129"/>
      <c r="AA149" s="129"/>
      <c r="AB149" s="129"/>
      <c r="AC149" s="77"/>
      <c r="AD149" s="129"/>
      <c r="AE149" s="129"/>
      <c r="AF149" s="129"/>
      <c r="AG149" s="129"/>
      <c r="AH149" s="129"/>
      <c r="AI149" s="129"/>
      <c r="AJ149" s="129"/>
      <c r="AK149" s="142">
        <v>147</v>
      </c>
      <c r="AL149" s="143" t="s">
        <v>534</v>
      </c>
      <c r="AM149" s="159" t="s">
        <v>218</v>
      </c>
      <c r="AN149" s="160" t="s">
        <v>283</v>
      </c>
      <c r="AO149" s="138" t="s">
        <v>130</v>
      </c>
      <c r="AP149" s="138"/>
      <c r="AQ149" s="142">
        <v>147</v>
      </c>
      <c r="AR149" s="130" t="s">
        <v>535</v>
      </c>
      <c r="AS149" s="159" t="s">
        <v>220</v>
      </c>
      <c r="AT149" s="160" t="s">
        <v>219</v>
      </c>
      <c r="AU149" s="138" t="s">
        <v>130</v>
      </c>
      <c r="AV149" s="138"/>
    </row>
    <row r="150" spans="1:48" x14ac:dyDescent="0.2">
      <c r="A150" s="173">
        <v>41395</v>
      </c>
      <c r="B150" s="128">
        <v>0.5</v>
      </c>
      <c r="C150" s="128">
        <v>3.9169999999999998</v>
      </c>
      <c r="D150" s="128">
        <v>-0.01</v>
      </c>
      <c r="E150" s="128">
        <v>-0.01</v>
      </c>
      <c r="F150" s="128">
        <v>-5.0000000000000001E-3</v>
      </c>
      <c r="G150" s="175">
        <v>-5.0000000000000001E-3</v>
      </c>
      <c r="J150" s="174"/>
      <c r="K150" s="129"/>
      <c r="L150" s="129"/>
      <c r="M150" s="129"/>
      <c r="N150" s="129"/>
      <c r="O150" s="129"/>
      <c r="P150" s="129"/>
      <c r="Q150" s="129"/>
      <c r="R150" s="129"/>
      <c r="S150" s="129"/>
      <c r="T150" s="129"/>
      <c r="U150" s="129"/>
      <c r="V150" s="129"/>
      <c r="W150" s="129"/>
      <c r="X150" s="129"/>
      <c r="Y150" s="129"/>
      <c r="Z150" s="129"/>
      <c r="AA150" s="129"/>
      <c r="AB150" s="129"/>
      <c r="AC150" s="77"/>
      <c r="AD150" s="129"/>
      <c r="AE150" s="129"/>
      <c r="AF150" s="129"/>
      <c r="AG150" s="129"/>
      <c r="AH150" s="129"/>
      <c r="AI150" s="129"/>
      <c r="AJ150" s="129"/>
      <c r="AK150" s="142">
        <v>148</v>
      </c>
      <c r="AL150" s="143" t="s">
        <v>536</v>
      </c>
      <c r="AM150" s="159" t="s">
        <v>218</v>
      </c>
      <c r="AN150" s="160" t="s">
        <v>283</v>
      </c>
      <c r="AO150" s="138" t="s">
        <v>130</v>
      </c>
      <c r="AP150" s="138"/>
      <c r="AQ150" s="142">
        <v>148</v>
      </c>
      <c r="AR150" s="130" t="s">
        <v>537</v>
      </c>
      <c r="AS150" s="159" t="s">
        <v>220</v>
      </c>
      <c r="AT150" s="160" t="s">
        <v>219</v>
      </c>
      <c r="AU150" s="138" t="s">
        <v>130</v>
      </c>
      <c r="AV150" s="138"/>
    </row>
    <row r="151" spans="1:48" x14ac:dyDescent="0.2">
      <c r="A151" s="173">
        <v>41426</v>
      </c>
      <c r="B151" s="128">
        <v>0.5</v>
      </c>
      <c r="C151" s="128">
        <v>3.9489999999999998</v>
      </c>
      <c r="D151" s="128">
        <v>-5.0000000000000001E-3</v>
      </c>
      <c r="E151" s="128">
        <v>-5.0000000000000001E-3</v>
      </c>
      <c r="F151" s="128">
        <v>-5.0000000000000001E-3</v>
      </c>
      <c r="G151" s="175">
        <v>-5.0000000000000001E-3</v>
      </c>
      <c r="J151" s="174"/>
      <c r="K151" s="129"/>
      <c r="L151" s="129"/>
      <c r="M151" s="129"/>
      <c r="N151" s="129"/>
      <c r="O151" s="129"/>
      <c r="P151" s="129"/>
      <c r="Q151" s="129"/>
      <c r="R151" s="129"/>
      <c r="S151" s="129"/>
      <c r="T151" s="129"/>
      <c r="U151" s="129"/>
      <c r="V151" s="129"/>
      <c r="W151" s="129"/>
      <c r="X151" s="129"/>
      <c r="Y151" s="129"/>
      <c r="Z151" s="129"/>
      <c r="AA151" s="129"/>
      <c r="AB151" s="129"/>
      <c r="AC151" s="77"/>
      <c r="AD151" s="129"/>
      <c r="AE151" s="129"/>
      <c r="AF151" s="129"/>
      <c r="AG151" s="129"/>
      <c r="AH151" s="129"/>
      <c r="AI151" s="129"/>
      <c r="AJ151" s="129"/>
      <c r="AK151" s="142">
        <v>149</v>
      </c>
      <c r="AL151" s="143" t="s">
        <v>538</v>
      </c>
      <c r="AM151" s="159" t="s">
        <v>218</v>
      </c>
      <c r="AN151" s="160" t="s">
        <v>283</v>
      </c>
      <c r="AO151" s="138" t="s">
        <v>130</v>
      </c>
      <c r="AP151" s="138"/>
      <c r="AQ151" s="142">
        <v>149</v>
      </c>
      <c r="AR151" s="130" t="s">
        <v>539</v>
      </c>
      <c r="AS151" s="159" t="s">
        <v>220</v>
      </c>
      <c r="AT151" s="160" t="s">
        <v>219</v>
      </c>
      <c r="AU151" s="138" t="s">
        <v>130</v>
      </c>
      <c r="AV151" s="138"/>
    </row>
    <row r="152" spans="1:48" x14ac:dyDescent="0.2">
      <c r="A152" s="173">
        <v>41456</v>
      </c>
      <c r="B152" s="128">
        <v>0.5</v>
      </c>
      <c r="C152" s="128">
        <v>3.9990000000000001</v>
      </c>
      <c r="D152" s="128">
        <v>-2.5000000000000001E-3</v>
      </c>
      <c r="E152" s="128">
        <v>-2.5000000000000001E-3</v>
      </c>
      <c r="F152" s="128">
        <v>-5.0000000000000001E-3</v>
      </c>
      <c r="G152" s="175">
        <v>-5.0000000000000001E-3</v>
      </c>
      <c r="J152" s="174"/>
      <c r="K152" s="129"/>
      <c r="L152" s="129"/>
      <c r="M152" s="129"/>
      <c r="N152" s="129"/>
      <c r="O152" s="129"/>
      <c r="P152" s="129"/>
      <c r="Q152" s="129"/>
      <c r="R152" s="129"/>
      <c r="S152" s="129"/>
      <c r="T152" s="129"/>
      <c r="U152" s="129"/>
      <c r="V152" s="129"/>
      <c r="W152" s="129"/>
      <c r="X152" s="129"/>
      <c r="Y152" s="129"/>
      <c r="Z152" s="129"/>
      <c r="AA152" s="129"/>
      <c r="AB152" s="129"/>
      <c r="AC152" s="77"/>
      <c r="AD152" s="129"/>
      <c r="AE152" s="129"/>
      <c r="AF152" s="129"/>
      <c r="AG152" s="129"/>
      <c r="AH152" s="129"/>
      <c r="AI152" s="129"/>
      <c r="AJ152" s="129"/>
      <c r="AK152" s="142">
        <v>150</v>
      </c>
      <c r="AL152" s="143" t="s">
        <v>540</v>
      </c>
      <c r="AM152" s="159" t="s">
        <v>218</v>
      </c>
      <c r="AN152" s="160" t="s">
        <v>283</v>
      </c>
      <c r="AO152" s="138" t="s">
        <v>130</v>
      </c>
      <c r="AP152" s="138"/>
      <c r="AQ152" s="142">
        <v>150</v>
      </c>
      <c r="AR152" s="130" t="s">
        <v>541</v>
      </c>
      <c r="AS152" s="159" t="s">
        <v>220</v>
      </c>
      <c r="AT152" s="160" t="s">
        <v>219</v>
      </c>
      <c r="AU152" s="138" t="s">
        <v>130</v>
      </c>
      <c r="AV152" s="138"/>
    </row>
    <row r="153" spans="1:48" x14ac:dyDescent="0.2">
      <c r="A153" s="173">
        <v>41487</v>
      </c>
      <c r="B153" s="128">
        <v>0.55000000000000004</v>
      </c>
      <c r="C153" s="128">
        <v>4.0330000000000004</v>
      </c>
      <c r="D153" s="128">
        <v>0</v>
      </c>
      <c r="E153" s="128">
        <v>0</v>
      </c>
      <c r="F153" s="128">
        <v>-5.0000000000000001E-3</v>
      </c>
      <c r="G153" s="175">
        <v>-5.0000000000000001E-3</v>
      </c>
      <c r="J153" s="174"/>
      <c r="K153" s="129"/>
      <c r="L153" s="129"/>
      <c r="M153" s="129"/>
      <c r="N153" s="129"/>
      <c r="O153" s="129"/>
      <c r="P153" s="129"/>
      <c r="Q153" s="129"/>
      <c r="R153" s="129"/>
      <c r="S153" s="129"/>
      <c r="T153" s="129"/>
      <c r="U153" s="129"/>
      <c r="V153" s="129"/>
      <c r="W153" s="129"/>
      <c r="X153" s="129"/>
      <c r="Y153" s="129"/>
      <c r="Z153" s="129"/>
      <c r="AA153" s="129"/>
      <c r="AB153" s="129"/>
      <c r="AC153" s="77"/>
      <c r="AD153" s="129"/>
      <c r="AE153" s="129"/>
      <c r="AF153" s="129"/>
      <c r="AG153" s="129"/>
      <c r="AH153" s="129"/>
      <c r="AI153" s="129"/>
      <c r="AJ153" s="129"/>
      <c r="AK153" s="142">
        <v>151</v>
      </c>
      <c r="AL153" s="143" t="s">
        <v>542</v>
      </c>
      <c r="AM153" s="159" t="s">
        <v>218</v>
      </c>
      <c r="AN153" s="160" t="s">
        <v>283</v>
      </c>
      <c r="AO153" s="138" t="s">
        <v>130</v>
      </c>
      <c r="AP153" s="138"/>
      <c r="AQ153" s="142">
        <v>151</v>
      </c>
      <c r="AR153" s="130" t="s">
        <v>543</v>
      </c>
      <c r="AS153" s="159" t="s">
        <v>220</v>
      </c>
      <c r="AT153" s="160" t="s">
        <v>219</v>
      </c>
      <c r="AU153" s="138" t="s">
        <v>130</v>
      </c>
      <c r="AV153" s="138"/>
    </row>
    <row r="154" spans="1:48" x14ac:dyDescent="0.2">
      <c r="A154" s="173">
        <v>41518</v>
      </c>
      <c r="B154" s="128">
        <v>0.55000000000000004</v>
      </c>
      <c r="C154" s="128">
        <v>4.0460000000000003</v>
      </c>
      <c r="D154" s="128">
        <v>-7.4999999999999997E-3</v>
      </c>
      <c r="E154" s="128">
        <v>-7.4999999999999997E-3</v>
      </c>
      <c r="F154" s="128">
        <v>-5.0000000000000001E-3</v>
      </c>
      <c r="G154" s="175">
        <v>-5.0000000000000001E-3</v>
      </c>
      <c r="J154" s="174"/>
      <c r="K154" s="129"/>
      <c r="L154" s="129"/>
      <c r="M154" s="129"/>
      <c r="N154" s="129"/>
      <c r="O154" s="129"/>
      <c r="P154" s="129"/>
      <c r="Q154" s="129"/>
      <c r="R154" s="129"/>
      <c r="S154" s="129"/>
      <c r="T154" s="129"/>
      <c r="U154" s="129"/>
      <c r="V154" s="129"/>
      <c r="W154" s="129"/>
      <c r="X154" s="129"/>
      <c r="Y154" s="129"/>
      <c r="Z154" s="129"/>
      <c r="AA154" s="129"/>
      <c r="AB154" s="129"/>
      <c r="AC154" s="77"/>
      <c r="AD154" s="129"/>
      <c r="AE154" s="129"/>
      <c r="AF154" s="129"/>
      <c r="AG154" s="129"/>
      <c r="AH154" s="129"/>
      <c r="AI154" s="129"/>
      <c r="AJ154" s="129"/>
      <c r="AK154" s="142">
        <v>152</v>
      </c>
      <c r="AL154" s="143" t="s">
        <v>544</v>
      </c>
      <c r="AM154" s="159" t="s">
        <v>218</v>
      </c>
      <c r="AN154" s="160" t="s">
        <v>283</v>
      </c>
      <c r="AO154" s="138" t="s">
        <v>130</v>
      </c>
      <c r="AP154" s="138"/>
      <c r="AQ154" s="142">
        <v>152</v>
      </c>
      <c r="AR154" s="130" t="s">
        <v>545</v>
      </c>
      <c r="AS154" s="159" t="s">
        <v>220</v>
      </c>
      <c r="AT154" s="160" t="s">
        <v>219</v>
      </c>
      <c r="AU154" s="138" t="s">
        <v>130</v>
      </c>
      <c r="AV154" s="138"/>
    </row>
    <row r="155" spans="1:48" x14ac:dyDescent="0.2">
      <c r="A155" s="173">
        <v>41548</v>
      </c>
      <c r="B155" s="128">
        <v>0.6</v>
      </c>
      <c r="C155" s="128">
        <v>4.0380000000000003</v>
      </c>
      <c r="D155" s="128">
        <v>-1.7500000000000002E-2</v>
      </c>
      <c r="E155" s="128">
        <v>-1.7500000000000002E-2</v>
      </c>
      <c r="F155" s="128">
        <v>-5.0000000000000001E-3</v>
      </c>
      <c r="G155" s="175">
        <v>-5.0000000000000001E-3</v>
      </c>
      <c r="J155" s="174"/>
      <c r="K155" s="129"/>
      <c r="L155" s="129"/>
      <c r="M155" s="129"/>
      <c r="N155" s="129"/>
      <c r="O155" s="129"/>
      <c r="P155" s="129"/>
      <c r="Q155" s="129"/>
      <c r="R155" s="129"/>
      <c r="S155" s="129"/>
      <c r="T155" s="129"/>
      <c r="U155" s="129"/>
      <c r="V155" s="129"/>
      <c r="W155" s="129"/>
      <c r="X155" s="129"/>
      <c r="Y155" s="129"/>
      <c r="Z155" s="129"/>
      <c r="AA155" s="129"/>
      <c r="AB155" s="129"/>
      <c r="AC155" s="77"/>
      <c r="AD155" s="129"/>
      <c r="AE155" s="129"/>
      <c r="AF155" s="129"/>
      <c r="AG155" s="129"/>
      <c r="AH155" s="129"/>
      <c r="AI155" s="129"/>
      <c r="AJ155" s="129"/>
      <c r="AK155" s="142">
        <v>153</v>
      </c>
      <c r="AL155" s="143" t="s">
        <v>546</v>
      </c>
      <c r="AM155" s="159" t="s">
        <v>218</v>
      </c>
      <c r="AN155" s="160" t="s">
        <v>283</v>
      </c>
      <c r="AO155" s="138" t="s">
        <v>130</v>
      </c>
      <c r="AP155" s="138"/>
      <c r="AQ155" s="142">
        <v>153</v>
      </c>
      <c r="AR155" s="130" t="s">
        <v>547</v>
      </c>
      <c r="AS155" s="159" t="s">
        <v>220</v>
      </c>
      <c r="AT155" s="160" t="s">
        <v>219</v>
      </c>
      <c r="AU155" s="138" t="s">
        <v>130</v>
      </c>
      <c r="AV155" s="138"/>
    </row>
    <row r="156" spans="1:48" x14ac:dyDescent="0.2">
      <c r="A156" s="173">
        <v>41579</v>
      </c>
      <c r="B156" s="128">
        <v>0.85</v>
      </c>
      <c r="C156" s="128">
        <v>4.2080000000000002</v>
      </c>
      <c r="D156" s="128">
        <v>-5.2499999999999998E-2</v>
      </c>
      <c r="E156" s="128">
        <v>-5.2499999999999998E-2</v>
      </c>
      <c r="F156" s="128">
        <v>-5.0000000000000001E-3</v>
      </c>
      <c r="G156" s="175">
        <v>-5.0000000000000001E-3</v>
      </c>
      <c r="J156" s="174"/>
      <c r="K156" s="129"/>
      <c r="L156" s="129"/>
      <c r="M156" s="129"/>
      <c r="N156" s="129"/>
      <c r="O156" s="129"/>
      <c r="P156" s="129"/>
      <c r="Q156" s="129"/>
      <c r="R156" s="129"/>
      <c r="S156" s="129"/>
      <c r="T156" s="129"/>
      <c r="U156" s="129"/>
      <c r="V156" s="129"/>
      <c r="W156" s="129"/>
      <c r="X156" s="129"/>
      <c r="Y156" s="129"/>
      <c r="Z156" s="129"/>
      <c r="AA156" s="129"/>
      <c r="AB156" s="129"/>
      <c r="AC156" s="77"/>
      <c r="AD156" s="129"/>
      <c r="AE156" s="129"/>
      <c r="AF156" s="129"/>
      <c r="AG156" s="129"/>
      <c r="AH156" s="129"/>
      <c r="AI156" s="129"/>
      <c r="AJ156" s="129"/>
      <c r="AK156" s="142">
        <v>154</v>
      </c>
      <c r="AL156" s="143" t="s">
        <v>548</v>
      </c>
      <c r="AM156" s="159" t="s">
        <v>218</v>
      </c>
      <c r="AN156" s="160" t="s">
        <v>283</v>
      </c>
      <c r="AO156" s="138" t="s">
        <v>130</v>
      </c>
      <c r="AP156" s="138"/>
      <c r="AQ156" s="142">
        <v>154</v>
      </c>
      <c r="AR156" s="130" t="s">
        <v>549</v>
      </c>
      <c r="AS156" s="159" t="s">
        <v>220</v>
      </c>
      <c r="AT156" s="160" t="s">
        <v>219</v>
      </c>
      <c r="AU156" s="138" t="s">
        <v>130</v>
      </c>
      <c r="AV156" s="138"/>
    </row>
    <row r="157" spans="1:48" x14ac:dyDescent="0.2">
      <c r="A157" s="173">
        <v>41609</v>
      </c>
      <c r="B157" s="128">
        <v>1.05</v>
      </c>
      <c r="C157" s="128">
        <v>4.383</v>
      </c>
      <c r="D157" s="128">
        <v>-7.4999999999999997E-2</v>
      </c>
      <c r="E157" s="128">
        <v>-7.4999999999999997E-2</v>
      </c>
      <c r="F157" s="128">
        <v>-5.0000000000000001E-3</v>
      </c>
      <c r="G157" s="175">
        <v>-5.0000000000000001E-3</v>
      </c>
      <c r="J157" s="174"/>
      <c r="K157" s="129"/>
      <c r="L157" s="129"/>
      <c r="M157" s="129"/>
      <c r="N157" s="129"/>
      <c r="O157" s="129"/>
      <c r="P157" s="129"/>
      <c r="Q157" s="129"/>
      <c r="R157" s="129"/>
      <c r="S157" s="129"/>
      <c r="T157" s="129"/>
      <c r="U157" s="129"/>
      <c r="V157" s="129"/>
      <c r="W157" s="129"/>
      <c r="X157" s="129"/>
      <c r="Y157" s="129"/>
      <c r="Z157" s="129"/>
      <c r="AA157" s="129"/>
      <c r="AB157" s="129"/>
      <c r="AC157" s="77"/>
      <c r="AD157" s="129"/>
      <c r="AE157" s="129"/>
      <c r="AF157" s="129"/>
      <c r="AG157" s="129"/>
      <c r="AH157" s="129"/>
      <c r="AI157" s="129"/>
      <c r="AJ157" s="129"/>
      <c r="AK157" s="142">
        <v>155</v>
      </c>
      <c r="AL157" s="143" t="s">
        <v>550</v>
      </c>
      <c r="AM157" s="159" t="s">
        <v>218</v>
      </c>
      <c r="AN157" s="160" t="s">
        <v>283</v>
      </c>
      <c r="AO157" s="138" t="s">
        <v>130</v>
      </c>
      <c r="AP157" s="138"/>
      <c r="AQ157" s="142">
        <v>155</v>
      </c>
      <c r="AR157" s="130" t="s">
        <v>551</v>
      </c>
      <c r="AS157" s="159" t="s">
        <v>220</v>
      </c>
      <c r="AT157" s="160" t="s">
        <v>219</v>
      </c>
      <c r="AU157" s="138" t="s">
        <v>130</v>
      </c>
      <c r="AV157" s="138"/>
    </row>
    <row r="158" spans="1:48" x14ac:dyDescent="0.2">
      <c r="A158" s="173">
        <v>41640</v>
      </c>
      <c r="B158" s="128">
        <v>1.05</v>
      </c>
      <c r="C158" s="128">
        <v>4.4405000000000001</v>
      </c>
      <c r="D158" s="128">
        <v>-7.7499999999999999E-2</v>
      </c>
      <c r="E158" s="128">
        <v>-7.7499999999999999E-2</v>
      </c>
      <c r="F158" s="128">
        <v>-5.0000000000000001E-3</v>
      </c>
      <c r="G158" s="175">
        <v>-5.0000000000000001E-3</v>
      </c>
      <c r="J158" s="174"/>
      <c r="K158" s="129"/>
      <c r="L158" s="129"/>
      <c r="M158" s="129"/>
      <c r="N158" s="129"/>
      <c r="O158" s="129"/>
      <c r="P158" s="129"/>
      <c r="Q158" s="129"/>
      <c r="R158" s="129"/>
      <c r="S158" s="129"/>
      <c r="T158" s="129"/>
      <c r="U158" s="129"/>
      <c r="V158" s="129"/>
      <c r="W158" s="129"/>
      <c r="X158" s="129"/>
      <c r="Y158" s="129"/>
      <c r="Z158" s="129"/>
      <c r="AA158" s="129"/>
      <c r="AB158" s="129"/>
      <c r="AC158" s="77"/>
      <c r="AD158" s="129"/>
      <c r="AE158" s="129"/>
      <c r="AF158" s="129"/>
      <c r="AG158" s="129"/>
      <c r="AH158" s="129"/>
      <c r="AI158" s="129"/>
      <c r="AJ158" s="129"/>
      <c r="AK158" s="142">
        <v>156</v>
      </c>
      <c r="AL158" s="143" t="s">
        <v>552</v>
      </c>
      <c r="AM158" s="159" t="s">
        <v>218</v>
      </c>
      <c r="AN158" s="160" t="s">
        <v>283</v>
      </c>
      <c r="AO158" s="138" t="s">
        <v>130</v>
      </c>
      <c r="AP158" s="138"/>
      <c r="AQ158" s="142">
        <v>156</v>
      </c>
      <c r="AR158" s="130" t="s">
        <v>553</v>
      </c>
      <c r="AS158" s="159" t="s">
        <v>220</v>
      </c>
      <c r="AT158" s="160" t="s">
        <v>219</v>
      </c>
      <c r="AU158" s="138" t="s">
        <v>130</v>
      </c>
      <c r="AV158" s="138"/>
    </row>
    <row r="159" spans="1:48" x14ac:dyDescent="0.2">
      <c r="A159" s="173">
        <v>41671</v>
      </c>
      <c r="B159" s="128">
        <v>1.05</v>
      </c>
      <c r="C159" s="128">
        <v>4.3265000000000002</v>
      </c>
      <c r="D159" s="128">
        <v>-0.06</v>
      </c>
      <c r="E159" s="128">
        <v>-0.06</v>
      </c>
      <c r="F159" s="128">
        <v>-5.0000000000000001E-3</v>
      </c>
      <c r="G159" s="175">
        <v>-5.0000000000000001E-3</v>
      </c>
      <c r="J159" s="174"/>
      <c r="K159" s="129"/>
      <c r="L159" s="129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29"/>
      <c r="AB159" s="129"/>
      <c r="AC159" s="77"/>
      <c r="AD159" s="129"/>
      <c r="AE159" s="129"/>
      <c r="AF159" s="129"/>
      <c r="AG159" s="129"/>
      <c r="AH159" s="129"/>
      <c r="AI159" s="129"/>
      <c r="AJ159" s="129"/>
      <c r="AK159" s="142">
        <v>157</v>
      </c>
      <c r="AL159" s="143" t="s">
        <v>554</v>
      </c>
      <c r="AM159" s="159" t="s">
        <v>218</v>
      </c>
      <c r="AN159" s="160" t="s">
        <v>283</v>
      </c>
      <c r="AO159" s="138" t="s">
        <v>130</v>
      </c>
      <c r="AP159" s="138"/>
      <c r="AQ159" s="142">
        <v>157</v>
      </c>
      <c r="AR159" s="130" t="s">
        <v>555</v>
      </c>
      <c r="AS159" s="159" t="s">
        <v>220</v>
      </c>
      <c r="AT159" s="160" t="s">
        <v>219</v>
      </c>
      <c r="AU159" s="138" t="s">
        <v>130</v>
      </c>
      <c r="AV159" s="138"/>
    </row>
    <row r="160" spans="1:48" x14ac:dyDescent="0.2">
      <c r="A160" s="173">
        <v>41699</v>
      </c>
      <c r="B160" s="128">
        <v>0.8</v>
      </c>
      <c r="C160" s="128">
        <v>4.1944999999999997</v>
      </c>
      <c r="D160" s="128">
        <v>-4.7500000000000001E-2</v>
      </c>
      <c r="E160" s="128">
        <v>-4.7500000000000001E-2</v>
      </c>
      <c r="F160" s="128">
        <v>-5.0000000000000001E-3</v>
      </c>
      <c r="G160" s="175">
        <v>-5.0000000000000001E-3</v>
      </c>
      <c r="J160" s="174"/>
      <c r="K160" s="129"/>
      <c r="L160" s="129"/>
      <c r="M160" s="129"/>
      <c r="N160" s="129"/>
      <c r="O160" s="129"/>
      <c r="P160" s="129"/>
      <c r="Q160" s="129"/>
      <c r="R160" s="129"/>
      <c r="S160" s="129"/>
      <c r="T160" s="129"/>
      <c r="U160" s="129"/>
      <c r="V160" s="129"/>
      <c r="W160" s="129"/>
      <c r="X160" s="129"/>
      <c r="Y160" s="129"/>
      <c r="Z160" s="129"/>
      <c r="AA160" s="129"/>
      <c r="AB160" s="129"/>
      <c r="AC160" s="77"/>
      <c r="AD160" s="129"/>
      <c r="AE160" s="129"/>
      <c r="AF160" s="129"/>
      <c r="AG160" s="129"/>
      <c r="AH160" s="129"/>
      <c r="AI160" s="129"/>
      <c r="AJ160" s="129"/>
      <c r="AK160" s="142">
        <v>158</v>
      </c>
      <c r="AL160" s="143" t="s">
        <v>556</v>
      </c>
      <c r="AM160" s="159" t="s">
        <v>218</v>
      </c>
      <c r="AN160" s="160" t="s">
        <v>283</v>
      </c>
      <c r="AO160" s="138" t="s">
        <v>130</v>
      </c>
      <c r="AP160" s="138"/>
      <c r="AQ160" s="142">
        <v>158</v>
      </c>
      <c r="AR160" s="130" t="s">
        <v>557</v>
      </c>
      <c r="AS160" s="159" t="s">
        <v>220</v>
      </c>
      <c r="AT160" s="160" t="s">
        <v>219</v>
      </c>
      <c r="AU160" s="138" t="s">
        <v>130</v>
      </c>
      <c r="AV160" s="138"/>
    </row>
    <row r="161" spans="1:48" x14ac:dyDescent="0.2">
      <c r="A161" s="173">
        <v>41730</v>
      </c>
      <c r="B161" s="128">
        <v>0.45</v>
      </c>
      <c r="C161" s="128">
        <v>4.0244999999999997</v>
      </c>
      <c r="D161" s="128">
        <v>-0.01</v>
      </c>
      <c r="E161" s="128">
        <v>-0.01</v>
      </c>
      <c r="F161" s="128">
        <v>-5.0000000000000001E-3</v>
      </c>
      <c r="G161" s="175">
        <v>-5.0000000000000001E-3</v>
      </c>
      <c r="J161" s="174"/>
      <c r="K161" s="129"/>
      <c r="L161" s="129"/>
      <c r="M161" s="129"/>
      <c r="N161" s="129"/>
      <c r="O161" s="129"/>
      <c r="P161" s="129"/>
      <c r="Q161" s="129"/>
      <c r="R161" s="129"/>
      <c r="S161" s="129"/>
      <c r="T161" s="129"/>
      <c r="U161" s="129"/>
      <c r="V161" s="129"/>
      <c r="W161" s="129"/>
      <c r="X161" s="129"/>
      <c r="Y161" s="129"/>
      <c r="Z161" s="129"/>
      <c r="AA161" s="129"/>
      <c r="AB161" s="129"/>
      <c r="AC161" s="77"/>
      <c r="AD161" s="129"/>
      <c r="AE161" s="129"/>
      <c r="AF161" s="129"/>
      <c r="AG161" s="129"/>
      <c r="AH161" s="129"/>
      <c r="AI161" s="129"/>
      <c r="AJ161" s="129"/>
      <c r="AK161" s="142">
        <v>159</v>
      </c>
      <c r="AL161" s="143" t="s">
        <v>558</v>
      </c>
      <c r="AM161" s="159" t="s">
        <v>218</v>
      </c>
      <c r="AN161" s="160" t="s">
        <v>283</v>
      </c>
      <c r="AO161" s="138" t="s">
        <v>130</v>
      </c>
      <c r="AP161" s="138"/>
      <c r="AQ161" s="142">
        <v>159</v>
      </c>
      <c r="AR161" s="130" t="s">
        <v>559</v>
      </c>
      <c r="AS161" s="159" t="s">
        <v>220</v>
      </c>
      <c r="AT161" s="160" t="s">
        <v>219</v>
      </c>
      <c r="AU161" s="138" t="s">
        <v>130</v>
      </c>
      <c r="AV161" s="138"/>
    </row>
    <row r="162" spans="1:48" x14ac:dyDescent="0.2">
      <c r="A162" s="173">
        <v>41760</v>
      </c>
      <c r="B162" s="128">
        <v>0.5</v>
      </c>
      <c r="C162" s="128">
        <v>4.0244999999999997</v>
      </c>
      <c r="D162" s="128">
        <v>-0.01</v>
      </c>
      <c r="E162" s="128">
        <v>-0.01</v>
      </c>
      <c r="F162" s="128">
        <v>-5.0000000000000001E-3</v>
      </c>
      <c r="G162" s="175">
        <v>-5.0000000000000001E-3</v>
      </c>
      <c r="J162" s="174"/>
      <c r="K162" s="129"/>
      <c r="L162" s="129"/>
      <c r="M162" s="129"/>
      <c r="N162" s="129"/>
      <c r="O162" s="129"/>
      <c r="P162" s="129"/>
      <c r="Q162" s="129"/>
      <c r="R162" s="129"/>
      <c r="S162" s="129"/>
      <c r="T162" s="129"/>
      <c r="U162" s="129"/>
      <c r="V162" s="129"/>
      <c r="W162" s="129"/>
      <c r="X162" s="129"/>
      <c r="Y162" s="129"/>
      <c r="Z162" s="129"/>
      <c r="AA162" s="129"/>
      <c r="AB162" s="129"/>
      <c r="AC162" s="77"/>
      <c r="AD162" s="129"/>
      <c r="AE162" s="129"/>
      <c r="AF162" s="129"/>
      <c r="AG162" s="129"/>
      <c r="AH162" s="129"/>
      <c r="AI162" s="129"/>
      <c r="AJ162" s="129"/>
      <c r="AK162" s="142">
        <v>160</v>
      </c>
      <c r="AL162" s="143" t="s">
        <v>560</v>
      </c>
      <c r="AM162" s="159" t="s">
        <v>218</v>
      </c>
      <c r="AN162" s="160" t="s">
        <v>283</v>
      </c>
      <c r="AO162" s="138" t="s">
        <v>130</v>
      </c>
      <c r="AP162" s="138"/>
      <c r="AQ162" s="142">
        <v>160</v>
      </c>
      <c r="AR162" s="130" t="s">
        <v>561</v>
      </c>
      <c r="AS162" s="159" t="s">
        <v>220</v>
      </c>
      <c r="AT162" s="160" t="s">
        <v>219</v>
      </c>
      <c r="AU162" s="138" t="s">
        <v>130</v>
      </c>
      <c r="AV162" s="138"/>
    </row>
    <row r="163" spans="1:48" x14ac:dyDescent="0.2">
      <c r="A163" s="173">
        <v>41791</v>
      </c>
      <c r="B163" s="128">
        <v>0.5</v>
      </c>
      <c r="C163" s="128">
        <v>4.0564999999999998</v>
      </c>
      <c r="D163" s="128">
        <v>-5.0000000000000001E-3</v>
      </c>
      <c r="E163" s="128">
        <v>-5.0000000000000001E-3</v>
      </c>
      <c r="F163" s="128">
        <v>-5.0000000000000001E-3</v>
      </c>
      <c r="G163" s="175">
        <v>-5.0000000000000001E-3</v>
      </c>
      <c r="J163" s="174"/>
      <c r="K163" s="129"/>
      <c r="L163" s="129"/>
      <c r="M163" s="129"/>
      <c r="N163" s="129"/>
      <c r="O163" s="129"/>
      <c r="P163" s="129"/>
      <c r="Q163" s="129"/>
      <c r="R163" s="129"/>
      <c r="S163" s="129"/>
      <c r="T163" s="129"/>
      <c r="U163" s="129"/>
      <c r="V163" s="129"/>
      <c r="W163" s="129"/>
      <c r="X163" s="129"/>
      <c r="Y163" s="129"/>
      <c r="Z163" s="129"/>
      <c r="AA163" s="129"/>
      <c r="AB163" s="129"/>
      <c r="AC163" s="77"/>
      <c r="AD163" s="129"/>
      <c r="AE163" s="129"/>
      <c r="AF163" s="129"/>
      <c r="AG163" s="129"/>
      <c r="AH163" s="129"/>
      <c r="AI163" s="129"/>
      <c r="AJ163" s="129"/>
      <c r="AK163" s="142">
        <v>161</v>
      </c>
      <c r="AL163" s="143" t="s">
        <v>562</v>
      </c>
      <c r="AM163" s="159" t="s">
        <v>218</v>
      </c>
      <c r="AN163" s="160" t="s">
        <v>283</v>
      </c>
      <c r="AO163" s="138" t="s">
        <v>130</v>
      </c>
      <c r="AP163" s="138"/>
      <c r="AQ163" s="142">
        <v>161</v>
      </c>
      <c r="AR163" s="130" t="s">
        <v>563</v>
      </c>
      <c r="AS163" s="159" t="s">
        <v>220</v>
      </c>
      <c r="AT163" s="160" t="s">
        <v>219</v>
      </c>
      <c r="AU163" s="138" t="s">
        <v>130</v>
      </c>
      <c r="AV163" s="138"/>
    </row>
    <row r="164" spans="1:48" x14ac:dyDescent="0.2">
      <c r="A164" s="173">
        <v>41821</v>
      </c>
      <c r="B164" s="128">
        <v>0.5</v>
      </c>
      <c r="C164" s="128">
        <v>4.1064999999999996</v>
      </c>
      <c r="D164" s="128">
        <v>-2.5000000000000001E-3</v>
      </c>
      <c r="E164" s="128">
        <v>-2.5000000000000001E-3</v>
      </c>
      <c r="F164" s="128">
        <v>-5.0000000000000001E-3</v>
      </c>
      <c r="G164" s="175">
        <v>-5.0000000000000001E-3</v>
      </c>
      <c r="J164" s="174"/>
      <c r="K164" s="129"/>
      <c r="L164" s="129"/>
      <c r="M164" s="129"/>
      <c r="N164" s="129"/>
      <c r="O164" s="129"/>
      <c r="P164" s="129"/>
      <c r="Q164" s="129"/>
      <c r="R164" s="129"/>
      <c r="S164" s="129"/>
      <c r="T164" s="129"/>
      <c r="U164" s="129"/>
      <c r="V164" s="129"/>
      <c r="W164" s="129"/>
      <c r="X164" s="129"/>
      <c r="Y164" s="129"/>
      <c r="Z164" s="129"/>
      <c r="AA164" s="129"/>
      <c r="AB164" s="129"/>
      <c r="AC164" s="77"/>
      <c r="AD164" s="129"/>
      <c r="AE164" s="129"/>
      <c r="AF164" s="129"/>
      <c r="AG164" s="129"/>
      <c r="AH164" s="129"/>
      <c r="AI164" s="129"/>
      <c r="AJ164" s="129"/>
      <c r="AK164" s="142">
        <v>162</v>
      </c>
      <c r="AL164" s="143" t="s">
        <v>564</v>
      </c>
      <c r="AM164" s="159" t="s">
        <v>218</v>
      </c>
      <c r="AN164" s="160" t="s">
        <v>283</v>
      </c>
      <c r="AO164" s="138" t="s">
        <v>130</v>
      </c>
      <c r="AP164" s="138"/>
      <c r="AQ164" s="142">
        <v>162</v>
      </c>
      <c r="AR164" s="130" t="s">
        <v>565</v>
      </c>
      <c r="AS164" s="159" t="s">
        <v>220</v>
      </c>
      <c r="AT164" s="160" t="s">
        <v>219</v>
      </c>
      <c r="AU164" s="138" t="s">
        <v>130</v>
      </c>
      <c r="AV164" s="138"/>
    </row>
    <row r="165" spans="1:48" x14ac:dyDescent="0.2">
      <c r="A165" s="173">
        <v>41852</v>
      </c>
      <c r="B165" s="128">
        <v>0.55000000000000004</v>
      </c>
      <c r="C165" s="128">
        <v>4.1405000000000003</v>
      </c>
      <c r="D165" s="128">
        <v>0</v>
      </c>
      <c r="E165" s="128">
        <v>0</v>
      </c>
      <c r="F165" s="128">
        <v>-5.0000000000000001E-3</v>
      </c>
      <c r="G165" s="175">
        <v>-5.0000000000000001E-3</v>
      </c>
      <c r="J165" s="174"/>
      <c r="K165" s="129"/>
      <c r="L165" s="129"/>
      <c r="M165" s="129"/>
      <c r="N165" s="129"/>
      <c r="O165" s="129"/>
      <c r="P165" s="129"/>
      <c r="Q165" s="129"/>
      <c r="R165" s="129"/>
      <c r="S165" s="129"/>
      <c r="T165" s="129"/>
      <c r="U165" s="129"/>
      <c r="V165" s="129"/>
      <c r="W165" s="129"/>
      <c r="X165" s="129"/>
      <c r="Y165" s="129"/>
      <c r="Z165" s="129"/>
      <c r="AA165" s="129"/>
      <c r="AB165" s="129"/>
      <c r="AC165" s="77"/>
      <c r="AD165" s="129"/>
      <c r="AE165" s="129"/>
      <c r="AF165" s="129"/>
      <c r="AG165" s="129"/>
      <c r="AH165" s="129"/>
      <c r="AI165" s="129"/>
      <c r="AJ165" s="129"/>
      <c r="AK165" s="142">
        <v>163</v>
      </c>
      <c r="AL165" s="143" t="s">
        <v>566</v>
      </c>
      <c r="AM165" s="159" t="s">
        <v>218</v>
      </c>
      <c r="AN165" s="160" t="s">
        <v>283</v>
      </c>
      <c r="AO165" s="138" t="s">
        <v>130</v>
      </c>
      <c r="AP165" s="138"/>
      <c r="AQ165" s="142">
        <v>163</v>
      </c>
      <c r="AR165" s="130" t="s">
        <v>567</v>
      </c>
      <c r="AS165" s="159" t="s">
        <v>220</v>
      </c>
      <c r="AT165" s="160" t="s">
        <v>219</v>
      </c>
      <c r="AU165" s="138" t="s">
        <v>130</v>
      </c>
      <c r="AV165" s="138"/>
    </row>
    <row r="166" spans="1:48" x14ac:dyDescent="0.2">
      <c r="A166" s="173">
        <v>41883</v>
      </c>
      <c r="B166" s="128">
        <v>0.55000000000000004</v>
      </c>
      <c r="C166" s="128">
        <v>4.1535000000000002</v>
      </c>
      <c r="D166" s="128">
        <v>-7.4999999999999997E-3</v>
      </c>
      <c r="E166" s="128">
        <v>-7.4999999999999997E-3</v>
      </c>
      <c r="F166" s="128">
        <v>-5.0000000000000001E-3</v>
      </c>
      <c r="G166" s="175">
        <v>-5.0000000000000001E-3</v>
      </c>
      <c r="J166" s="174"/>
      <c r="K166" s="129"/>
      <c r="L166" s="129"/>
      <c r="M166" s="129"/>
      <c r="N166" s="129"/>
      <c r="O166" s="129"/>
      <c r="P166" s="129"/>
      <c r="Q166" s="129"/>
      <c r="R166" s="129"/>
      <c r="S166" s="129"/>
      <c r="T166" s="129"/>
      <c r="U166" s="129"/>
      <c r="V166" s="129"/>
      <c r="W166" s="129"/>
      <c r="X166" s="129"/>
      <c r="Y166" s="129"/>
      <c r="Z166" s="129"/>
      <c r="AA166" s="129"/>
      <c r="AB166" s="129"/>
      <c r="AC166" s="77"/>
      <c r="AD166" s="129"/>
      <c r="AE166" s="129"/>
      <c r="AF166" s="129"/>
      <c r="AG166" s="129"/>
      <c r="AH166" s="129"/>
      <c r="AI166" s="129"/>
      <c r="AJ166" s="129"/>
      <c r="AK166" s="142">
        <v>164</v>
      </c>
      <c r="AL166" s="143" t="s">
        <v>568</v>
      </c>
      <c r="AM166" s="159" t="s">
        <v>218</v>
      </c>
      <c r="AN166" s="160" t="s">
        <v>283</v>
      </c>
      <c r="AO166" s="138" t="s">
        <v>130</v>
      </c>
      <c r="AP166" s="138"/>
      <c r="AQ166" s="142">
        <v>164</v>
      </c>
      <c r="AR166" s="130" t="s">
        <v>569</v>
      </c>
      <c r="AS166" s="159" t="s">
        <v>220</v>
      </c>
      <c r="AT166" s="160" t="s">
        <v>219</v>
      </c>
      <c r="AU166" s="138" t="s">
        <v>130</v>
      </c>
      <c r="AV166" s="138"/>
    </row>
    <row r="167" spans="1:48" x14ac:dyDescent="0.2">
      <c r="A167" s="173">
        <v>41913</v>
      </c>
      <c r="B167" s="128">
        <v>0.6</v>
      </c>
      <c r="C167" s="128">
        <v>4.1455000000000002</v>
      </c>
      <c r="D167" s="128">
        <v>-1.7500000000000002E-2</v>
      </c>
      <c r="E167" s="128">
        <v>-1.7500000000000002E-2</v>
      </c>
      <c r="F167" s="128">
        <v>-5.0000000000000001E-3</v>
      </c>
      <c r="G167" s="175">
        <v>-5.0000000000000001E-3</v>
      </c>
      <c r="J167" s="174"/>
      <c r="K167" s="129"/>
      <c r="L167" s="129"/>
      <c r="M167" s="129"/>
      <c r="N167" s="129"/>
      <c r="O167" s="129"/>
      <c r="P167" s="129"/>
      <c r="Q167" s="129"/>
      <c r="R167" s="129"/>
      <c r="S167" s="129"/>
      <c r="T167" s="129"/>
      <c r="U167" s="129"/>
      <c r="V167" s="129"/>
      <c r="W167" s="129"/>
      <c r="X167" s="129"/>
      <c r="Y167" s="129"/>
      <c r="Z167" s="129"/>
      <c r="AA167" s="129"/>
      <c r="AB167" s="129"/>
      <c r="AC167" s="77"/>
      <c r="AD167" s="129"/>
      <c r="AE167" s="129"/>
      <c r="AF167" s="129"/>
      <c r="AG167" s="129"/>
      <c r="AH167" s="129"/>
      <c r="AI167" s="129"/>
      <c r="AJ167" s="129"/>
      <c r="AK167" s="142">
        <v>165</v>
      </c>
      <c r="AL167" s="143" t="s">
        <v>570</v>
      </c>
      <c r="AM167" s="159" t="s">
        <v>218</v>
      </c>
      <c r="AN167" s="160" t="s">
        <v>283</v>
      </c>
      <c r="AO167" s="138" t="s">
        <v>130</v>
      </c>
      <c r="AP167" s="138"/>
      <c r="AQ167" s="142">
        <v>165</v>
      </c>
      <c r="AR167" s="130" t="s">
        <v>571</v>
      </c>
      <c r="AS167" s="159" t="s">
        <v>220</v>
      </c>
      <c r="AT167" s="160" t="s">
        <v>219</v>
      </c>
      <c r="AU167" s="138" t="s">
        <v>130</v>
      </c>
      <c r="AV167" s="138"/>
    </row>
    <row r="168" spans="1:48" x14ac:dyDescent="0.2">
      <c r="A168" s="173">
        <v>41944</v>
      </c>
      <c r="B168" s="128">
        <v>0.85</v>
      </c>
      <c r="C168" s="128">
        <v>4.3155000000000001</v>
      </c>
      <c r="D168" s="128">
        <v>-5.2499999999999998E-2</v>
      </c>
      <c r="E168" s="128">
        <v>-5.2499999999999998E-2</v>
      </c>
      <c r="F168" s="128">
        <v>-5.0000000000000001E-3</v>
      </c>
      <c r="G168" s="175">
        <v>-5.0000000000000001E-3</v>
      </c>
      <c r="J168" s="174"/>
      <c r="K168" s="129"/>
      <c r="L168" s="129"/>
      <c r="M168" s="129"/>
      <c r="N168" s="129"/>
      <c r="O168" s="129"/>
      <c r="P168" s="129"/>
      <c r="Q168" s="129"/>
      <c r="R168" s="129"/>
      <c r="S168" s="129"/>
      <c r="T168" s="129"/>
      <c r="U168" s="129"/>
      <c r="V168" s="129"/>
      <c r="W168" s="129"/>
      <c r="X168" s="129"/>
      <c r="Y168" s="129"/>
      <c r="Z168" s="129"/>
      <c r="AA168" s="129"/>
      <c r="AB168" s="129"/>
      <c r="AC168" s="77"/>
      <c r="AD168" s="129"/>
      <c r="AE168" s="129"/>
      <c r="AF168" s="129"/>
      <c r="AG168" s="129"/>
      <c r="AH168" s="129"/>
      <c r="AI168" s="129"/>
      <c r="AJ168" s="129"/>
      <c r="AK168" s="142">
        <v>166</v>
      </c>
      <c r="AL168" s="143" t="s">
        <v>572</v>
      </c>
      <c r="AM168" s="159" t="s">
        <v>218</v>
      </c>
      <c r="AN168" s="160" t="s">
        <v>283</v>
      </c>
      <c r="AO168" s="138" t="s">
        <v>130</v>
      </c>
      <c r="AP168" s="138"/>
      <c r="AQ168" s="142">
        <v>166</v>
      </c>
      <c r="AR168" s="130" t="s">
        <v>573</v>
      </c>
      <c r="AS168" s="159" t="s">
        <v>220</v>
      </c>
      <c r="AT168" s="160" t="s">
        <v>219</v>
      </c>
      <c r="AU168" s="138" t="s">
        <v>130</v>
      </c>
      <c r="AV168" s="138"/>
    </row>
    <row r="169" spans="1:48" x14ac:dyDescent="0.2">
      <c r="A169" s="173">
        <v>41974</v>
      </c>
      <c r="B169" s="128">
        <v>1.05</v>
      </c>
      <c r="C169" s="128">
        <v>4.4904999999999999</v>
      </c>
      <c r="D169" s="128">
        <v>-7.4999999999999997E-2</v>
      </c>
      <c r="E169" s="128">
        <v>-7.4999999999999997E-2</v>
      </c>
      <c r="F169" s="128">
        <v>-5.0000000000000001E-3</v>
      </c>
      <c r="G169" s="175">
        <v>-5.0000000000000001E-3</v>
      </c>
      <c r="J169" s="174"/>
      <c r="K169" s="129"/>
      <c r="L169" s="129"/>
      <c r="M169" s="129"/>
      <c r="N169" s="129"/>
      <c r="O169" s="129"/>
      <c r="P169" s="129"/>
      <c r="Q169" s="129"/>
      <c r="R169" s="129"/>
      <c r="S169" s="129"/>
      <c r="T169" s="129"/>
      <c r="U169" s="129"/>
      <c r="V169" s="129"/>
      <c r="W169" s="129"/>
      <c r="X169" s="129"/>
      <c r="Y169" s="129"/>
      <c r="Z169" s="129"/>
      <c r="AA169" s="129"/>
      <c r="AB169" s="129"/>
      <c r="AC169" s="77"/>
      <c r="AD169" s="129"/>
      <c r="AE169" s="129"/>
      <c r="AF169" s="129"/>
      <c r="AG169" s="129"/>
      <c r="AH169" s="129"/>
      <c r="AI169" s="129"/>
      <c r="AJ169" s="129"/>
      <c r="AK169" s="142">
        <v>167</v>
      </c>
      <c r="AL169" s="143" t="s">
        <v>574</v>
      </c>
      <c r="AM169" s="159" t="s">
        <v>218</v>
      </c>
      <c r="AN169" s="160" t="s">
        <v>283</v>
      </c>
      <c r="AO169" s="138" t="s">
        <v>130</v>
      </c>
      <c r="AP169" s="138"/>
      <c r="AQ169" s="142">
        <v>167</v>
      </c>
      <c r="AR169" s="130" t="s">
        <v>575</v>
      </c>
      <c r="AS169" s="159" t="s">
        <v>220</v>
      </c>
      <c r="AT169" s="160" t="s">
        <v>219</v>
      </c>
      <c r="AU169" s="138" t="s">
        <v>130</v>
      </c>
      <c r="AV169" s="138"/>
    </row>
    <row r="170" spans="1:48" x14ac:dyDescent="0.2">
      <c r="A170" s="173">
        <v>42005</v>
      </c>
      <c r="B170" s="128">
        <v>1.05</v>
      </c>
      <c r="C170" s="128">
        <v>4.548</v>
      </c>
      <c r="D170" s="128">
        <v>-7.7499999999999999E-2</v>
      </c>
      <c r="E170" s="128">
        <v>-7.7499999999999999E-2</v>
      </c>
      <c r="F170" s="128">
        <v>-5.0000000000000001E-3</v>
      </c>
      <c r="G170" s="175">
        <v>-5.0000000000000001E-3</v>
      </c>
      <c r="J170" s="174"/>
      <c r="K170" s="129"/>
      <c r="L170" s="129"/>
      <c r="M170" s="129"/>
      <c r="N170" s="129"/>
      <c r="O170" s="129"/>
      <c r="P170" s="129"/>
      <c r="Q170" s="129"/>
      <c r="R170" s="129"/>
      <c r="S170" s="129"/>
      <c r="T170" s="129"/>
      <c r="U170" s="129"/>
      <c r="V170" s="129"/>
      <c r="W170" s="129"/>
      <c r="X170" s="129"/>
      <c r="Y170" s="129"/>
      <c r="Z170" s="129"/>
      <c r="AA170" s="129"/>
      <c r="AB170" s="129"/>
      <c r="AC170" s="77"/>
      <c r="AD170" s="129"/>
      <c r="AE170" s="129"/>
      <c r="AF170" s="129"/>
      <c r="AG170" s="129"/>
      <c r="AH170" s="129"/>
      <c r="AI170" s="129"/>
      <c r="AJ170" s="129"/>
      <c r="AK170" s="142">
        <v>168</v>
      </c>
      <c r="AL170" s="143" t="s">
        <v>576</v>
      </c>
      <c r="AM170" s="159" t="s">
        <v>218</v>
      </c>
      <c r="AN170" s="160" t="s">
        <v>283</v>
      </c>
      <c r="AO170" s="138" t="s">
        <v>130</v>
      </c>
      <c r="AP170" s="138"/>
      <c r="AQ170" s="142">
        <v>168</v>
      </c>
      <c r="AR170" s="130" t="s">
        <v>577</v>
      </c>
      <c r="AS170" s="159" t="s">
        <v>220</v>
      </c>
      <c r="AT170" s="160" t="s">
        <v>219</v>
      </c>
      <c r="AU170" s="138" t="s">
        <v>130</v>
      </c>
      <c r="AV170" s="138"/>
    </row>
    <row r="171" spans="1:48" x14ac:dyDescent="0.2">
      <c r="A171" s="173">
        <v>42036</v>
      </c>
      <c r="B171" s="128">
        <v>1.05</v>
      </c>
      <c r="C171" s="128">
        <v>4.4340000000000002</v>
      </c>
      <c r="D171" s="128">
        <v>-0.06</v>
      </c>
      <c r="E171" s="128">
        <v>-0.06</v>
      </c>
      <c r="F171" s="128">
        <v>-5.0000000000000001E-3</v>
      </c>
      <c r="G171" s="175">
        <v>-5.0000000000000001E-3</v>
      </c>
      <c r="J171" s="174"/>
      <c r="K171" s="129"/>
      <c r="L171" s="129"/>
      <c r="M171" s="129"/>
      <c r="N171" s="129"/>
      <c r="O171" s="129"/>
      <c r="P171" s="129"/>
      <c r="Q171" s="129"/>
      <c r="R171" s="129"/>
      <c r="S171" s="129"/>
      <c r="T171" s="129"/>
      <c r="U171" s="129"/>
      <c r="V171" s="129"/>
      <c r="W171" s="129"/>
      <c r="X171" s="129"/>
      <c r="Y171" s="129"/>
      <c r="Z171" s="129"/>
      <c r="AA171" s="129"/>
      <c r="AB171" s="129"/>
      <c r="AC171" s="77"/>
      <c r="AD171" s="129"/>
      <c r="AE171" s="129"/>
      <c r="AF171" s="129"/>
      <c r="AG171" s="129"/>
      <c r="AH171" s="129"/>
      <c r="AI171" s="129"/>
      <c r="AJ171" s="129"/>
      <c r="AK171" s="142">
        <v>169</v>
      </c>
      <c r="AL171" s="143" t="s">
        <v>578</v>
      </c>
      <c r="AM171" s="159" t="s">
        <v>218</v>
      </c>
      <c r="AN171" s="160" t="s">
        <v>283</v>
      </c>
      <c r="AO171" s="138" t="s">
        <v>130</v>
      </c>
      <c r="AP171" s="138"/>
      <c r="AQ171" s="142">
        <v>169</v>
      </c>
      <c r="AR171" s="130" t="s">
        <v>579</v>
      </c>
      <c r="AS171" s="159" t="s">
        <v>220</v>
      </c>
      <c r="AT171" s="160" t="s">
        <v>219</v>
      </c>
      <c r="AU171" s="138" t="s">
        <v>130</v>
      </c>
      <c r="AV171" s="138"/>
    </row>
    <row r="172" spans="1:48" x14ac:dyDescent="0.2">
      <c r="A172" s="173">
        <v>42064</v>
      </c>
      <c r="B172" s="128">
        <v>0.8</v>
      </c>
      <c r="C172" s="128">
        <v>4.3019999999999996</v>
      </c>
      <c r="D172" s="128">
        <v>-4.7500000000000001E-2</v>
      </c>
      <c r="E172" s="128">
        <v>-4.7500000000000001E-2</v>
      </c>
      <c r="F172" s="128">
        <v>-5.0000000000000001E-3</v>
      </c>
      <c r="G172" s="175">
        <v>-5.0000000000000001E-3</v>
      </c>
      <c r="J172" s="174"/>
      <c r="K172" s="129"/>
      <c r="L172" s="129"/>
      <c r="M172" s="129"/>
      <c r="N172" s="129"/>
      <c r="O172" s="129"/>
      <c r="P172" s="129"/>
      <c r="Q172" s="129"/>
      <c r="R172" s="129"/>
      <c r="S172" s="129"/>
      <c r="T172" s="129"/>
      <c r="U172" s="129"/>
      <c r="V172" s="129"/>
      <c r="W172" s="129"/>
      <c r="X172" s="129"/>
      <c r="Y172" s="129"/>
      <c r="Z172" s="129"/>
      <c r="AA172" s="129"/>
      <c r="AB172" s="129"/>
      <c r="AC172" s="77"/>
      <c r="AD172" s="129"/>
      <c r="AE172" s="129"/>
      <c r="AF172" s="129"/>
      <c r="AG172" s="129"/>
      <c r="AH172" s="129"/>
      <c r="AI172" s="129"/>
      <c r="AJ172" s="129"/>
      <c r="AK172" s="142">
        <v>170</v>
      </c>
      <c r="AL172" s="143" t="s">
        <v>580</v>
      </c>
      <c r="AM172" s="159" t="s">
        <v>218</v>
      </c>
      <c r="AN172" s="160" t="s">
        <v>283</v>
      </c>
      <c r="AO172" s="138" t="s">
        <v>130</v>
      </c>
      <c r="AP172" s="138"/>
      <c r="AQ172" s="142">
        <v>170</v>
      </c>
      <c r="AR172" s="130" t="s">
        <v>581</v>
      </c>
      <c r="AS172" s="159" t="s">
        <v>220</v>
      </c>
      <c r="AT172" s="160" t="s">
        <v>219</v>
      </c>
      <c r="AU172" s="138" t="s">
        <v>130</v>
      </c>
      <c r="AV172" s="138"/>
    </row>
    <row r="173" spans="1:48" x14ac:dyDescent="0.2">
      <c r="A173" s="173">
        <v>42095</v>
      </c>
      <c r="B173" s="128">
        <v>0.45</v>
      </c>
      <c r="C173" s="128">
        <v>4.1319999999999997</v>
      </c>
      <c r="D173" s="128">
        <v>-0.01</v>
      </c>
      <c r="E173" s="128">
        <v>-0.01</v>
      </c>
      <c r="F173" s="128">
        <v>-5.0000000000000001E-3</v>
      </c>
      <c r="G173" s="175">
        <v>-5.0000000000000001E-3</v>
      </c>
      <c r="J173" s="174"/>
      <c r="K173" s="129"/>
      <c r="L173" s="129"/>
      <c r="M173" s="129"/>
      <c r="N173" s="129"/>
      <c r="O173" s="129"/>
      <c r="P173" s="129"/>
      <c r="Q173" s="129"/>
      <c r="R173" s="129"/>
      <c r="S173" s="129"/>
      <c r="T173" s="129"/>
      <c r="U173" s="129"/>
      <c r="V173" s="129"/>
      <c r="W173" s="129"/>
      <c r="X173" s="129"/>
      <c r="Y173" s="129"/>
      <c r="Z173" s="129"/>
      <c r="AA173" s="129"/>
      <c r="AB173" s="129"/>
      <c r="AC173" s="77"/>
      <c r="AD173" s="129"/>
      <c r="AE173" s="129"/>
      <c r="AF173" s="129"/>
      <c r="AG173" s="129"/>
      <c r="AH173" s="129"/>
      <c r="AI173" s="129"/>
      <c r="AJ173" s="129"/>
      <c r="AK173" s="142">
        <v>171</v>
      </c>
      <c r="AL173" s="143" t="s">
        <v>582</v>
      </c>
      <c r="AM173" s="159" t="s">
        <v>218</v>
      </c>
      <c r="AN173" s="160" t="s">
        <v>283</v>
      </c>
      <c r="AO173" s="138" t="s">
        <v>130</v>
      </c>
      <c r="AP173" s="138"/>
      <c r="AQ173" s="142">
        <v>171</v>
      </c>
      <c r="AR173" s="130" t="s">
        <v>583</v>
      </c>
      <c r="AS173" s="159" t="s">
        <v>220</v>
      </c>
      <c r="AT173" s="160" t="s">
        <v>219</v>
      </c>
      <c r="AU173" s="138" t="s">
        <v>130</v>
      </c>
      <c r="AV173" s="138"/>
    </row>
    <row r="174" spans="1:48" x14ac:dyDescent="0.2">
      <c r="A174" s="173">
        <v>42125</v>
      </c>
      <c r="B174" s="128">
        <v>0.5</v>
      </c>
      <c r="C174" s="128">
        <v>4.1319999999999997</v>
      </c>
      <c r="D174" s="128">
        <v>-0.01</v>
      </c>
      <c r="E174" s="128">
        <v>-0.01</v>
      </c>
      <c r="F174" s="128">
        <v>-5.0000000000000001E-3</v>
      </c>
      <c r="G174" s="175">
        <v>-5.0000000000000001E-3</v>
      </c>
      <c r="J174" s="174"/>
      <c r="K174" s="129"/>
      <c r="L174" s="129"/>
      <c r="M174" s="129"/>
      <c r="N174" s="129"/>
      <c r="O174" s="129"/>
      <c r="P174" s="129"/>
      <c r="Q174" s="129"/>
      <c r="R174" s="129"/>
      <c r="S174" s="129"/>
      <c r="T174" s="129"/>
      <c r="U174" s="129"/>
      <c r="V174" s="129"/>
      <c r="W174" s="129"/>
      <c r="X174" s="129"/>
      <c r="Y174" s="129"/>
      <c r="Z174" s="129"/>
      <c r="AA174" s="129"/>
      <c r="AB174" s="129"/>
      <c r="AC174" s="77"/>
      <c r="AD174" s="129"/>
      <c r="AE174" s="129"/>
      <c r="AF174" s="129"/>
      <c r="AG174" s="129"/>
      <c r="AH174" s="129"/>
      <c r="AI174" s="129"/>
      <c r="AJ174" s="129"/>
      <c r="AK174" s="142">
        <v>172</v>
      </c>
      <c r="AL174" s="143" t="s">
        <v>584</v>
      </c>
      <c r="AM174" s="159" t="s">
        <v>218</v>
      </c>
      <c r="AN174" s="160" t="s">
        <v>283</v>
      </c>
      <c r="AO174" s="138" t="s">
        <v>130</v>
      </c>
      <c r="AP174" s="138"/>
      <c r="AQ174" s="142">
        <v>172</v>
      </c>
      <c r="AR174" s="130" t="s">
        <v>585</v>
      </c>
      <c r="AS174" s="159" t="s">
        <v>220</v>
      </c>
      <c r="AT174" s="160" t="s">
        <v>219</v>
      </c>
      <c r="AU174" s="138" t="s">
        <v>130</v>
      </c>
      <c r="AV174" s="138"/>
    </row>
    <row r="175" spans="1:48" x14ac:dyDescent="0.2">
      <c r="A175" s="173">
        <v>42156</v>
      </c>
      <c r="B175" s="128">
        <v>0.5</v>
      </c>
      <c r="C175" s="128">
        <v>4.1639999999999997</v>
      </c>
      <c r="D175" s="128">
        <v>-5.0000000000000001E-3</v>
      </c>
      <c r="E175" s="128">
        <v>-5.0000000000000001E-3</v>
      </c>
      <c r="F175" s="128">
        <v>-5.0000000000000001E-3</v>
      </c>
      <c r="G175" s="175">
        <v>-5.0000000000000001E-3</v>
      </c>
      <c r="J175" s="174"/>
      <c r="K175" s="129"/>
      <c r="L175" s="129"/>
      <c r="M175" s="129"/>
      <c r="N175" s="129"/>
      <c r="O175" s="129"/>
      <c r="P175" s="129"/>
      <c r="Q175" s="129"/>
      <c r="R175" s="129"/>
      <c r="S175" s="129"/>
      <c r="T175" s="129"/>
      <c r="U175" s="129"/>
      <c r="V175" s="129"/>
      <c r="W175" s="129"/>
      <c r="X175" s="129"/>
      <c r="Y175" s="129"/>
      <c r="Z175" s="129"/>
      <c r="AA175" s="129"/>
      <c r="AB175" s="129"/>
      <c r="AC175" s="77"/>
      <c r="AD175" s="129"/>
      <c r="AE175" s="129"/>
      <c r="AF175" s="129"/>
      <c r="AG175" s="129"/>
      <c r="AH175" s="129"/>
      <c r="AI175" s="129"/>
      <c r="AJ175" s="129"/>
      <c r="AK175" s="142">
        <v>173</v>
      </c>
      <c r="AL175" s="143" t="s">
        <v>586</v>
      </c>
      <c r="AM175" s="159" t="s">
        <v>218</v>
      </c>
      <c r="AN175" s="160" t="s">
        <v>283</v>
      </c>
      <c r="AO175" s="138" t="s">
        <v>130</v>
      </c>
      <c r="AP175" s="138"/>
      <c r="AQ175" s="142">
        <v>173</v>
      </c>
      <c r="AR175" s="130" t="s">
        <v>587</v>
      </c>
      <c r="AS175" s="159" t="s">
        <v>220</v>
      </c>
      <c r="AT175" s="160" t="s">
        <v>219</v>
      </c>
      <c r="AU175" s="138" t="s">
        <v>130</v>
      </c>
      <c r="AV175" s="138"/>
    </row>
    <row r="176" spans="1:48" x14ac:dyDescent="0.2">
      <c r="A176" s="173">
        <v>42186</v>
      </c>
      <c r="B176" s="128">
        <v>0.5</v>
      </c>
      <c r="C176" s="128">
        <v>4.2140000000000004</v>
      </c>
      <c r="D176" s="128">
        <v>-2.5000000000000001E-3</v>
      </c>
      <c r="E176" s="128">
        <v>-2.5000000000000001E-3</v>
      </c>
      <c r="F176" s="128">
        <v>-5.0000000000000001E-3</v>
      </c>
      <c r="G176" s="175">
        <v>-5.0000000000000001E-3</v>
      </c>
      <c r="J176" s="174"/>
      <c r="K176" s="129"/>
      <c r="L176" s="129"/>
      <c r="M176" s="129"/>
      <c r="N176" s="129"/>
      <c r="O176" s="129"/>
      <c r="P176" s="129"/>
      <c r="Q176" s="129"/>
      <c r="R176" s="129"/>
      <c r="S176" s="129"/>
      <c r="T176" s="129"/>
      <c r="U176" s="129"/>
      <c r="V176" s="129"/>
      <c r="W176" s="129"/>
      <c r="X176" s="129"/>
      <c r="Y176" s="129"/>
      <c r="Z176" s="129"/>
      <c r="AA176" s="129"/>
      <c r="AB176" s="129"/>
      <c r="AC176" s="77"/>
      <c r="AD176" s="129"/>
      <c r="AE176" s="129"/>
      <c r="AF176" s="129"/>
      <c r="AG176" s="129"/>
      <c r="AH176" s="129"/>
      <c r="AI176" s="129"/>
      <c r="AJ176" s="129"/>
      <c r="AK176" s="142">
        <v>174</v>
      </c>
      <c r="AL176" s="143" t="s">
        <v>588</v>
      </c>
      <c r="AM176" s="159" t="s">
        <v>218</v>
      </c>
      <c r="AN176" s="160" t="s">
        <v>283</v>
      </c>
      <c r="AO176" s="138" t="s">
        <v>130</v>
      </c>
      <c r="AP176" s="138"/>
      <c r="AQ176" s="142">
        <v>174</v>
      </c>
      <c r="AR176" s="130" t="s">
        <v>589</v>
      </c>
      <c r="AS176" s="159" t="s">
        <v>220</v>
      </c>
      <c r="AT176" s="160" t="s">
        <v>219</v>
      </c>
      <c r="AU176" s="138" t="s">
        <v>130</v>
      </c>
      <c r="AV176" s="138"/>
    </row>
    <row r="177" spans="1:48" x14ac:dyDescent="0.2">
      <c r="A177" s="173">
        <v>42217</v>
      </c>
      <c r="B177" s="128">
        <v>0.55000000000000004</v>
      </c>
      <c r="C177" s="128">
        <v>4.2480000000000002</v>
      </c>
      <c r="D177" s="128">
        <v>0</v>
      </c>
      <c r="E177" s="128">
        <v>0</v>
      </c>
      <c r="F177" s="128">
        <v>-5.0000000000000001E-3</v>
      </c>
      <c r="G177" s="175">
        <v>-5.0000000000000001E-3</v>
      </c>
      <c r="J177" s="174"/>
      <c r="K177" s="129"/>
      <c r="L177" s="129"/>
      <c r="M177" s="129"/>
      <c r="N177" s="129"/>
      <c r="O177" s="129"/>
      <c r="P177" s="129"/>
      <c r="Q177" s="129"/>
      <c r="R177" s="129"/>
      <c r="S177" s="129"/>
      <c r="T177" s="129"/>
      <c r="U177" s="129"/>
      <c r="V177" s="129"/>
      <c r="W177" s="129"/>
      <c r="X177" s="129"/>
      <c r="Y177" s="129"/>
      <c r="Z177" s="129"/>
      <c r="AA177" s="129"/>
      <c r="AB177" s="129"/>
      <c r="AC177" s="77"/>
      <c r="AD177" s="129"/>
      <c r="AE177" s="129"/>
      <c r="AF177" s="129"/>
      <c r="AG177" s="129"/>
      <c r="AH177" s="129"/>
      <c r="AI177" s="129"/>
      <c r="AJ177" s="129"/>
      <c r="AK177" s="142">
        <v>175</v>
      </c>
      <c r="AL177" s="143" t="s">
        <v>590</v>
      </c>
      <c r="AM177" s="159" t="s">
        <v>218</v>
      </c>
      <c r="AN177" s="160" t="s">
        <v>283</v>
      </c>
      <c r="AO177" s="138" t="s">
        <v>130</v>
      </c>
      <c r="AP177" s="138"/>
      <c r="AQ177" s="142">
        <v>175</v>
      </c>
      <c r="AR177" s="130" t="s">
        <v>591</v>
      </c>
      <c r="AS177" s="159" t="s">
        <v>220</v>
      </c>
      <c r="AT177" s="160" t="s">
        <v>219</v>
      </c>
      <c r="AU177" s="138" t="s">
        <v>130</v>
      </c>
      <c r="AV177" s="138"/>
    </row>
    <row r="178" spans="1:48" x14ac:dyDescent="0.2">
      <c r="A178" s="173">
        <v>42248</v>
      </c>
      <c r="B178" s="128">
        <v>0.55000000000000004</v>
      </c>
      <c r="C178" s="128">
        <v>4.2610000000000001</v>
      </c>
      <c r="D178" s="128">
        <v>-7.4999999999999997E-3</v>
      </c>
      <c r="E178" s="128">
        <v>-7.4999999999999997E-3</v>
      </c>
      <c r="F178" s="128">
        <v>-5.0000000000000001E-3</v>
      </c>
      <c r="G178" s="175">
        <v>-5.0000000000000001E-3</v>
      </c>
      <c r="J178" s="174"/>
      <c r="K178" s="129"/>
      <c r="L178" s="129"/>
      <c r="M178" s="129"/>
      <c r="N178" s="129"/>
      <c r="O178" s="129"/>
      <c r="P178" s="129"/>
      <c r="Q178" s="129"/>
      <c r="R178" s="129"/>
      <c r="S178" s="129"/>
      <c r="T178" s="129"/>
      <c r="U178" s="129"/>
      <c r="V178" s="129"/>
      <c r="W178" s="129"/>
      <c r="X178" s="129"/>
      <c r="Y178" s="129"/>
      <c r="Z178" s="129"/>
      <c r="AA178" s="129"/>
      <c r="AB178" s="129"/>
      <c r="AC178" s="77"/>
      <c r="AD178" s="129"/>
      <c r="AE178" s="129"/>
      <c r="AF178" s="129"/>
      <c r="AG178" s="129"/>
      <c r="AH178" s="129"/>
      <c r="AI178" s="129"/>
      <c r="AJ178" s="129"/>
      <c r="AK178" s="142">
        <v>176</v>
      </c>
      <c r="AL178" s="143" t="s">
        <v>592</v>
      </c>
      <c r="AM178" s="159" t="s">
        <v>218</v>
      </c>
      <c r="AN178" s="160" t="s">
        <v>283</v>
      </c>
      <c r="AO178" s="138" t="s">
        <v>130</v>
      </c>
      <c r="AP178" s="138"/>
      <c r="AQ178" s="142">
        <v>176</v>
      </c>
      <c r="AR178" s="130" t="s">
        <v>593</v>
      </c>
      <c r="AS178" s="159" t="s">
        <v>220</v>
      </c>
      <c r="AT178" s="160" t="s">
        <v>219</v>
      </c>
      <c r="AU178" s="138" t="s">
        <v>130</v>
      </c>
      <c r="AV178" s="138"/>
    </row>
    <row r="179" spans="1:48" x14ac:dyDescent="0.2">
      <c r="A179" s="173">
        <v>42278</v>
      </c>
      <c r="B179" s="128">
        <v>0.6</v>
      </c>
      <c r="C179" s="128">
        <v>4.2530000000000001</v>
      </c>
      <c r="D179" s="128">
        <v>-1.7500000000000002E-2</v>
      </c>
      <c r="E179" s="128">
        <v>-1.7500000000000002E-2</v>
      </c>
      <c r="F179" s="128">
        <v>-5.0000000000000001E-3</v>
      </c>
      <c r="G179" s="175">
        <v>-5.0000000000000001E-3</v>
      </c>
      <c r="J179" s="174"/>
      <c r="K179" s="129"/>
      <c r="L179" s="129"/>
      <c r="M179" s="129"/>
      <c r="N179" s="129"/>
      <c r="O179" s="129"/>
      <c r="P179" s="129"/>
      <c r="Q179" s="129"/>
      <c r="R179" s="129"/>
      <c r="S179" s="129"/>
      <c r="T179" s="129"/>
      <c r="U179" s="129"/>
      <c r="V179" s="129"/>
      <c r="W179" s="129"/>
      <c r="X179" s="129"/>
      <c r="Y179" s="129"/>
      <c r="Z179" s="129"/>
      <c r="AA179" s="129"/>
      <c r="AB179" s="129"/>
      <c r="AC179" s="77"/>
      <c r="AD179" s="129"/>
      <c r="AE179" s="129"/>
      <c r="AF179" s="129"/>
      <c r="AG179" s="129"/>
      <c r="AH179" s="129"/>
      <c r="AI179" s="129"/>
      <c r="AJ179" s="129"/>
      <c r="AK179" s="142">
        <v>177</v>
      </c>
      <c r="AL179" s="143" t="s">
        <v>594</v>
      </c>
      <c r="AM179" s="159" t="s">
        <v>218</v>
      </c>
      <c r="AN179" s="160" t="s">
        <v>283</v>
      </c>
      <c r="AO179" s="138" t="s">
        <v>130</v>
      </c>
      <c r="AP179" s="138"/>
      <c r="AQ179" s="142">
        <v>177</v>
      </c>
      <c r="AR179" s="130" t="s">
        <v>595</v>
      </c>
      <c r="AS179" s="159" t="s">
        <v>220</v>
      </c>
      <c r="AT179" s="160" t="s">
        <v>219</v>
      </c>
      <c r="AU179" s="138" t="s">
        <v>130</v>
      </c>
      <c r="AV179" s="138"/>
    </row>
    <row r="180" spans="1:48" x14ac:dyDescent="0.2">
      <c r="A180" s="173">
        <v>42309</v>
      </c>
      <c r="B180" s="128">
        <v>0.85</v>
      </c>
      <c r="C180" s="128">
        <v>4.423</v>
      </c>
      <c r="D180" s="128">
        <v>-5.2499999999999998E-2</v>
      </c>
      <c r="E180" s="128">
        <v>-5.2499999999999998E-2</v>
      </c>
      <c r="F180" s="128">
        <v>-5.0000000000000001E-3</v>
      </c>
      <c r="G180" s="175">
        <v>-5.0000000000000001E-3</v>
      </c>
      <c r="J180" s="174"/>
      <c r="K180" s="129"/>
      <c r="L180" s="129"/>
      <c r="M180" s="129"/>
      <c r="N180" s="129"/>
      <c r="O180" s="129"/>
      <c r="P180" s="129"/>
      <c r="Q180" s="129"/>
      <c r="R180" s="129"/>
      <c r="S180" s="129"/>
      <c r="T180" s="129"/>
      <c r="U180" s="129"/>
      <c r="V180" s="129"/>
      <c r="W180" s="129"/>
      <c r="X180" s="129"/>
      <c r="Y180" s="129"/>
      <c r="Z180" s="129"/>
      <c r="AA180" s="129"/>
      <c r="AB180" s="129"/>
      <c r="AC180" s="77"/>
      <c r="AD180" s="129"/>
      <c r="AE180" s="129"/>
      <c r="AF180" s="129"/>
      <c r="AG180" s="129"/>
      <c r="AH180" s="129"/>
      <c r="AI180" s="129"/>
      <c r="AJ180" s="129"/>
      <c r="AK180" s="142">
        <v>178</v>
      </c>
      <c r="AL180" s="143" t="s">
        <v>596</v>
      </c>
      <c r="AM180" s="159" t="s">
        <v>218</v>
      </c>
      <c r="AN180" s="160" t="s">
        <v>283</v>
      </c>
      <c r="AO180" s="138" t="s">
        <v>130</v>
      </c>
      <c r="AP180" s="138"/>
      <c r="AQ180" s="142">
        <v>178</v>
      </c>
      <c r="AR180" s="130" t="s">
        <v>597</v>
      </c>
      <c r="AS180" s="159" t="s">
        <v>220</v>
      </c>
      <c r="AT180" s="160" t="s">
        <v>219</v>
      </c>
      <c r="AU180" s="138" t="s">
        <v>130</v>
      </c>
      <c r="AV180" s="138"/>
    </row>
    <row r="181" spans="1:48" x14ac:dyDescent="0.2">
      <c r="A181" s="173">
        <v>42339</v>
      </c>
      <c r="B181" s="128">
        <v>1.05</v>
      </c>
      <c r="C181" s="128">
        <v>4.5979999999999999</v>
      </c>
      <c r="D181" s="128">
        <v>-7.4999999999999997E-2</v>
      </c>
      <c r="E181" s="128">
        <v>-7.4999999999999997E-2</v>
      </c>
      <c r="F181" s="128">
        <v>-5.0000000000000001E-3</v>
      </c>
      <c r="G181" s="175">
        <v>-5.0000000000000001E-3</v>
      </c>
      <c r="J181" s="174"/>
      <c r="K181" s="129"/>
      <c r="L181" s="129"/>
      <c r="M181" s="129"/>
      <c r="N181" s="129"/>
      <c r="O181" s="129"/>
      <c r="P181" s="129"/>
      <c r="Q181" s="129"/>
      <c r="R181" s="129"/>
      <c r="S181" s="129"/>
      <c r="T181" s="129"/>
      <c r="U181" s="129"/>
      <c r="V181" s="129"/>
      <c r="W181" s="129"/>
      <c r="X181" s="129"/>
      <c r="Y181" s="129"/>
      <c r="Z181" s="129"/>
      <c r="AA181" s="129"/>
      <c r="AB181" s="129"/>
      <c r="AC181" s="77"/>
      <c r="AD181" s="129"/>
      <c r="AE181" s="129"/>
      <c r="AF181" s="129"/>
      <c r="AG181" s="129"/>
      <c r="AH181" s="129"/>
      <c r="AI181" s="129"/>
      <c r="AJ181" s="129"/>
      <c r="AK181" s="142">
        <v>179</v>
      </c>
      <c r="AL181" s="143" t="s">
        <v>598</v>
      </c>
      <c r="AM181" s="159" t="s">
        <v>218</v>
      </c>
      <c r="AN181" s="160" t="s">
        <v>283</v>
      </c>
      <c r="AO181" s="138" t="s">
        <v>130</v>
      </c>
      <c r="AP181" s="138"/>
      <c r="AQ181" s="142">
        <v>179</v>
      </c>
      <c r="AR181" s="130" t="s">
        <v>599</v>
      </c>
      <c r="AS181" s="159" t="s">
        <v>220</v>
      </c>
      <c r="AT181" s="160" t="s">
        <v>219</v>
      </c>
      <c r="AU181" s="138" t="s">
        <v>130</v>
      </c>
      <c r="AV181" s="138"/>
    </row>
    <row r="182" spans="1:48" x14ac:dyDescent="0.2">
      <c r="A182" s="173">
        <v>42370</v>
      </c>
      <c r="B182" s="128">
        <v>1.05</v>
      </c>
      <c r="C182" s="128">
        <v>4.6555</v>
      </c>
      <c r="D182" s="128">
        <v>-7.7499999999999999E-2</v>
      </c>
      <c r="E182" s="128">
        <v>-7.7499999999999999E-2</v>
      </c>
      <c r="F182" s="128">
        <v>-5.0000000000000001E-3</v>
      </c>
      <c r="G182" s="175">
        <v>-5.0000000000000001E-3</v>
      </c>
      <c r="J182" s="174"/>
      <c r="K182" s="129"/>
      <c r="L182" s="129"/>
      <c r="M182" s="129"/>
      <c r="N182" s="129"/>
      <c r="O182" s="129"/>
      <c r="P182" s="129"/>
      <c r="Q182" s="129"/>
      <c r="R182" s="129"/>
      <c r="S182" s="129"/>
      <c r="T182" s="129"/>
      <c r="U182" s="129"/>
      <c r="V182" s="129"/>
      <c r="W182" s="129"/>
      <c r="X182" s="129"/>
      <c r="Y182" s="129"/>
      <c r="Z182" s="129"/>
      <c r="AA182" s="129"/>
      <c r="AB182" s="129"/>
      <c r="AC182" s="77"/>
      <c r="AD182" s="129"/>
      <c r="AE182" s="129"/>
      <c r="AF182" s="129"/>
      <c r="AG182" s="129"/>
      <c r="AH182" s="129"/>
      <c r="AI182" s="129"/>
      <c r="AJ182" s="129"/>
      <c r="AK182" s="142">
        <v>180</v>
      </c>
      <c r="AL182" s="143" t="s">
        <v>600</v>
      </c>
      <c r="AM182" s="159" t="s">
        <v>218</v>
      </c>
      <c r="AN182" s="160" t="s">
        <v>283</v>
      </c>
      <c r="AO182" s="138" t="s">
        <v>130</v>
      </c>
      <c r="AP182" s="138"/>
      <c r="AQ182" s="142">
        <v>180</v>
      </c>
      <c r="AR182" s="130" t="s">
        <v>601</v>
      </c>
      <c r="AS182" s="159" t="s">
        <v>220</v>
      </c>
      <c r="AT182" s="160" t="s">
        <v>219</v>
      </c>
      <c r="AU182" s="138" t="s">
        <v>130</v>
      </c>
      <c r="AV182" s="138"/>
    </row>
    <row r="183" spans="1:48" x14ac:dyDescent="0.2">
      <c r="A183" s="173">
        <v>42401</v>
      </c>
      <c r="B183" s="128">
        <v>1.05</v>
      </c>
      <c r="C183" s="128">
        <v>4.5415000000000001</v>
      </c>
      <c r="D183" s="128">
        <v>-0.06</v>
      </c>
      <c r="E183" s="128">
        <v>-0.06</v>
      </c>
      <c r="F183" s="128">
        <v>-5.0000000000000001E-3</v>
      </c>
      <c r="G183" s="175">
        <v>-5.0000000000000001E-3</v>
      </c>
      <c r="J183" s="174"/>
      <c r="K183" s="129"/>
      <c r="L183" s="129"/>
      <c r="M183" s="129"/>
      <c r="N183" s="129"/>
      <c r="O183" s="129"/>
      <c r="P183" s="129"/>
      <c r="Q183" s="129"/>
      <c r="R183" s="129"/>
      <c r="S183" s="129"/>
      <c r="T183" s="129"/>
      <c r="U183" s="129"/>
      <c r="V183" s="129"/>
      <c r="W183" s="129"/>
      <c r="X183" s="129"/>
      <c r="Y183" s="129"/>
      <c r="Z183" s="129"/>
      <c r="AA183" s="129"/>
      <c r="AB183" s="129"/>
      <c r="AC183" s="77"/>
      <c r="AD183" s="129"/>
      <c r="AE183" s="129"/>
      <c r="AF183" s="129"/>
      <c r="AG183" s="129"/>
      <c r="AH183" s="129"/>
      <c r="AI183" s="129"/>
      <c r="AJ183" s="129"/>
      <c r="AK183" s="142">
        <v>181</v>
      </c>
      <c r="AL183" s="143" t="s">
        <v>602</v>
      </c>
      <c r="AM183" s="159" t="s">
        <v>218</v>
      </c>
      <c r="AN183" s="160" t="s">
        <v>283</v>
      </c>
      <c r="AO183" s="138" t="s">
        <v>130</v>
      </c>
      <c r="AP183" s="138"/>
      <c r="AQ183" s="142">
        <v>181</v>
      </c>
      <c r="AR183" s="130" t="s">
        <v>603</v>
      </c>
      <c r="AS183" s="159" t="s">
        <v>220</v>
      </c>
      <c r="AT183" s="160" t="s">
        <v>219</v>
      </c>
      <c r="AU183" s="138" t="s">
        <v>130</v>
      </c>
      <c r="AV183" s="138"/>
    </row>
    <row r="184" spans="1:48" x14ac:dyDescent="0.2">
      <c r="A184" s="173">
        <v>42430</v>
      </c>
      <c r="B184" s="128">
        <v>0.8</v>
      </c>
      <c r="C184" s="128">
        <v>4.4095000000000004</v>
      </c>
      <c r="D184" s="128">
        <v>-4.7500000000000001E-2</v>
      </c>
      <c r="E184" s="128">
        <v>-4.7500000000000001E-2</v>
      </c>
      <c r="F184" s="128">
        <v>-5.0000000000000001E-3</v>
      </c>
      <c r="G184" s="175">
        <v>-5.0000000000000001E-3</v>
      </c>
      <c r="J184" s="174"/>
      <c r="K184" s="129"/>
      <c r="L184" s="129"/>
      <c r="M184" s="129"/>
      <c r="N184" s="129"/>
      <c r="O184" s="129"/>
      <c r="P184" s="129"/>
      <c r="Q184" s="129"/>
      <c r="R184" s="129"/>
      <c r="S184" s="129"/>
      <c r="T184" s="129"/>
      <c r="U184" s="129"/>
      <c r="V184" s="129"/>
      <c r="W184" s="129"/>
      <c r="X184" s="129"/>
      <c r="Y184" s="129"/>
      <c r="Z184" s="129"/>
      <c r="AA184" s="129"/>
      <c r="AB184" s="129"/>
      <c r="AC184" s="77"/>
      <c r="AD184" s="129"/>
      <c r="AE184" s="129"/>
      <c r="AF184" s="129"/>
      <c r="AG184" s="129"/>
      <c r="AH184" s="129"/>
      <c r="AI184" s="129"/>
      <c r="AJ184" s="129"/>
      <c r="AK184" s="142">
        <v>182</v>
      </c>
      <c r="AL184" s="143" t="s">
        <v>604</v>
      </c>
      <c r="AM184" s="159" t="s">
        <v>218</v>
      </c>
      <c r="AN184" s="160" t="s">
        <v>283</v>
      </c>
      <c r="AO184" s="138" t="s">
        <v>130</v>
      </c>
      <c r="AP184" s="138"/>
      <c r="AQ184" s="142">
        <v>182</v>
      </c>
      <c r="AR184" s="130" t="s">
        <v>605</v>
      </c>
      <c r="AS184" s="159" t="s">
        <v>220</v>
      </c>
      <c r="AT184" s="160" t="s">
        <v>219</v>
      </c>
      <c r="AU184" s="138" t="s">
        <v>130</v>
      </c>
      <c r="AV184" s="138"/>
    </row>
    <row r="185" spans="1:48" x14ac:dyDescent="0.2">
      <c r="A185" s="173">
        <v>42461</v>
      </c>
      <c r="B185" s="128">
        <v>0.45</v>
      </c>
      <c r="C185" s="128">
        <v>4.2394999999999996</v>
      </c>
      <c r="D185" s="128">
        <v>-0.01</v>
      </c>
      <c r="E185" s="128">
        <v>-0.01</v>
      </c>
      <c r="F185" s="128">
        <v>-5.0000000000000001E-3</v>
      </c>
      <c r="G185" s="175">
        <v>-5.0000000000000001E-3</v>
      </c>
      <c r="J185" s="174"/>
      <c r="K185" s="129"/>
      <c r="L185" s="129"/>
      <c r="M185" s="129"/>
      <c r="N185" s="129"/>
      <c r="O185" s="129"/>
      <c r="P185" s="129"/>
      <c r="Q185" s="129"/>
      <c r="R185" s="129"/>
      <c r="S185" s="129"/>
      <c r="T185" s="129"/>
      <c r="U185" s="129"/>
      <c r="V185" s="129"/>
      <c r="W185" s="129"/>
      <c r="X185" s="129"/>
      <c r="Y185" s="129"/>
      <c r="Z185" s="129"/>
      <c r="AA185" s="129"/>
      <c r="AB185" s="129"/>
      <c r="AC185" s="77"/>
      <c r="AD185" s="129"/>
      <c r="AE185" s="129"/>
      <c r="AF185" s="129"/>
      <c r="AG185" s="129"/>
      <c r="AH185" s="129"/>
      <c r="AI185" s="129"/>
      <c r="AJ185" s="129"/>
      <c r="AK185" s="142">
        <v>183</v>
      </c>
      <c r="AL185" s="143" t="s">
        <v>606</v>
      </c>
      <c r="AM185" s="159" t="s">
        <v>218</v>
      </c>
      <c r="AN185" s="160" t="s">
        <v>283</v>
      </c>
      <c r="AO185" s="138" t="s">
        <v>130</v>
      </c>
      <c r="AP185" s="138"/>
      <c r="AQ185" s="142">
        <v>183</v>
      </c>
      <c r="AR185" s="130" t="s">
        <v>607</v>
      </c>
      <c r="AS185" s="159" t="s">
        <v>220</v>
      </c>
      <c r="AT185" s="160" t="s">
        <v>219</v>
      </c>
      <c r="AU185" s="138" t="s">
        <v>130</v>
      </c>
      <c r="AV185" s="138"/>
    </row>
    <row r="186" spans="1:48" x14ac:dyDescent="0.2">
      <c r="A186" s="173">
        <v>42491</v>
      </c>
      <c r="B186" s="128">
        <v>0.5</v>
      </c>
      <c r="C186" s="128">
        <v>4.2394999999999996</v>
      </c>
      <c r="D186" s="128">
        <v>-0.01</v>
      </c>
      <c r="E186" s="128">
        <v>-0.01</v>
      </c>
      <c r="F186" s="128">
        <v>-5.0000000000000001E-3</v>
      </c>
      <c r="G186" s="175">
        <v>-5.0000000000000001E-3</v>
      </c>
      <c r="J186" s="174"/>
      <c r="K186" s="129"/>
      <c r="L186" s="129"/>
      <c r="M186" s="129"/>
      <c r="N186" s="129"/>
      <c r="O186" s="129"/>
      <c r="P186" s="129"/>
      <c r="Q186" s="129"/>
      <c r="R186" s="129"/>
      <c r="S186" s="129"/>
      <c r="T186" s="129"/>
      <c r="U186" s="129"/>
      <c r="V186" s="129"/>
      <c r="W186" s="129"/>
      <c r="X186" s="129"/>
      <c r="Y186" s="129"/>
      <c r="Z186" s="129"/>
      <c r="AA186" s="129"/>
      <c r="AB186" s="129"/>
      <c r="AC186" s="77"/>
      <c r="AD186" s="129"/>
      <c r="AE186" s="129"/>
      <c r="AF186" s="129"/>
      <c r="AG186" s="129"/>
      <c r="AH186" s="129"/>
      <c r="AI186" s="129"/>
      <c r="AJ186" s="129"/>
      <c r="AK186" s="142">
        <v>184</v>
      </c>
      <c r="AL186" s="143" t="s">
        <v>608</v>
      </c>
      <c r="AM186" s="159" t="s">
        <v>218</v>
      </c>
      <c r="AN186" s="160" t="s">
        <v>283</v>
      </c>
      <c r="AO186" s="138" t="s">
        <v>130</v>
      </c>
      <c r="AP186" s="138"/>
      <c r="AQ186" s="142">
        <v>184</v>
      </c>
      <c r="AR186" s="130" t="s">
        <v>609</v>
      </c>
      <c r="AS186" s="159" t="s">
        <v>220</v>
      </c>
      <c r="AT186" s="160" t="s">
        <v>219</v>
      </c>
      <c r="AU186" s="138" t="s">
        <v>130</v>
      </c>
      <c r="AV186" s="138"/>
    </row>
    <row r="187" spans="1:48" x14ac:dyDescent="0.2">
      <c r="A187" s="173">
        <v>42522</v>
      </c>
      <c r="B187" s="128">
        <v>0.5</v>
      </c>
      <c r="C187" s="128">
        <v>4.2714999999999996</v>
      </c>
      <c r="D187" s="128">
        <v>-5.0000000000000001E-3</v>
      </c>
      <c r="E187" s="128">
        <v>-5.0000000000000001E-3</v>
      </c>
      <c r="F187" s="128">
        <v>-5.0000000000000001E-3</v>
      </c>
      <c r="G187" s="175">
        <v>-5.0000000000000001E-3</v>
      </c>
      <c r="J187" s="174"/>
      <c r="K187" s="129"/>
      <c r="L187" s="129"/>
      <c r="M187" s="129"/>
      <c r="N187" s="129"/>
      <c r="O187" s="129"/>
      <c r="P187" s="129"/>
      <c r="Q187" s="129"/>
      <c r="R187" s="129"/>
      <c r="S187" s="129"/>
      <c r="T187" s="129"/>
      <c r="U187" s="129"/>
      <c r="V187" s="129"/>
      <c r="W187" s="129"/>
      <c r="X187" s="129"/>
      <c r="Y187" s="129"/>
      <c r="Z187" s="129"/>
      <c r="AA187" s="129"/>
      <c r="AB187" s="129"/>
      <c r="AC187" s="77"/>
      <c r="AD187" s="129"/>
      <c r="AE187" s="129"/>
      <c r="AF187" s="129"/>
      <c r="AG187" s="129"/>
      <c r="AH187" s="129"/>
      <c r="AI187" s="129"/>
      <c r="AJ187" s="129"/>
      <c r="AK187" s="142">
        <v>185</v>
      </c>
      <c r="AL187" s="143" t="s">
        <v>610</v>
      </c>
      <c r="AM187" s="159" t="s">
        <v>218</v>
      </c>
      <c r="AN187" s="160" t="s">
        <v>283</v>
      </c>
      <c r="AO187" s="138" t="s">
        <v>130</v>
      </c>
      <c r="AP187" s="138"/>
      <c r="AQ187" s="142">
        <v>185</v>
      </c>
      <c r="AR187" s="130" t="s">
        <v>611</v>
      </c>
      <c r="AS187" s="159" t="s">
        <v>220</v>
      </c>
      <c r="AT187" s="160" t="s">
        <v>219</v>
      </c>
      <c r="AU187" s="138" t="s">
        <v>130</v>
      </c>
      <c r="AV187" s="138"/>
    </row>
    <row r="188" spans="1:48" x14ac:dyDescent="0.2">
      <c r="A188" s="173">
        <v>42552</v>
      </c>
      <c r="B188" s="128">
        <v>0.5</v>
      </c>
      <c r="C188" s="128">
        <v>4.3215000000000003</v>
      </c>
      <c r="D188" s="128">
        <v>-2.5000000000000001E-3</v>
      </c>
      <c r="E188" s="128">
        <v>-2.5000000000000001E-3</v>
      </c>
      <c r="F188" s="128">
        <v>-5.0000000000000001E-3</v>
      </c>
      <c r="G188" s="175">
        <v>-5.0000000000000001E-3</v>
      </c>
      <c r="J188" s="174"/>
      <c r="K188" s="129"/>
      <c r="L188" s="129"/>
      <c r="M188" s="129"/>
      <c r="N188" s="129"/>
      <c r="O188" s="129"/>
      <c r="P188" s="129"/>
      <c r="Q188" s="129"/>
      <c r="R188" s="129"/>
      <c r="S188" s="129"/>
      <c r="T188" s="129"/>
      <c r="U188" s="129"/>
      <c r="V188" s="129"/>
      <c r="W188" s="129"/>
      <c r="X188" s="129"/>
      <c r="Y188" s="129"/>
      <c r="Z188" s="129"/>
      <c r="AA188" s="129"/>
      <c r="AB188" s="129"/>
      <c r="AC188" s="77"/>
      <c r="AD188" s="129"/>
      <c r="AE188" s="129"/>
      <c r="AF188" s="129"/>
      <c r="AG188" s="129"/>
      <c r="AH188" s="129"/>
      <c r="AI188" s="129"/>
      <c r="AJ188" s="129"/>
      <c r="AK188" s="142">
        <v>186</v>
      </c>
      <c r="AL188" s="143" t="s">
        <v>612</v>
      </c>
      <c r="AM188" s="159" t="s">
        <v>218</v>
      </c>
      <c r="AN188" s="160" t="s">
        <v>283</v>
      </c>
      <c r="AO188" s="138" t="s">
        <v>130</v>
      </c>
      <c r="AP188" s="138"/>
      <c r="AQ188" s="129"/>
      <c r="AR188" s="129"/>
      <c r="AS188" s="129"/>
      <c r="AT188" s="129"/>
      <c r="AU188" s="129"/>
      <c r="AV188" s="129"/>
    </row>
    <row r="189" spans="1:48" x14ac:dyDescent="0.2">
      <c r="A189" s="173">
        <v>42583</v>
      </c>
      <c r="B189" s="128">
        <v>0.55000000000000004</v>
      </c>
      <c r="C189" s="128">
        <v>4.3555000000000001</v>
      </c>
      <c r="D189" s="128">
        <v>0</v>
      </c>
      <c r="E189" s="128">
        <v>0</v>
      </c>
      <c r="F189" s="128">
        <v>-5.0000000000000001E-3</v>
      </c>
      <c r="G189" s="175">
        <v>-5.0000000000000001E-3</v>
      </c>
      <c r="J189" s="174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29"/>
      <c r="V189" s="129"/>
      <c r="W189" s="129"/>
      <c r="X189" s="129"/>
      <c r="Y189" s="129"/>
      <c r="Z189" s="129"/>
      <c r="AA189" s="129"/>
      <c r="AB189" s="129"/>
      <c r="AC189" s="77"/>
      <c r="AD189" s="129"/>
      <c r="AE189" s="129"/>
      <c r="AF189" s="129"/>
      <c r="AG189" s="129"/>
      <c r="AH189" s="129"/>
      <c r="AI189" s="129"/>
      <c r="AJ189" s="129"/>
      <c r="AK189" s="142">
        <v>187</v>
      </c>
      <c r="AL189" s="143" t="s">
        <v>613</v>
      </c>
      <c r="AM189" s="159" t="s">
        <v>218</v>
      </c>
      <c r="AN189" s="160" t="s">
        <v>283</v>
      </c>
      <c r="AO189" s="138" t="s">
        <v>130</v>
      </c>
      <c r="AP189" s="138"/>
      <c r="AQ189" s="129"/>
      <c r="AR189" s="129"/>
      <c r="AS189" s="129"/>
      <c r="AT189" s="129"/>
      <c r="AU189" s="129"/>
      <c r="AV189" s="129"/>
    </row>
    <row r="190" spans="1:48" x14ac:dyDescent="0.2">
      <c r="A190" s="173">
        <v>42614</v>
      </c>
      <c r="B190" s="128">
        <v>0.55000000000000004</v>
      </c>
      <c r="C190" s="128">
        <v>4.3685</v>
      </c>
      <c r="D190" s="128">
        <v>-7.4999999999999997E-3</v>
      </c>
      <c r="E190" s="128">
        <v>-7.4999999999999997E-3</v>
      </c>
      <c r="F190" s="128">
        <v>-5.0000000000000001E-3</v>
      </c>
      <c r="G190" s="175">
        <v>-5.0000000000000001E-3</v>
      </c>
      <c r="J190" s="174"/>
      <c r="K190" s="129"/>
      <c r="L190" s="129"/>
      <c r="M190" s="129"/>
      <c r="N190" s="129"/>
      <c r="O190" s="129"/>
      <c r="P190" s="129"/>
      <c r="Q190" s="129"/>
      <c r="R190" s="129"/>
      <c r="S190" s="129"/>
      <c r="T190" s="129"/>
      <c r="U190" s="129"/>
      <c r="V190" s="129"/>
      <c r="W190" s="129"/>
      <c r="X190" s="129"/>
      <c r="Y190" s="129"/>
      <c r="Z190" s="129"/>
      <c r="AA190" s="129"/>
      <c r="AB190" s="129"/>
      <c r="AC190" s="77"/>
      <c r="AD190" s="129"/>
      <c r="AE190" s="129"/>
      <c r="AF190" s="129"/>
      <c r="AG190" s="129"/>
      <c r="AH190" s="129"/>
      <c r="AI190" s="129"/>
      <c r="AJ190" s="129"/>
      <c r="AK190" s="142">
        <v>188</v>
      </c>
      <c r="AL190" s="143" t="s">
        <v>614</v>
      </c>
      <c r="AM190" s="159" t="s">
        <v>218</v>
      </c>
      <c r="AN190" s="160" t="s">
        <v>283</v>
      </c>
      <c r="AO190" s="138" t="s">
        <v>130</v>
      </c>
      <c r="AP190" s="138"/>
      <c r="AQ190" s="129"/>
      <c r="AR190" s="129"/>
      <c r="AS190" s="129"/>
      <c r="AT190" s="129"/>
      <c r="AU190" s="129"/>
      <c r="AV190" s="129"/>
    </row>
    <row r="191" spans="1:48" x14ac:dyDescent="0.2">
      <c r="A191" s="173">
        <v>42644</v>
      </c>
      <c r="B191" s="128">
        <v>0.6</v>
      </c>
      <c r="C191" s="128">
        <v>4.3605</v>
      </c>
      <c r="D191" s="128">
        <v>-1.7500000000000002E-2</v>
      </c>
      <c r="E191" s="128">
        <v>-1.7500000000000002E-2</v>
      </c>
      <c r="F191" s="128">
        <v>-5.0000000000000001E-3</v>
      </c>
      <c r="G191" s="175">
        <v>-5.0000000000000001E-3</v>
      </c>
      <c r="J191" s="174"/>
      <c r="K191" s="129"/>
      <c r="L191" s="129"/>
      <c r="M191" s="129"/>
      <c r="N191" s="129"/>
      <c r="O191" s="129"/>
      <c r="P191" s="129"/>
      <c r="Q191" s="129"/>
      <c r="R191" s="129"/>
      <c r="S191" s="129"/>
      <c r="T191" s="129"/>
      <c r="U191" s="129"/>
      <c r="V191" s="129"/>
      <c r="W191" s="129"/>
      <c r="X191" s="129"/>
      <c r="Y191" s="129"/>
      <c r="Z191" s="129"/>
      <c r="AA191" s="129"/>
      <c r="AB191" s="129"/>
      <c r="AC191" s="77"/>
      <c r="AD191" s="129"/>
      <c r="AE191" s="129"/>
      <c r="AF191" s="129"/>
      <c r="AG191" s="129"/>
      <c r="AH191" s="129"/>
      <c r="AI191" s="129"/>
      <c r="AJ191" s="129"/>
      <c r="AK191" s="142">
        <v>189</v>
      </c>
      <c r="AL191" s="143" t="s">
        <v>615</v>
      </c>
      <c r="AM191" s="159" t="s">
        <v>218</v>
      </c>
      <c r="AN191" s="160" t="s">
        <v>283</v>
      </c>
      <c r="AO191" s="138" t="s">
        <v>130</v>
      </c>
      <c r="AP191" s="138"/>
      <c r="AQ191" s="129"/>
      <c r="AR191" s="129"/>
      <c r="AS191" s="129"/>
      <c r="AT191" s="129"/>
      <c r="AU191" s="129"/>
      <c r="AV191" s="129"/>
    </row>
    <row r="192" spans="1:48" x14ac:dyDescent="0.2">
      <c r="A192" s="173">
        <v>42675</v>
      </c>
      <c r="B192" s="128">
        <v>0.85</v>
      </c>
      <c r="C192" s="128">
        <v>4.5305</v>
      </c>
      <c r="D192" s="128">
        <v>-5.2499999999999998E-2</v>
      </c>
      <c r="E192" s="128">
        <v>-5.2499999999999998E-2</v>
      </c>
      <c r="F192" s="128">
        <v>-5.0000000000000001E-3</v>
      </c>
      <c r="G192" s="175">
        <v>-5.0000000000000001E-3</v>
      </c>
      <c r="J192" s="174"/>
      <c r="K192" s="129"/>
      <c r="L192" s="129"/>
      <c r="M192" s="129"/>
      <c r="N192" s="129"/>
      <c r="O192" s="129"/>
      <c r="P192" s="129"/>
      <c r="Q192" s="129"/>
      <c r="R192" s="129"/>
      <c r="S192" s="129"/>
      <c r="T192" s="129"/>
      <c r="U192" s="129"/>
      <c r="V192" s="129"/>
      <c r="W192" s="129"/>
      <c r="X192" s="129"/>
      <c r="Y192" s="129"/>
      <c r="Z192" s="129"/>
      <c r="AA192" s="129"/>
      <c r="AB192" s="129"/>
      <c r="AC192" s="77"/>
      <c r="AD192" s="129"/>
      <c r="AE192" s="129"/>
      <c r="AF192" s="129"/>
      <c r="AG192" s="129"/>
      <c r="AH192" s="129"/>
      <c r="AI192" s="129"/>
      <c r="AJ192" s="129"/>
      <c r="AK192" s="142">
        <v>190</v>
      </c>
      <c r="AL192" s="143" t="s">
        <v>616</v>
      </c>
      <c r="AM192" s="159" t="s">
        <v>218</v>
      </c>
      <c r="AN192" s="160" t="s">
        <v>283</v>
      </c>
      <c r="AO192" s="138" t="s">
        <v>130</v>
      </c>
      <c r="AP192" s="138"/>
      <c r="AQ192" s="129"/>
      <c r="AR192" s="129"/>
      <c r="AS192" s="129"/>
      <c r="AT192" s="129"/>
      <c r="AU192" s="129"/>
      <c r="AV192" s="129"/>
    </row>
    <row r="193" spans="1:48" x14ac:dyDescent="0.2">
      <c r="A193" s="173">
        <v>42705</v>
      </c>
      <c r="B193" s="128">
        <v>1.05</v>
      </c>
      <c r="C193" s="128">
        <v>4.7054999999999998</v>
      </c>
      <c r="D193" s="128">
        <v>-7.4999999999999997E-2</v>
      </c>
      <c r="E193" s="128">
        <v>-7.4999999999999997E-2</v>
      </c>
      <c r="F193" s="128">
        <v>-5.0000000000000001E-3</v>
      </c>
      <c r="G193" s="175">
        <v>-5.0000000000000001E-3</v>
      </c>
      <c r="J193" s="174"/>
      <c r="K193" s="129"/>
      <c r="L193" s="129"/>
      <c r="M193" s="129"/>
      <c r="N193" s="129"/>
      <c r="O193" s="129"/>
      <c r="P193" s="129"/>
      <c r="Q193" s="129"/>
      <c r="R193" s="129"/>
      <c r="S193" s="129"/>
      <c r="T193" s="129"/>
      <c r="U193" s="129"/>
      <c r="V193" s="129"/>
      <c r="W193" s="129"/>
      <c r="X193" s="129"/>
      <c r="Y193" s="129"/>
      <c r="Z193" s="129"/>
      <c r="AA193" s="129"/>
      <c r="AB193" s="129"/>
      <c r="AC193" s="77"/>
      <c r="AD193" s="129"/>
      <c r="AE193" s="129"/>
      <c r="AF193" s="129"/>
      <c r="AG193" s="129"/>
      <c r="AH193" s="129"/>
      <c r="AI193" s="129"/>
      <c r="AJ193" s="129"/>
      <c r="AK193" s="142">
        <v>191</v>
      </c>
      <c r="AL193" s="143" t="s">
        <v>617</v>
      </c>
      <c r="AM193" s="159" t="s">
        <v>218</v>
      </c>
      <c r="AN193" s="160" t="s">
        <v>283</v>
      </c>
      <c r="AO193" s="138" t="s">
        <v>130</v>
      </c>
      <c r="AP193" s="138"/>
      <c r="AQ193" s="129"/>
      <c r="AR193" s="129"/>
      <c r="AS193" s="129"/>
      <c r="AT193" s="129"/>
      <c r="AU193" s="129"/>
      <c r="AV193" s="129"/>
    </row>
    <row r="194" spans="1:48" x14ac:dyDescent="0.2">
      <c r="A194" s="173">
        <v>42736</v>
      </c>
      <c r="B194" s="128">
        <v>1.05</v>
      </c>
      <c r="C194" s="128">
        <v>4.7629999999999999</v>
      </c>
      <c r="D194" s="128">
        <v>-7.7499999999999999E-2</v>
      </c>
      <c r="E194" s="128">
        <v>-7.7499999999999999E-2</v>
      </c>
      <c r="F194" s="128">
        <v>-5.0000000000000001E-3</v>
      </c>
      <c r="G194" s="175">
        <v>-5.0000000000000001E-3</v>
      </c>
      <c r="J194" s="174"/>
      <c r="K194" s="129"/>
      <c r="L194" s="129"/>
      <c r="M194" s="129"/>
      <c r="N194" s="129"/>
      <c r="O194" s="129"/>
      <c r="P194" s="129"/>
      <c r="Q194" s="129"/>
      <c r="R194" s="129"/>
      <c r="S194" s="129"/>
      <c r="T194" s="129"/>
      <c r="U194" s="129"/>
      <c r="V194" s="129"/>
      <c r="W194" s="129"/>
      <c r="X194" s="129"/>
      <c r="Y194" s="129"/>
      <c r="Z194" s="129"/>
      <c r="AA194" s="129"/>
      <c r="AB194" s="129"/>
      <c r="AC194" s="77"/>
      <c r="AD194" s="129"/>
      <c r="AE194" s="129"/>
      <c r="AF194" s="129"/>
      <c r="AG194" s="129"/>
      <c r="AH194" s="129"/>
      <c r="AI194" s="129"/>
      <c r="AJ194" s="129"/>
      <c r="AK194" s="142">
        <v>192</v>
      </c>
      <c r="AL194" s="143" t="s">
        <v>618</v>
      </c>
      <c r="AM194" s="159" t="s">
        <v>218</v>
      </c>
      <c r="AN194" s="160" t="s">
        <v>283</v>
      </c>
      <c r="AO194" s="138" t="s">
        <v>130</v>
      </c>
      <c r="AP194" s="138"/>
    </row>
    <row r="195" spans="1:48" x14ac:dyDescent="0.2">
      <c r="A195" s="173">
        <v>42767</v>
      </c>
      <c r="B195" s="128">
        <v>1.05</v>
      </c>
      <c r="C195" s="128">
        <v>4.649</v>
      </c>
      <c r="D195" s="128">
        <v>-0.06</v>
      </c>
      <c r="E195" s="128">
        <v>-0.06</v>
      </c>
      <c r="F195" s="128">
        <v>-5.0000000000000001E-3</v>
      </c>
      <c r="G195" s="175">
        <v>-5.0000000000000001E-3</v>
      </c>
      <c r="J195" s="174"/>
      <c r="K195" s="129"/>
      <c r="L195" s="129"/>
      <c r="M195" s="129"/>
      <c r="N195" s="129"/>
      <c r="O195" s="129"/>
      <c r="P195" s="129"/>
      <c r="Q195" s="129"/>
      <c r="R195" s="129"/>
      <c r="S195" s="129"/>
      <c r="T195" s="129"/>
      <c r="U195" s="129"/>
      <c r="V195" s="129"/>
      <c r="W195" s="129"/>
      <c r="X195" s="129"/>
      <c r="Y195" s="129"/>
      <c r="Z195" s="129"/>
      <c r="AA195" s="129"/>
      <c r="AB195" s="129"/>
      <c r="AC195" s="77"/>
      <c r="AD195" s="129"/>
      <c r="AE195" s="129"/>
      <c r="AF195" s="129"/>
      <c r="AG195" s="129"/>
      <c r="AH195" s="129"/>
      <c r="AI195" s="129"/>
      <c r="AJ195" s="129"/>
      <c r="AK195" s="142">
        <v>193</v>
      </c>
      <c r="AL195" s="143" t="s">
        <v>619</v>
      </c>
      <c r="AM195" s="159" t="s">
        <v>218</v>
      </c>
      <c r="AN195" s="160" t="s">
        <v>283</v>
      </c>
      <c r="AO195" s="138" t="s">
        <v>130</v>
      </c>
      <c r="AP195" s="138"/>
    </row>
    <row r="196" spans="1:48" x14ac:dyDescent="0.2">
      <c r="A196" s="173">
        <v>42795</v>
      </c>
      <c r="B196" s="128">
        <v>0.8</v>
      </c>
      <c r="C196" s="128">
        <v>4.5170000000000003</v>
      </c>
      <c r="D196" s="128">
        <v>-4.7500000000000001E-2</v>
      </c>
      <c r="E196" s="128">
        <v>-4.7500000000000001E-2</v>
      </c>
      <c r="F196" s="128">
        <v>-5.0000000000000001E-3</v>
      </c>
      <c r="G196" s="175">
        <v>-5.0000000000000001E-3</v>
      </c>
      <c r="J196" s="174"/>
      <c r="K196" s="129"/>
      <c r="L196" s="129"/>
      <c r="M196" s="129"/>
      <c r="N196" s="129"/>
      <c r="O196" s="129"/>
      <c r="P196" s="129"/>
      <c r="Q196" s="129"/>
      <c r="R196" s="129"/>
      <c r="S196" s="129"/>
      <c r="T196" s="129"/>
      <c r="U196" s="129"/>
      <c r="V196" s="129"/>
      <c r="W196" s="129"/>
      <c r="X196" s="129"/>
      <c r="Y196" s="129"/>
      <c r="Z196" s="129"/>
      <c r="AA196" s="129"/>
      <c r="AB196" s="129"/>
      <c r="AC196" s="77"/>
      <c r="AD196" s="129"/>
      <c r="AE196" s="129"/>
      <c r="AF196" s="129"/>
      <c r="AG196" s="129"/>
      <c r="AH196" s="129"/>
      <c r="AI196" s="129"/>
      <c r="AJ196" s="129"/>
      <c r="AK196" s="142">
        <v>194</v>
      </c>
      <c r="AL196" s="143" t="s">
        <v>620</v>
      </c>
      <c r="AM196" s="159" t="s">
        <v>218</v>
      </c>
      <c r="AN196" s="160" t="s">
        <v>283</v>
      </c>
      <c r="AO196" s="138" t="s">
        <v>130</v>
      </c>
      <c r="AP196" s="138"/>
    </row>
    <row r="197" spans="1:48" x14ac:dyDescent="0.2">
      <c r="A197" s="173">
        <v>42826</v>
      </c>
      <c r="B197" s="128">
        <v>0.45</v>
      </c>
      <c r="C197" s="128">
        <v>4.3470000000000004</v>
      </c>
      <c r="D197" s="128">
        <v>-0.01</v>
      </c>
      <c r="E197" s="128">
        <v>-0.01</v>
      </c>
      <c r="F197" s="128">
        <v>-5.0000000000000001E-3</v>
      </c>
      <c r="G197" s="175">
        <v>-5.0000000000000001E-3</v>
      </c>
      <c r="J197" s="174"/>
      <c r="K197" s="129"/>
      <c r="L197" s="129"/>
      <c r="M197" s="129"/>
      <c r="N197" s="129"/>
      <c r="O197" s="129"/>
      <c r="P197" s="129"/>
      <c r="Q197" s="129"/>
      <c r="R197" s="129"/>
      <c r="S197" s="129"/>
      <c r="T197" s="129"/>
      <c r="U197" s="129"/>
      <c r="V197" s="129"/>
      <c r="W197" s="129"/>
      <c r="X197" s="129"/>
      <c r="Y197" s="129"/>
      <c r="Z197" s="129"/>
      <c r="AA197" s="129"/>
      <c r="AB197" s="129"/>
      <c r="AC197" s="77"/>
      <c r="AD197" s="129"/>
      <c r="AE197" s="129"/>
      <c r="AF197" s="129"/>
      <c r="AG197" s="129"/>
      <c r="AH197" s="129"/>
      <c r="AI197" s="129"/>
      <c r="AJ197" s="129"/>
      <c r="AK197" s="142">
        <v>195</v>
      </c>
      <c r="AL197" s="143" t="s">
        <v>621</v>
      </c>
      <c r="AM197" s="159" t="s">
        <v>218</v>
      </c>
      <c r="AN197" s="160" t="s">
        <v>283</v>
      </c>
      <c r="AO197" s="138" t="s">
        <v>130</v>
      </c>
      <c r="AP197" s="138"/>
    </row>
    <row r="198" spans="1:48" x14ac:dyDescent="0.2">
      <c r="A198" s="173">
        <v>42856</v>
      </c>
      <c r="B198" s="128">
        <v>0.5</v>
      </c>
      <c r="C198" s="128">
        <v>4.3470000000000004</v>
      </c>
      <c r="D198" s="128">
        <v>-0.01</v>
      </c>
      <c r="E198" s="128">
        <v>-0.01</v>
      </c>
      <c r="F198" s="128">
        <v>-5.0000000000000001E-3</v>
      </c>
      <c r="G198" s="175">
        <v>-5.0000000000000001E-3</v>
      </c>
      <c r="J198" s="174"/>
      <c r="K198" s="129"/>
      <c r="L198" s="129"/>
      <c r="M198" s="129"/>
      <c r="N198" s="129"/>
      <c r="O198" s="129"/>
      <c r="P198" s="129"/>
      <c r="Q198" s="129"/>
      <c r="R198" s="129"/>
      <c r="S198" s="129"/>
      <c r="T198" s="129"/>
      <c r="U198" s="129"/>
      <c r="V198" s="129"/>
      <c r="W198" s="129"/>
      <c r="X198" s="129"/>
      <c r="Y198" s="129"/>
      <c r="Z198" s="129"/>
      <c r="AA198" s="129"/>
      <c r="AB198" s="129"/>
      <c r="AC198" s="77"/>
      <c r="AD198" s="129"/>
      <c r="AE198" s="129"/>
      <c r="AF198" s="129"/>
      <c r="AG198" s="129"/>
      <c r="AH198" s="129"/>
      <c r="AI198" s="129"/>
      <c r="AJ198" s="129"/>
      <c r="AK198" s="142">
        <v>196</v>
      </c>
      <c r="AL198" s="143" t="s">
        <v>622</v>
      </c>
      <c r="AM198" s="159" t="s">
        <v>218</v>
      </c>
      <c r="AN198" s="160" t="s">
        <v>283</v>
      </c>
      <c r="AO198" s="138" t="s">
        <v>130</v>
      </c>
      <c r="AP198" s="138"/>
    </row>
    <row r="199" spans="1:48" x14ac:dyDescent="0.2">
      <c r="A199" s="173">
        <v>42887</v>
      </c>
      <c r="B199" s="128">
        <v>0.5</v>
      </c>
      <c r="C199" s="128">
        <v>4.3789999999999996</v>
      </c>
      <c r="D199" s="128">
        <v>-5.0000000000000001E-3</v>
      </c>
      <c r="E199" s="128">
        <v>-5.0000000000000001E-3</v>
      </c>
      <c r="F199" s="128">
        <v>-5.0000000000000001E-3</v>
      </c>
      <c r="G199" s="175">
        <v>-5.0000000000000001E-3</v>
      </c>
      <c r="J199" s="174"/>
      <c r="K199" s="129"/>
      <c r="L199" s="129"/>
      <c r="M199" s="129"/>
      <c r="N199" s="129"/>
      <c r="O199" s="129"/>
      <c r="P199" s="129"/>
      <c r="Q199" s="129"/>
      <c r="R199" s="129"/>
      <c r="S199" s="129"/>
      <c r="T199" s="129"/>
      <c r="U199" s="129"/>
      <c r="V199" s="129"/>
      <c r="W199" s="129"/>
      <c r="X199" s="129"/>
      <c r="Y199" s="129"/>
      <c r="Z199" s="129"/>
      <c r="AA199" s="129"/>
      <c r="AB199" s="129"/>
      <c r="AC199" s="77"/>
      <c r="AD199" s="129"/>
      <c r="AE199" s="129"/>
      <c r="AF199" s="129"/>
      <c r="AG199" s="129"/>
      <c r="AH199" s="129"/>
      <c r="AI199" s="129"/>
      <c r="AJ199" s="129"/>
      <c r="AK199" s="142">
        <v>197</v>
      </c>
      <c r="AL199" s="143" t="s">
        <v>623</v>
      </c>
      <c r="AM199" s="159" t="s">
        <v>218</v>
      </c>
      <c r="AN199" s="160" t="s">
        <v>283</v>
      </c>
      <c r="AO199" s="138" t="s">
        <v>130</v>
      </c>
      <c r="AP199" s="138"/>
    </row>
    <row r="200" spans="1:48" x14ac:dyDescent="0.2">
      <c r="A200" s="173">
        <v>42917</v>
      </c>
      <c r="B200" s="128">
        <v>0.5</v>
      </c>
      <c r="C200" s="128">
        <v>4.4290000000000003</v>
      </c>
      <c r="D200" s="128">
        <v>-2.5000000000000001E-3</v>
      </c>
      <c r="E200" s="128">
        <v>-2.5000000000000001E-3</v>
      </c>
      <c r="F200" s="128">
        <v>-5.0000000000000001E-3</v>
      </c>
      <c r="G200" s="175">
        <v>-5.0000000000000001E-3</v>
      </c>
      <c r="J200" s="174"/>
      <c r="K200" s="129"/>
      <c r="L200" s="129"/>
      <c r="M200" s="129"/>
      <c r="N200" s="129"/>
      <c r="O200" s="129"/>
      <c r="P200" s="129"/>
      <c r="Q200" s="129"/>
      <c r="R200" s="129"/>
      <c r="S200" s="129"/>
      <c r="T200" s="129"/>
      <c r="U200" s="129"/>
      <c r="V200" s="129"/>
      <c r="W200" s="129"/>
      <c r="X200" s="129"/>
      <c r="Y200" s="129"/>
      <c r="Z200" s="129"/>
      <c r="AA200" s="129"/>
      <c r="AB200" s="129"/>
      <c r="AC200" s="77"/>
      <c r="AD200" s="129"/>
      <c r="AE200" s="129"/>
      <c r="AF200" s="129"/>
      <c r="AG200" s="129"/>
      <c r="AH200" s="129"/>
      <c r="AI200" s="129"/>
      <c r="AJ200" s="129"/>
      <c r="AK200" s="142">
        <v>198</v>
      </c>
      <c r="AL200" s="143" t="s">
        <v>624</v>
      </c>
      <c r="AM200" s="159" t="s">
        <v>218</v>
      </c>
      <c r="AN200" s="160" t="s">
        <v>283</v>
      </c>
      <c r="AO200" s="138" t="s">
        <v>130</v>
      </c>
      <c r="AP200" s="138"/>
    </row>
    <row r="201" spans="1:48" x14ac:dyDescent="0.2">
      <c r="A201" s="173">
        <v>42948</v>
      </c>
      <c r="B201" s="128">
        <v>0.55000000000000004</v>
      </c>
      <c r="C201" s="128">
        <v>4.4630000000000001</v>
      </c>
      <c r="D201" s="128">
        <v>0</v>
      </c>
      <c r="E201" s="128">
        <v>0</v>
      </c>
      <c r="F201" s="128">
        <v>-5.0000000000000001E-3</v>
      </c>
      <c r="G201" s="175">
        <v>-5.0000000000000001E-3</v>
      </c>
      <c r="J201" s="174"/>
      <c r="K201" s="129"/>
      <c r="L201" s="129"/>
      <c r="M201" s="129"/>
      <c r="N201" s="129"/>
      <c r="O201" s="129"/>
      <c r="P201" s="129"/>
      <c r="Q201" s="129"/>
      <c r="R201" s="129"/>
      <c r="S201" s="129"/>
      <c r="T201" s="129"/>
      <c r="U201" s="129"/>
      <c r="V201" s="129"/>
      <c r="W201" s="129"/>
      <c r="X201" s="129"/>
      <c r="Y201" s="129"/>
      <c r="Z201" s="129"/>
      <c r="AA201" s="129"/>
      <c r="AB201" s="129"/>
      <c r="AC201" s="77"/>
      <c r="AD201" s="129"/>
      <c r="AE201" s="129"/>
      <c r="AF201" s="129"/>
      <c r="AG201" s="129"/>
      <c r="AH201" s="129"/>
      <c r="AI201" s="129"/>
      <c r="AJ201" s="129"/>
      <c r="AK201" s="142">
        <v>199</v>
      </c>
      <c r="AL201" s="143" t="s">
        <v>625</v>
      </c>
      <c r="AM201" s="159" t="s">
        <v>218</v>
      </c>
      <c r="AN201" s="160" t="s">
        <v>283</v>
      </c>
      <c r="AO201" s="138" t="s">
        <v>130</v>
      </c>
      <c r="AP201" s="138"/>
    </row>
    <row r="202" spans="1:48" x14ac:dyDescent="0.2">
      <c r="A202" s="173">
        <v>42979</v>
      </c>
      <c r="B202" s="128">
        <v>0.55000000000000004</v>
      </c>
      <c r="C202" s="128">
        <v>4.476</v>
      </c>
      <c r="D202" s="128">
        <v>-7.4999999999999997E-3</v>
      </c>
      <c r="E202" s="128">
        <v>-7.4999999999999997E-3</v>
      </c>
      <c r="F202" s="128">
        <v>-5.0000000000000001E-3</v>
      </c>
      <c r="G202" s="175">
        <v>-5.0000000000000001E-3</v>
      </c>
      <c r="J202" s="174"/>
      <c r="K202" s="129"/>
      <c r="L202" s="129"/>
      <c r="M202" s="129"/>
      <c r="N202" s="129"/>
      <c r="O202" s="129"/>
      <c r="P202" s="129"/>
      <c r="Q202" s="129"/>
      <c r="R202" s="129"/>
      <c r="S202" s="129"/>
      <c r="T202" s="129"/>
      <c r="U202" s="129"/>
      <c r="V202" s="129"/>
      <c r="W202" s="129"/>
      <c r="X202" s="129"/>
      <c r="Y202" s="129"/>
      <c r="Z202" s="129"/>
      <c r="AA202" s="129"/>
      <c r="AB202" s="129"/>
      <c r="AC202" s="77"/>
      <c r="AD202" s="129"/>
      <c r="AE202" s="129"/>
      <c r="AF202" s="129"/>
      <c r="AG202" s="129"/>
      <c r="AH202" s="129"/>
      <c r="AI202" s="129"/>
      <c r="AJ202" s="129"/>
      <c r="AK202" s="142">
        <v>200</v>
      </c>
      <c r="AL202" s="143" t="s">
        <v>626</v>
      </c>
      <c r="AM202" s="159" t="s">
        <v>218</v>
      </c>
      <c r="AN202" s="160" t="s">
        <v>283</v>
      </c>
      <c r="AO202" s="138" t="s">
        <v>130</v>
      </c>
      <c r="AP202" s="138"/>
    </row>
    <row r="203" spans="1:48" x14ac:dyDescent="0.2">
      <c r="A203" s="173">
        <v>43009</v>
      </c>
      <c r="B203" s="128">
        <v>0.6</v>
      </c>
      <c r="C203" s="128">
        <v>4.468</v>
      </c>
      <c r="D203" s="128">
        <v>-1.7500000000000002E-2</v>
      </c>
      <c r="E203" s="128">
        <v>-1.7500000000000002E-2</v>
      </c>
      <c r="F203" s="128">
        <v>-5.0000000000000001E-3</v>
      </c>
      <c r="G203" s="175">
        <v>-5.0000000000000001E-3</v>
      </c>
      <c r="J203" s="174"/>
      <c r="K203" s="129"/>
      <c r="L203" s="129"/>
      <c r="M203" s="129"/>
      <c r="N203" s="129"/>
      <c r="O203" s="129"/>
      <c r="P203" s="129"/>
      <c r="Q203" s="129"/>
      <c r="R203" s="129"/>
      <c r="S203" s="129"/>
      <c r="T203" s="129"/>
      <c r="U203" s="129"/>
      <c r="V203" s="129"/>
      <c r="W203" s="129"/>
      <c r="X203" s="129"/>
      <c r="Y203" s="129"/>
      <c r="Z203" s="129"/>
      <c r="AA203" s="129"/>
      <c r="AB203" s="129"/>
      <c r="AC203" s="77"/>
      <c r="AD203" s="129"/>
      <c r="AE203" s="129"/>
      <c r="AF203" s="129"/>
      <c r="AG203" s="129"/>
      <c r="AH203" s="129"/>
      <c r="AI203" s="129"/>
      <c r="AJ203" s="129"/>
      <c r="AK203" s="142">
        <v>201</v>
      </c>
      <c r="AL203" s="143" t="s">
        <v>627</v>
      </c>
      <c r="AM203" s="159" t="s">
        <v>218</v>
      </c>
      <c r="AN203" s="160" t="s">
        <v>283</v>
      </c>
      <c r="AO203" s="138" t="s">
        <v>130</v>
      </c>
      <c r="AP203" s="138"/>
    </row>
    <row r="204" spans="1:48" x14ac:dyDescent="0.2">
      <c r="A204" s="173">
        <v>43040</v>
      </c>
      <c r="B204" s="128">
        <v>0.85</v>
      </c>
      <c r="C204" s="128">
        <v>4.6379999999999999</v>
      </c>
      <c r="D204" s="128">
        <v>-5.2499999999999998E-2</v>
      </c>
      <c r="E204" s="128">
        <v>-5.2499999999999998E-2</v>
      </c>
      <c r="F204" s="128">
        <v>-5.0000000000000001E-3</v>
      </c>
      <c r="G204" s="175">
        <v>-5.0000000000000001E-3</v>
      </c>
      <c r="J204" s="174"/>
      <c r="K204" s="129"/>
      <c r="L204" s="129"/>
      <c r="M204" s="129"/>
      <c r="N204" s="129"/>
      <c r="O204" s="129"/>
      <c r="P204" s="129"/>
      <c r="Q204" s="129"/>
      <c r="R204" s="129"/>
      <c r="S204" s="129"/>
      <c r="T204" s="129"/>
      <c r="U204" s="129"/>
      <c r="V204" s="129"/>
      <c r="W204" s="129"/>
      <c r="X204" s="129"/>
      <c r="Y204" s="129"/>
      <c r="Z204" s="129"/>
      <c r="AA204" s="129"/>
      <c r="AB204" s="129"/>
      <c r="AC204" s="77"/>
      <c r="AD204" s="129"/>
      <c r="AE204" s="129"/>
      <c r="AF204" s="129"/>
      <c r="AG204" s="129"/>
      <c r="AH204" s="129"/>
      <c r="AI204" s="129"/>
      <c r="AJ204" s="129"/>
      <c r="AK204" s="142">
        <v>202</v>
      </c>
      <c r="AL204" s="143" t="s">
        <v>628</v>
      </c>
      <c r="AM204" s="159" t="s">
        <v>218</v>
      </c>
      <c r="AN204" s="160" t="s">
        <v>283</v>
      </c>
      <c r="AO204" s="138" t="s">
        <v>130</v>
      </c>
      <c r="AP204" s="138"/>
    </row>
    <row r="205" spans="1:48" x14ac:dyDescent="0.2">
      <c r="A205" s="173">
        <v>43070</v>
      </c>
      <c r="B205" s="128">
        <v>1.05</v>
      </c>
      <c r="C205" s="128">
        <v>4.8129999999999997</v>
      </c>
      <c r="D205" s="128">
        <v>-7.4999999999999997E-2</v>
      </c>
      <c r="E205" s="128">
        <v>-7.4999999999999997E-2</v>
      </c>
      <c r="F205" s="128">
        <v>-5.0000000000000001E-3</v>
      </c>
      <c r="G205" s="175">
        <v>-5.0000000000000001E-3</v>
      </c>
      <c r="J205" s="174"/>
      <c r="K205" s="129"/>
      <c r="L205" s="129"/>
      <c r="M205" s="129"/>
      <c r="N205" s="129"/>
      <c r="O205" s="129"/>
      <c r="P205" s="129"/>
      <c r="Q205" s="129"/>
      <c r="R205" s="129"/>
      <c r="S205" s="129"/>
      <c r="T205" s="129"/>
      <c r="U205" s="129"/>
      <c r="V205" s="129"/>
      <c r="W205" s="129"/>
      <c r="X205" s="129"/>
      <c r="Y205" s="129"/>
      <c r="Z205" s="129"/>
      <c r="AA205" s="129"/>
      <c r="AB205" s="129"/>
      <c r="AC205" s="77"/>
      <c r="AD205" s="129"/>
      <c r="AE205" s="129"/>
      <c r="AF205" s="129"/>
      <c r="AG205" s="129"/>
      <c r="AH205" s="129"/>
      <c r="AI205" s="129"/>
      <c r="AJ205" s="129"/>
      <c r="AK205" s="142">
        <v>203</v>
      </c>
      <c r="AL205" s="143" t="s">
        <v>629</v>
      </c>
      <c r="AM205" s="159" t="s">
        <v>218</v>
      </c>
      <c r="AN205" s="160" t="s">
        <v>283</v>
      </c>
      <c r="AO205" s="138" t="s">
        <v>130</v>
      </c>
      <c r="AP205" s="138"/>
    </row>
    <row r="206" spans="1:48" x14ac:dyDescent="0.2">
      <c r="A206" s="173">
        <v>43101</v>
      </c>
      <c r="B206" s="128">
        <v>1.05</v>
      </c>
      <c r="C206" s="128">
        <v>4.8704999999999998</v>
      </c>
      <c r="D206" s="128">
        <v>-7.7499999999999999E-2</v>
      </c>
      <c r="E206" s="128">
        <v>-7.7499999999999999E-2</v>
      </c>
      <c r="F206" s="128">
        <v>-5.0000000000000001E-3</v>
      </c>
      <c r="G206" s="175">
        <v>-5.0000000000000001E-3</v>
      </c>
      <c r="J206" s="174"/>
      <c r="K206" s="129"/>
      <c r="L206" s="129"/>
      <c r="M206" s="129"/>
      <c r="N206" s="129"/>
      <c r="O206" s="129"/>
      <c r="P206" s="129"/>
      <c r="Q206" s="129"/>
      <c r="R206" s="129"/>
      <c r="S206" s="129"/>
      <c r="T206" s="129"/>
      <c r="U206" s="129"/>
      <c r="V206" s="129"/>
      <c r="W206" s="129"/>
      <c r="X206" s="129"/>
      <c r="Y206" s="129"/>
      <c r="Z206" s="129"/>
      <c r="AA206" s="129"/>
      <c r="AB206" s="129"/>
      <c r="AC206" s="77"/>
      <c r="AD206" s="129"/>
      <c r="AE206" s="129"/>
      <c r="AF206" s="129"/>
      <c r="AG206" s="129"/>
      <c r="AH206" s="129"/>
      <c r="AI206" s="129"/>
      <c r="AJ206" s="129"/>
      <c r="AK206" s="142">
        <v>204</v>
      </c>
      <c r="AL206" s="143" t="s">
        <v>630</v>
      </c>
      <c r="AM206" s="159" t="s">
        <v>218</v>
      </c>
      <c r="AN206" s="160" t="s">
        <v>283</v>
      </c>
      <c r="AO206" s="138" t="s">
        <v>130</v>
      </c>
      <c r="AP206" s="138"/>
    </row>
    <row r="207" spans="1:48" x14ac:dyDescent="0.2">
      <c r="A207" s="173">
        <v>43132</v>
      </c>
      <c r="B207" s="128">
        <v>1.05</v>
      </c>
      <c r="C207" s="128">
        <v>4.7565</v>
      </c>
      <c r="D207" s="128">
        <v>-0.06</v>
      </c>
      <c r="E207" s="128">
        <v>-0.06</v>
      </c>
      <c r="F207" s="128">
        <v>-5.0000000000000001E-3</v>
      </c>
      <c r="G207" s="175">
        <v>-5.0000000000000001E-3</v>
      </c>
      <c r="J207" s="174"/>
      <c r="K207" s="129"/>
      <c r="L207" s="129"/>
      <c r="M207" s="129"/>
      <c r="N207" s="129"/>
      <c r="O207" s="129"/>
      <c r="P207" s="129"/>
      <c r="Q207" s="129"/>
      <c r="R207" s="129"/>
      <c r="S207" s="129"/>
      <c r="T207" s="129"/>
      <c r="U207" s="129"/>
      <c r="V207" s="129"/>
      <c r="W207" s="129"/>
      <c r="X207" s="129"/>
      <c r="Y207" s="129"/>
      <c r="Z207" s="129"/>
      <c r="AA207" s="129"/>
      <c r="AB207" s="129"/>
      <c r="AC207" s="77"/>
      <c r="AD207" s="129"/>
      <c r="AE207" s="129"/>
      <c r="AF207" s="129"/>
      <c r="AG207" s="129"/>
      <c r="AH207" s="129"/>
      <c r="AI207" s="129"/>
      <c r="AJ207" s="129"/>
      <c r="AK207" s="142">
        <v>205</v>
      </c>
      <c r="AL207" s="143" t="s">
        <v>631</v>
      </c>
      <c r="AM207" s="159" t="s">
        <v>218</v>
      </c>
      <c r="AN207" s="160" t="s">
        <v>283</v>
      </c>
      <c r="AO207" s="138" t="s">
        <v>130</v>
      </c>
      <c r="AP207" s="138"/>
    </row>
    <row r="208" spans="1:48" x14ac:dyDescent="0.2">
      <c r="A208" s="173">
        <v>43160</v>
      </c>
      <c r="B208" s="128">
        <v>0.8</v>
      </c>
      <c r="C208" s="128">
        <v>4.6245000000000003</v>
      </c>
      <c r="D208" s="128">
        <v>-4.7500000000000001E-2</v>
      </c>
      <c r="E208" s="128">
        <v>-4.7500000000000001E-2</v>
      </c>
      <c r="F208" s="128">
        <v>-5.0000000000000001E-3</v>
      </c>
      <c r="G208" s="175">
        <v>-5.0000000000000001E-3</v>
      </c>
      <c r="J208" s="174"/>
      <c r="K208" s="129"/>
      <c r="L208" s="129"/>
      <c r="M208" s="129"/>
      <c r="N208" s="129"/>
      <c r="O208" s="129"/>
      <c r="P208" s="129"/>
      <c r="Q208" s="129"/>
      <c r="R208" s="129"/>
      <c r="S208" s="129"/>
      <c r="T208" s="129"/>
      <c r="U208" s="129"/>
      <c r="V208" s="129"/>
      <c r="W208" s="129"/>
      <c r="X208" s="129"/>
      <c r="Y208" s="129"/>
      <c r="Z208" s="129"/>
      <c r="AA208" s="129"/>
      <c r="AB208" s="129"/>
      <c r="AC208" s="77"/>
      <c r="AD208" s="129"/>
      <c r="AE208" s="129"/>
      <c r="AF208" s="129"/>
      <c r="AG208" s="129"/>
      <c r="AH208" s="129"/>
      <c r="AI208" s="129"/>
      <c r="AJ208" s="129"/>
      <c r="AK208" s="142">
        <v>206</v>
      </c>
      <c r="AL208" s="143" t="s">
        <v>632</v>
      </c>
      <c r="AM208" s="159" t="s">
        <v>218</v>
      </c>
      <c r="AN208" s="160" t="s">
        <v>283</v>
      </c>
      <c r="AO208" s="138" t="s">
        <v>130</v>
      </c>
      <c r="AP208" s="138"/>
    </row>
    <row r="209" spans="1:42" x14ac:dyDescent="0.2">
      <c r="A209" s="173">
        <v>43191</v>
      </c>
      <c r="B209" s="128">
        <v>0.45</v>
      </c>
      <c r="C209" s="128">
        <v>4.4545000000000003</v>
      </c>
      <c r="D209" s="128">
        <v>-0.01</v>
      </c>
      <c r="E209" s="128">
        <v>-0.01</v>
      </c>
      <c r="F209" s="128">
        <v>-5.0000000000000001E-3</v>
      </c>
      <c r="G209" s="175">
        <v>-5.0000000000000001E-3</v>
      </c>
      <c r="J209" s="174"/>
      <c r="K209" s="129"/>
      <c r="L209" s="129"/>
      <c r="M209" s="129"/>
      <c r="N209" s="129"/>
      <c r="O209" s="129"/>
      <c r="P209" s="129"/>
      <c r="Q209" s="129"/>
      <c r="R209" s="129"/>
      <c r="S209" s="129"/>
      <c r="T209" s="129"/>
      <c r="U209" s="129"/>
      <c r="V209" s="129"/>
      <c r="W209" s="129"/>
      <c r="X209" s="129"/>
      <c r="Y209" s="129"/>
      <c r="Z209" s="129"/>
      <c r="AA209" s="129"/>
      <c r="AB209" s="129"/>
      <c r="AC209" s="77"/>
      <c r="AD209" s="129"/>
      <c r="AE209" s="129"/>
      <c r="AF209" s="129"/>
      <c r="AG209" s="129"/>
      <c r="AH209" s="129"/>
      <c r="AI209" s="129"/>
      <c r="AJ209" s="129"/>
      <c r="AK209" s="142">
        <v>207</v>
      </c>
      <c r="AL209" s="143" t="s">
        <v>633</v>
      </c>
      <c r="AM209" s="159" t="s">
        <v>218</v>
      </c>
      <c r="AN209" s="160" t="s">
        <v>283</v>
      </c>
      <c r="AO209" s="138" t="s">
        <v>130</v>
      </c>
      <c r="AP209" s="138"/>
    </row>
    <row r="210" spans="1:42" x14ac:dyDescent="0.2">
      <c r="A210" s="173">
        <v>43221</v>
      </c>
      <c r="B210" s="128">
        <v>0.5</v>
      </c>
      <c r="C210" s="128">
        <v>4.4545000000000003</v>
      </c>
      <c r="D210" s="128">
        <v>-0.01</v>
      </c>
      <c r="E210" s="128">
        <v>-0.01</v>
      </c>
      <c r="F210" s="128">
        <v>-5.0000000000000001E-3</v>
      </c>
      <c r="G210" s="175">
        <v>-5.0000000000000001E-3</v>
      </c>
      <c r="J210" s="174"/>
      <c r="K210" s="129"/>
      <c r="L210" s="129"/>
      <c r="M210" s="129"/>
      <c r="N210" s="129"/>
      <c r="O210" s="129"/>
      <c r="P210" s="129"/>
      <c r="Q210" s="129"/>
      <c r="R210" s="129"/>
      <c r="S210" s="129"/>
      <c r="T210" s="129"/>
      <c r="U210" s="129"/>
      <c r="V210" s="129"/>
      <c r="W210" s="129"/>
      <c r="X210" s="129"/>
      <c r="Y210" s="129"/>
      <c r="Z210" s="129"/>
      <c r="AA210" s="129"/>
      <c r="AB210" s="129"/>
      <c r="AC210" s="77"/>
      <c r="AD210" s="129"/>
      <c r="AE210" s="129"/>
      <c r="AF210" s="129"/>
      <c r="AG210" s="129"/>
      <c r="AH210" s="129"/>
      <c r="AI210" s="129"/>
      <c r="AJ210" s="129"/>
      <c r="AK210" s="142">
        <v>208</v>
      </c>
      <c r="AL210" s="143" t="s">
        <v>634</v>
      </c>
      <c r="AM210" s="159" t="s">
        <v>218</v>
      </c>
      <c r="AN210" s="160" t="s">
        <v>283</v>
      </c>
      <c r="AO210" s="138" t="s">
        <v>130</v>
      </c>
      <c r="AP210" s="138"/>
    </row>
    <row r="211" spans="1:42" x14ac:dyDescent="0.2">
      <c r="A211" s="173">
        <v>43252</v>
      </c>
      <c r="B211" s="128">
        <v>0.5</v>
      </c>
      <c r="C211" s="128">
        <v>4.4865000000000004</v>
      </c>
      <c r="D211" s="128">
        <v>-5.0000000000000001E-3</v>
      </c>
      <c r="E211" s="128">
        <v>-5.0000000000000001E-3</v>
      </c>
      <c r="F211" s="128">
        <v>-5.0000000000000001E-3</v>
      </c>
      <c r="G211" s="175">
        <v>-5.0000000000000001E-3</v>
      </c>
      <c r="J211" s="174"/>
      <c r="K211" s="129"/>
      <c r="L211" s="129"/>
      <c r="M211" s="129"/>
      <c r="N211" s="129"/>
      <c r="O211" s="129"/>
      <c r="P211" s="129"/>
      <c r="Q211" s="129"/>
      <c r="R211" s="129"/>
      <c r="S211" s="129"/>
      <c r="T211" s="129"/>
      <c r="U211" s="129"/>
      <c r="V211" s="129"/>
      <c r="W211" s="129"/>
      <c r="X211" s="129"/>
      <c r="Y211" s="129"/>
      <c r="Z211" s="129"/>
      <c r="AA211" s="129"/>
      <c r="AB211" s="129"/>
      <c r="AC211" s="77"/>
      <c r="AD211" s="129"/>
      <c r="AE211" s="129"/>
      <c r="AF211" s="129"/>
      <c r="AG211" s="129"/>
      <c r="AH211" s="129"/>
      <c r="AI211" s="129"/>
      <c r="AJ211" s="129"/>
      <c r="AK211" s="142">
        <v>209</v>
      </c>
      <c r="AL211" s="143" t="s">
        <v>635</v>
      </c>
      <c r="AM211" s="159" t="s">
        <v>218</v>
      </c>
      <c r="AN211" s="160" t="s">
        <v>283</v>
      </c>
      <c r="AO211" s="138" t="s">
        <v>130</v>
      </c>
      <c r="AP211" s="138"/>
    </row>
    <row r="212" spans="1:42" x14ac:dyDescent="0.2">
      <c r="A212" s="173">
        <v>43282</v>
      </c>
      <c r="B212" s="128">
        <v>0.5</v>
      </c>
      <c r="C212" s="128">
        <v>4.5365000000000002</v>
      </c>
      <c r="D212" s="128">
        <v>-2.5000000000000001E-3</v>
      </c>
      <c r="E212" s="128">
        <v>-2.5000000000000001E-3</v>
      </c>
      <c r="F212" s="128">
        <v>-5.0000000000000001E-3</v>
      </c>
      <c r="G212" s="175">
        <v>-5.0000000000000001E-3</v>
      </c>
      <c r="J212" s="174"/>
      <c r="K212" s="129"/>
      <c r="L212" s="129"/>
      <c r="M212" s="129"/>
      <c r="N212" s="129"/>
      <c r="O212" s="129"/>
      <c r="P212" s="129"/>
      <c r="Q212" s="129"/>
      <c r="R212" s="129"/>
      <c r="S212" s="129"/>
      <c r="T212" s="129"/>
      <c r="U212" s="129"/>
      <c r="V212" s="129"/>
      <c r="W212" s="129"/>
      <c r="X212" s="129"/>
      <c r="Y212" s="129"/>
      <c r="Z212" s="129"/>
      <c r="AA212" s="129"/>
      <c r="AB212" s="129"/>
      <c r="AC212" s="77"/>
      <c r="AD212" s="129"/>
      <c r="AE212" s="129"/>
      <c r="AF212" s="129"/>
      <c r="AG212" s="129"/>
      <c r="AH212" s="129"/>
      <c r="AI212" s="129"/>
      <c r="AJ212" s="129"/>
      <c r="AK212" s="142">
        <v>210</v>
      </c>
      <c r="AL212" s="143" t="s">
        <v>636</v>
      </c>
      <c r="AM212" s="159" t="s">
        <v>218</v>
      </c>
      <c r="AN212" s="160" t="s">
        <v>283</v>
      </c>
      <c r="AO212" s="138" t="s">
        <v>130</v>
      </c>
      <c r="AP212" s="138"/>
    </row>
    <row r="213" spans="1:42" x14ac:dyDescent="0.2">
      <c r="A213" s="173">
        <v>43313</v>
      </c>
      <c r="B213" s="128">
        <v>0.55000000000000004</v>
      </c>
      <c r="C213" s="128">
        <v>4.5705</v>
      </c>
      <c r="D213" s="128">
        <v>0</v>
      </c>
      <c r="E213" s="128">
        <v>0</v>
      </c>
      <c r="F213" s="128">
        <v>-5.0000000000000001E-3</v>
      </c>
      <c r="G213" s="175">
        <v>-5.0000000000000001E-3</v>
      </c>
      <c r="J213" s="174"/>
      <c r="K213" s="129"/>
      <c r="L213" s="129"/>
      <c r="M213" s="129"/>
      <c r="N213" s="129"/>
      <c r="O213" s="129"/>
      <c r="P213" s="129"/>
      <c r="Q213" s="129"/>
      <c r="R213" s="129"/>
      <c r="S213" s="129"/>
      <c r="T213" s="129"/>
      <c r="U213" s="129"/>
      <c r="V213" s="129"/>
      <c r="W213" s="129"/>
      <c r="X213" s="129"/>
      <c r="Y213" s="129"/>
      <c r="Z213" s="129"/>
      <c r="AA213" s="129"/>
      <c r="AB213" s="129"/>
      <c r="AC213" s="77"/>
      <c r="AD213" s="129"/>
      <c r="AE213" s="129"/>
      <c r="AF213" s="129"/>
      <c r="AG213" s="129"/>
      <c r="AH213" s="129"/>
      <c r="AI213" s="129"/>
      <c r="AJ213" s="129"/>
      <c r="AK213" s="142">
        <v>211</v>
      </c>
      <c r="AL213" s="143" t="s">
        <v>637</v>
      </c>
      <c r="AM213" s="159" t="s">
        <v>218</v>
      </c>
      <c r="AN213" s="160" t="s">
        <v>283</v>
      </c>
      <c r="AO213" s="138" t="s">
        <v>130</v>
      </c>
      <c r="AP213" s="138"/>
    </row>
    <row r="214" spans="1:42" x14ac:dyDescent="0.2">
      <c r="A214" s="173">
        <v>43344</v>
      </c>
      <c r="B214" s="128">
        <v>0.55000000000000004</v>
      </c>
      <c r="C214" s="128">
        <v>4.5834999999999999</v>
      </c>
      <c r="D214" s="128">
        <v>-7.4999999999999997E-3</v>
      </c>
      <c r="E214" s="128">
        <v>-7.4999999999999997E-3</v>
      </c>
      <c r="F214" s="128">
        <v>-5.0000000000000001E-3</v>
      </c>
      <c r="G214" s="175">
        <v>-5.0000000000000001E-3</v>
      </c>
      <c r="J214" s="174"/>
      <c r="K214" s="129"/>
      <c r="L214" s="129"/>
      <c r="M214" s="129"/>
      <c r="N214" s="129"/>
      <c r="O214" s="129"/>
      <c r="P214" s="129"/>
      <c r="Q214" s="129"/>
      <c r="R214" s="129"/>
      <c r="S214" s="129"/>
      <c r="T214" s="129"/>
      <c r="U214" s="129"/>
      <c r="V214" s="129"/>
      <c r="W214" s="129"/>
      <c r="X214" s="129"/>
      <c r="Y214" s="129"/>
      <c r="Z214" s="129"/>
      <c r="AA214" s="129"/>
      <c r="AB214" s="129"/>
      <c r="AC214" s="77"/>
      <c r="AD214" s="129"/>
      <c r="AE214" s="129"/>
      <c r="AF214" s="129"/>
      <c r="AG214" s="129"/>
      <c r="AH214" s="129"/>
      <c r="AI214" s="129"/>
      <c r="AJ214" s="129"/>
      <c r="AK214" s="142">
        <v>212</v>
      </c>
      <c r="AL214" s="143" t="s">
        <v>638</v>
      </c>
      <c r="AM214" s="159" t="s">
        <v>218</v>
      </c>
      <c r="AN214" s="160" t="s">
        <v>283</v>
      </c>
      <c r="AO214" s="138" t="s">
        <v>130</v>
      </c>
      <c r="AP214" s="138"/>
    </row>
    <row r="215" spans="1:42" x14ac:dyDescent="0.2">
      <c r="A215" s="173">
        <v>43374</v>
      </c>
      <c r="B215" s="128">
        <v>0.6</v>
      </c>
      <c r="C215" s="128">
        <v>4.5754999999999999</v>
      </c>
      <c r="D215" s="128">
        <v>-1.7500000000000002E-2</v>
      </c>
      <c r="E215" s="128">
        <v>-1.7500000000000002E-2</v>
      </c>
      <c r="F215" s="128">
        <v>-5.0000000000000001E-3</v>
      </c>
      <c r="G215" s="175">
        <v>-5.0000000000000001E-3</v>
      </c>
      <c r="J215" s="174"/>
      <c r="K215" s="129"/>
      <c r="L215" s="129"/>
      <c r="M215" s="129"/>
      <c r="N215" s="129"/>
      <c r="O215" s="129"/>
      <c r="P215" s="129"/>
      <c r="Q215" s="129"/>
      <c r="R215" s="129"/>
      <c r="S215" s="129"/>
      <c r="T215" s="129"/>
      <c r="U215" s="129"/>
      <c r="V215" s="129"/>
      <c r="W215" s="129"/>
      <c r="X215" s="129"/>
      <c r="Y215" s="129"/>
      <c r="Z215" s="129"/>
      <c r="AA215" s="129"/>
      <c r="AB215" s="129"/>
      <c r="AC215" s="77"/>
      <c r="AD215" s="129"/>
      <c r="AE215" s="129"/>
      <c r="AF215" s="129"/>
      <c r="AG215" s="129"/>
      <c r="AH215" s="129"/>
      <c r="AI215" s="129"/>
      <c r="AJ215" s="129"/>
      <c r="AK215" s="142">
        <v>213</v>
      </c>
      <c r="AL215" s="143" t="s">
        <v>639</v>
      </c>
      <c r="AM215" s="159" t="s">
        <v>218</v>
      </c>
      <c r="AN215" s="160" t="s">
        <v>283</v>
      </c>
      <c r="AO215" s="138" t="s">
        <v>130</v>
      </c>
      <c r="AP215" s="138"/>
    </row>
    <row r="216" spans="1:42" x14ac:dyDescent="0.2">
      <c r="A216" s="173">
        <v>43405</v>
      </c>
      <c r="B216" s="128">
        <v>0.85</v>
      </c>
      <c r="C216" s="128">
        <v>4.7454999999999998</v>
      </c>
      <c r="D216" s="128">
        <v>-5.2499999999999998E-2</v>
      </c>
      <c r="E216" s="128">
        <v>-5.2499999999999998E-2</v>
      </c>
      <c r="F216" s="128">
        <v>-5.0000000000000001E-3</v>
      </c>
      <c r="G216" s="175">
        <v>-5.0000000000000001E-3</v>
      </c>
      <c r="J216" s="174"/>
      <c r="K216" s="129"/>
      <c r="L216" s="129"/>
      <c r="M216" s="129"/>
      <c r="N216" s="129"/>
      <c r="O216" s="129"/>
      <c r="P216" s="129"/>
      <c r="Q216" s="129"/>
      <c r="R216" s="129"/>
      <c r="S216" s="129"/>
      <c r="T216" s="129"/>
      <c r="U216" s="129"/>
      <c r="V216" s="129"/>
      <c r="W216" s="129"/>
      <c r="X216" s="129"/>
      <c r="Y216" s="129"/>
      <c r="Z216" s="129"/>
      <c r="AA216" s="129"/>
      <c r="AB216" s="129"/>
      <c r="AC216" s="77"/>
      <c r="AD216" s="129"/>
      <c r="AE216" s="129"/>
      <c r="AF216" s="129"/>
      <c r="AG216" s="129"/>
      <c r="AH216" s="129"/>
      <c r="AI216" s="129"/>
      <c r="AJ216" s="129"/>
      <c r="AK216" s="142">
        <v>214</v>
      </c>
      <c r="AL216" s="143" t="s">
        <v>640</v>
      </c>
      <c r="AM216" s="159" t="s">
        <v>218</v>
      </c>
      <c r="AN216" s="160" t="s">
        <v>283</v>
      </c>
      <c r="AO216" s="138" t="s">
        <v>130</v>
      </c>
      <c r="AP216" s="138"/>
    </row>
    <row r="217" spans="1:42" x14ac:dyDescent="0.2">
      <c r="A217" s="173">
        <v>43435</v>
      </c>
      <c r="B217" s="128">
        <v>1.05</v>
      </c>
      <c r="C217" s="128">
        <v>4.9204999999999997</v>
      </c>
      <c r="D217" s="128">
        <v>-7.4999999999999997E-2</v>
      </c>
      <c r="E217" s="128">
        <v>-7.4999999999999997E-2</v>
      </c>
      <c r="F217" s="128">
        <v>-5.0000000000000001E-3</v>
      </c>
      <c r="G217" s="175">
        <v>-5.0000000000000001E-3</v>
      </c>
      <c r="J217" s="174"/>
      <c r="K217" s="129"/>
      <c r="L217" s="129"/>
      <c r="M217" s="129"/>
      <c r="N217" s="129"/>
      <c r="O217" s="129"/>
      <c r="P217" s="129"/>
      <c r="Q217" s="129"/>
      <c r="R217" s="129"/>
      <c r="S217" s="129"/>
      <c r="T217" s="129"/>
      <c r="U217" s="129"/>
      <c r="V217" s="129"/>
      <c r="W217" s="129"/>
      <c r="X217" s="129"/>
      <c r="Y217" s="129"/>
      <c r="Z217" s="129"/>
      <c r="AA217" s="129"/>
      <c r="AB217" s="129"/>
      <c r="AC217" s="77"/>
      <c r="AD217" s="129"/>
      <c r="AE217" s="129"/>
      <c r="AF217" s="129"/>
      <c r="AG217" s="129"/>
      <c r="AH217" s="129"/>
      <c r="AI217" s="129"/>
      <c r="AJ217" s="129"/>
      <c r="AK217" s="142">
        <v>215</v>
      </c>
      <c r="AL217" s="143" t="s">
        <v>641</v>
      </c>
      <c r="AM217" s="159" t="s">
        <v>218</v>
      </c>
      <c r="AN217" s="160" t="s">
        <v>283</v>
      </c>
      <c r="AO217" s="138" t="s">
        <v>130</v>
      </c>
      <c r="AP217" s="138"/>
    </row>
    <row r="218" spans="1:42" x14ac:dyDescent="0.2">
      <c r="A218" s="173">
        <v>43466</v>
      </c>
      <c r="B218" s="128">
        <v>1.05</v>
      </c>
      <c r="C218" s="128">
        <v>4.9779999999999998</v>
      </c>
      <c r="D218" s="128">
        <v>-7.7499999999999999E-2</v>
      </c>
      <c r="E218" s="128">
        <v>-7.7499999999999999E-2</v>
      </c>
      <c r="F218" s="128">
        <v>-5.0000000000000001E-3</v>
      </c>
      <c r="G218" s="175">
        <v>-5.0000000000000001E-3</v>
      </c>
      <c r="J218" s="174"/>
      <c r="K218" s="129"/>
      <c r="L218" s="129"/>
      <c r="M218" s="129"/>
      <c r="N218" s="129"/>
      <c r="O218" s="129"/>
      <c r="P218" s="129"/>
      <c r="Q218" s="129"/>
      <c r="R218" s="129"/>
      <c r="S218" s="129"/>
      <c r="T218" s="129"/>
      <c r="U218" s="129"/>
      <c r="V218" s="129"/>
      <c r="W218" s="129"/>
      <c r="X218" s="129"/>
      <c r="Y218" s="129"/>
      <c r="Z218" s="129"/>
      <c r="AA218" s="129"/>
      <c r="AB218" s="129"/>
      <c r="AC218" s="77"/>
      <c r="AD218" s="129"/>
      <c r="AE218" s="129"/>
      <c r="AF218" s="129"/>
      <c r="AG218" s="129"/>
      <c r="AH218" s="129"/>
      <c r="AI218" s="129"/>
      <c r="AJ218" s="129"/>
      <c r="AK218" s="142">
        <v>216</v>
      </c>
      <c r="AL218" s="143" t="s">
        <v>642</v>
      </c>
      <c r="AM218" s="159" t="s">
        <v>218</v>
      </c>
      <c r="AN218" s="160" t="s">
        <v>283</v>
      </c>
      <c r="AO218" s="138" t="s">
        <v>130</v>
      </c>
      <c r="AP218" s="138"/>
    </row>
    <row r="219" spans="1:42" x14ac:dyDescent="0.2">
      <c r="A219" s="173">
        <v>43497</v>
      </c>
      <c r="B219" s="128">
        <v>1.05</v>
      </c>
      <c r="C219" s="128">
        <v>4.8639999999999999</v>
      </c>
      <c r="D219" s="128">
        <v>-0.06</v>
      </c>
      <c r="E219" s="128">
        <v>-0.06</v>
      </c>
      <c r="F219" s="128">
        <v>-5.0000000000000001E-3</v>
      </c>
      <c r="G219" s="175">
        <v>-5.0000000000000001E-3</v>
      </c>
      <c r="J219" s="174"/>
      <c r="K219" s="129"/>
      <c r="L219" s="129"/>
      <c r="M219" s="129"/>
      <c r="N219" s="129"/>
      <c r="O219" s="129"/>
      <c r="P219" s="129"/>
      <c r="Q219" s="129"/>
      <c r="R219" s="129"/>
      <c r="S219" s="129"/>
      <c r="T219" s="129"/>
      <c r="U219" s="129"/>
      <c r="V219" s="129"/>
      <c r="W219" s="129"/>
      <c r="X219" s="129"/>
      <c r="Y219" s="129"/>
      <c r="Z219" s="129"/>
      <c r="AA219" s="129"/>
      <c r="AB219" s="129"/>
      <c r="AC219" s="77"/>
      <c r="AD219" s="129"/>
      <c r="AE219" s="129"/>
      <c r="AF219" s="129"/>
      <c r="AG219" s="129"/>
      <c r="AH219" s="129"/>
      <c r="AI219" s="129"/>
      <c r="AJ219" s="129"/>
      <c r="AK219" s="142">
        <v>217</v>
      </c>
      <c r="AL219" s="143" t="s">
        <v>643</v>
      </c>
      <c r="AM219" s="159" t="s">
        <v>218</v>
      </c>
      <c r="AN219" s="160" t="s">
        <v>283</v>
      </c>
      <c r="AO219" s="138" t="s">
        <v>130</v>
      </c>
      <c r="AP219" s="138"/>
    </row>
    <row r="220" spans="1:42" x14ac:dyDescent="0.2">
      <c r="A220" s="173">
        <v>43525</v>
      </c>
      <c r="B220" s="128">
        <v>0.8</v>
      </c>
      <c r="C220" s="128">
        <v>4.7320000000000002</v>
      </c>
      <c r="D220" s="128">
        <v>-4.7500000000000001E-2</v>
      </c>
      <c r="E220" s="128">
        <v>-4.7500000000000001E-2</v>
      </c>
      <c r="F220" s="128">
        <v>-5.0000000000000001E-3</v>
      </c>
      <c r="G220" s="175">
        <v>-5.0000000000000001E-3</v>
      </c>
      <c r="J220" s="174"/>
      <c r="K220" s="129"/>
      <c r="L220" s="129"/>
      <c r="M220" s="129"/>
      <c r="N220" s="129"/>
      <c r="O220" s="129"/>
      <c r="P220" s="129"/>
      <c r="Q220" s="129"/>
      <c r="R220" s="129"/>
      <c r="S220" s="129"/>
      <c r="T220" s="129"/>
      <c r="U220" s="129"/>
      <c r="V220" s="129"/>
      <c r="W220" s="129"/>
      <c r="X220" s="129"/>
      <c r="Y220" s="129"/>
      <c r="Z220" s="129"/>
      <c r="AA220" s="129"/>
      <c r="AB220" s="129"/>
      <c r="AC220" s="77"/>
      <c r="AD220" s="129"/>
      <c r="AE220" s="129"/>
      <c r="AF220" s="129"/>
      <c r="AG220" s="129"/>
      <c r="AH220" s="129"/>
      <c r="AI220" s="129"/>
      <c r="AJ220" s="129"/>
      <c r="AK220" s="142">
        <v>218</v>
      </c>
      <c r="AL220" s="143" t="s">
        <v>644</v>
      </c>
      <c r="AM220" s="159" t="s">
        <v>218</v>
      </c>
      <c r="AN220" s="160" t="s">
        <v>283</v>
      </c>
      <c r="AO220" s="138" t="s">
        <v>130</v>
      </c>
      <c r="AP220" s="138"/>
    </row>
    <row r="221" spans="1:42" x14ac:dyDescent="0.2">
      <c r="A221" s="173">
        <v>43556</v>
      </c>
      <c r="B221" s="128">
        <v>0.45</v>
      </c>
      <c r="C221" s="128">
        <v>4.5620000000000003</v>
      </c>
      <c r="D221" s="128">
        <v>-0.01</v>
      </c>
      <c r="E221" s="128">
        <v>-0.01</v>
      </c>
      <c r="F221" s="128">
        <v>-5.0000000000000001E-3</v>
      </c>
      <c r="G221" s="175">
        <v>-5.0000000000000001E-3</v>
      </c>
      <c r="J221" s="174"/>
      <c r="K221" s="129"/>
      <c r="L221" s="129"/>
      <c r="M221" s="129"/>
      <c r="N221" s="129"/>
      <c r="O221" s="129"/>
      <c r="P221" s="129"/>
      <c r="Q221" s="129"/>
      <c r="R221" s="129"/>
      <c r="S221" s="129"/>
      <c r="T221" s="129"/>
      <c r="U221" s="129"/>
      <c r="V221" s="129"/>
      <c r="W221" s="129"/>
      <c r="X221" s="129"/>
      <c r="Y221" s="129"/>
      <c r="Z221" s="129"/>
      <c r="AA221" s="129"/>
      <c r="AB221" s="129"/>
      <c r="AC221" s="77"/>
      <c r="AD221" s="129"/>
      <c r="AE221" s="129"/>
      <c r="AF221" s="129"/>
      <c r="AG221" s="129"/>
      <c r="AH221" s="129"/>
      <c r="AI221" s="129"/>
      <c r="AJ221" s="129"/>
      <c r="AK221" s="142">
        <v>219</v>
      </c>
      <c r="AL221" s="143" t="s">
        <v>645</v>
      </c>
      <c r="AM221" s="159" t="s">
        <v>218</v>
      </c>
      <c r="AN221" s="160" t="s">
        <v>283</v>
      </c>
      <c r="AO221" s="138" t="s">
        <v>130</v>
      </c>
      <c r="AP221" s="138"/>
    </row>
    <row r="222" spans="1:42" x14ac:dyDescent="0.2">
      <c r="A222" s="173">
        <v>43586</v>
      </c>
      <c r="B222" s="128">
        <v>0.5</v>
      </c>
      <c r="C222" s="128">
        <v>4.5620000000000003</v>
      </c>
      <c r="D222" s="128">
        <v>-0.01</v>
      </c>
      <c r="E222" s="128">
        <v>-0.01</v>
      </c>
      <c r="F222" s="128">
        <v>-5.0000000000000001E-3</v>
      </c>
      <c r="G222" s="175">
        <v>-5.0000000000000001E-3</v>
      </c>
      <c r="J222" s="174"/>
      <c r="K222" s="129"/>
      <c r="L222" s="129"/>
      <c r="M222" s="129"/>
      <c r="N222" s="129"/>
      <c r="O222" s="129"/>
      <c r="P222" s="129"/>
      <c r="Q222" s="129"/>
      <c r="R222" s="129"/>
      <c r="S222" s="129"/>
      <c r="T222" s="129"/>
      <c r="U222" s="129"/>
      <c r="V222" s="129"/>
      <c r="W222" s="129"/>
      <c r="X222" s="129"/>
      <c r="Y222" s="129"/>
      <c r="Z222" s="129"/>
      <c r="AA222" s="129"/>
      <c r="AB222" s="129"/>
      <c r="AC222" s="77"/>
      <c r="AD222" s="129"/>
      <c r="AE222" s="129"/>
      <c r="AF222" s="129"/>
      <c r="AG222" s="129"/>
      <c r="AH222" s="129"/>
      <c r="AI222" s="129"/>
      <c r="AJ222" s="129"/>
      <c r="AK222" s="142">
        <v>220</v>
      </c>
      <c r="AL222" s="143" t="s">
        <v>646</v>
      </c>
      <c r="AM222" s="159" t="s">
        <v>218</v>
      </c>
      <c r="AN222" s="160" t="s">
        <v>283</v>
      </c>
      <c r="AO222" s="138" t="s">
        <v>130</v>
      </c>
      <c r="AP222" s="138"/>
    </row>
    <row r="223" spans="1:42" x14ac:dyDescent="0.2">
      <c r="A223" s="173">
        <v>43617</v>
      </c>
      <c r="B223" s="128">
        <v>0.5</v>
      </c>
      <c r="C223" s="128">
        <v>4.5940000000000003</v>
      </c>
      <c r="D223" s="128">
        <v>-5.0000000000000001E-3</v>
      </c>
      <c r="E223" s="128">
        <v>-5.0000000000000001E-3</v>
      </c>
      <c r="F223" s="128">
        <v>-5.0000000000000001E-3</v>
      </c>
      <c r="G223" s="175">
        <v>-5.0000000000000001E-3</v>
      </c>
      <c r="J223" s="174"/>
      <c r="K223" s="129"/>
      <c r="L223" s="129"/>
      <c r="M223" s="129"/>
      <c r="N223" s="129"/>
      <c r="O223" s="129"/>
      <c r="P223" s="129"/>
      <c r="Q223" s="129"/>
      <c r="R223" s="129"/>
      <c r="S223" s="129"/>
      <c r="T223" s="129"/>
      <c r="U223" s="129"/>
      <c r="V223" s="129"/>
      <c r="W223" s="129"/>
      <c r="X223" s="129"/>
      <c r="Y223" s="129"/>
      <c r="Z223" s="129"/>
      <c r="AA223" s="129"/>
      <c r="AB223" s="129"/>
      <c r="AC223" s="77"/>
      <c r="AD223" s="129"/>
      <c r="AE223" s="129"/>
      <c r="AF223" s="129"/>
      <c r="AG223" s="129"/>
      <c r="AH223" s="129"/>
      <c r="AI223" s="129"/>
      <c r="AJ223" s="129"/>
      <c r="AK223" s="142">
        <v>221</v>
      </c>
      <c r="AL223" s="143" t="s">
        <v>647</v>
      </c>
      <c r="AM223" s="159" t="s">
        <v>218</v>
      </c>
      <c r="AN223" s="160" t="s">
        <v>283</v>
      </c>
      <c r="AO223" s="138" t="s">
        <v>130</v>
      </c>
      <c r="AP223" s="138"/>
    </row>
    <row r="224" spans="1:42" x14ac:dyDescent="0.2">
      <c r="A224" s="173">
        <v>43647</v>
      </c>
      <c r="B224" s="128">
        <v>0.5</v>
      </c>
      <c r="C224" s="128">
        <v>4.6440000000000001</v>
      </c>
      <c r="D224" s="128">
        <v>-2.5000000000000001E-3</v>
      </c>
      <c r="E224" s="128">
        <v>-2.5000000000000001E-3</v>
      </c>
      <c r="F224" s="128">
        <v>-5.0000000000000001E-3</v>
      </c>
      <c r="G224" s="175">
        <v>-5.0000000000000001E-3</v>
      </c>
      <c r="J224" s="174"/>
      <c r="K224" s="129"/>
      <c r="L224" s="129"/>
      <c r="M224" s="129"/>
      <c r="N224" s="129"/>
      <c r="O224" s="129"/>
      <c r="P224" s="129"/>
      <c r="Q224" s="129"/>
      <c r="R224" s="129"/>
      <c r="S224" s="129"/>
      <c r="T224" s="129"/>
      <c r="U224" s="129"/>
      <c r="V224" s="129"/>
      <c r="W224" s="129"/>
      <c r="X224" s="129"/>
      <c r="Y224" s="129"/>
      <c r="Z224" s="129"/>
      <c r="AA224" s="129"/>
      <c r="AB224" s="129"/>
      <c r="AC224" s="77"/>
      <c r="AD224" s="129"/>
      <c r="AE224" s="129"/>
      <c r="AF224" s="129"/>
      <c r="AG224" s="129"/>
      <c r="AH224" s="129"/>
      <c r="AI224" s="129"/>
      <c r="AJ224" s="129"/>
      <c r="AK224" s="142">
        <v>222</v>
      </c>
      <c r="AL224" s="143" t="s">
        <v>648</v>
      </c>
      <c r="AM224" s="159" t="s">
        <v>218</v>
      </c>
      <c r="AN224" s="160" t="s">
        <v>283</v>
      </c>
      <c r="AO224" s="138" t="s">
        <v>130</v>
      </c>
      <c r="AP224" s="138"/>
    </row>
    <row r="225" spans="1:42" x14ac:dyDescent="0.2">
      <c r="A225" s="173">
        <v>43678</v>
      </c>
      <c r="B225" s="128">
        <v>0.55000000000000004</v>
      </c>
      <c r="C225" s="128">
        <v>4.6779999999999999</v>
      </c>
      <c r="D225" s="128">
        <v>0</v>
      </c>
      <c r="E225" s="128">
        <v>0</v>
      </c>
      <c r="F225" s="128">
        <v>-5.0000000000000001E-3</v>
      </c>
      <c r="G225" s="175">
        <v>-5.0000000000000001E-3</v>
      </c>
      <c r="J225" s="174"/>
      <c r="K225" s="129"/>
      <c r="L225" s="129"/>
      <c r="M225" s="129"/>
      <c r="N225" s="129"/>
      <c r="O225" s="129"/>
      <c r="P225" s="129"/>
      <c r="Q225" s="129"/>
      <c r="R225" s="129"/>
      <c r="S225" s="129"/>
      <c r="T225" s="129"/>
      <c r="U225" s="129"/>
      <c r="V225" s="129"/>
      <c r="W225" s="129"/>
      <c r="X225" s="129"/>
      <c r="Y225" s="129"/>
      <c r="Z225" s="129"/>
      <c r="AA225" s="129"/>
      <c r="AB225" s="129"/>
      <c r="AC225" s="77"/>
      <c r="AD225" s="129"/>
      <c r="AE225" s="129"/>
      <c r="AF225" s="129"/>
      <c r="AG225" s="129"/>
      <c r="AH225" s="129"/>
      <c r="AI225" s="129"/>
      <c r="AJ225" s="129"/>
      <c r="AK225" s="142">
        <v>223</v>
      </c>
      <c r="AL225" s="143" t="s">
        <v>649</v>
      </c>
      <c r="AM225" s="159" t="s">
        <v>218</v>
      </c>
      <c r="AN225" s="160" t="s">
        <v>283</v>
      </c>
      <c r="AO225" s="138" t="s">
        <v>130</v>
      </c>
      <c r="AP225" s="138"/>
    </row>
    <row r="226" spans="1:42" x14ac:dyDescent="0.2">
      <c r="A226" s="173">
        <v>43709</v>
      </c>
      <c r="B226" s="128">
        <v>0.55000000000000004</v>
      </c>
      <c r="C226" s="128">
        <v>4.6909999999999998</v>
      </c>
      <c r="D226" s="128">
        <v>-7.4999999999999997E-3</v>
      </c>
      <c r="E226" s="128">
        <v>-7.4999999999999997E-3</v>
      </c>
      <c r="F226" s="128">
        <v>-5.0000000000000001E-3</v>
      </c>
      <c r="G226" s="175">
        <v>-5.0000000000000001E-3</v>
      </c>
      <c r="J226" s="174"/>
      <c r="K226" s="129"/>
      <c r="L226" s="129"/>
      <c r="M226" s="129"/>
      <c r="N226" s="129"/>
      <c r="O226" s="129"/>
      <c r="P226" s="129"/>
      <c r="Q226" s="129"/>
      <c r="R226" s="129"/>
      <c r="S226" s="129"/>
      <c r="T226" s="129"/>
      <c r="U226" s="129"/>
      <c r="V226" s="129"/>
      <c r="W226" s="129"/>
      <c r="X226" s="129"/>
      <c r="Y226" s="129"/>
      <c r="Z226" s="129"/>
      <c r="AA226" s="129"/>
      <c r="AB226" s="129"/>
      <c r="AC226" s="77"/>
      <c r="AD226" s="129"/>
      <c r="AE226" s="129"/>
      <c r="AF226" s="129"/>
      <c r="AG226" s="129"/>
      <c r="AH226" s="129"/>
      <c r="AI226" s="129"/>
      <c r="AJ226" s="129"/>
      <c r="AK226" s="142">
        <v>224</v>
      </c>
      <c r="AL226" s="143" t="s">
        <v>650</v>
      </c>
      <c r="AM226" s="159" t="s">
        <v>218</v>
      </c>
      <c r="AN226" s="160" t="s">
        <v>283</v>
      </c>
      <c r="AO226" s="138" t="s">
        <v>130</v>
      </c>
      <c r="AP226" s="138"/>
    </row>
    <row r="227" spans="1:42" x14ac:dyDescent="0.2">
      <c r="A227" s="173">
        <v>43739</v>
      </c>
      <c r="B227" s="128">
        <v>0.6</v>
      </c>
      <c r="C227" s="128">
        <v>4.6829999999999998</v>
      </c>
      <c r="D227" s="128">
        <v>-1.7500000000000002E-2</v>
      </c>
      <c r="E227" s="128">
        <v>-1.7500000000000002E-2</v>
      </c>
      <c r="F227" s="128">
        <v>-5.0000000000000001E-3</v>
      </c>
      <c r="G227" s="175">
        <v>-5.0000000000000001E-3</v>
      </c>
      <c r="J227" s="174"/>
      <c r="K227" s="129"/>
      <c r="L227" s="129"/>
      <c r="M227" s="129"/>
      <c r="N227" s="129"/>
      <c r="O227" s="129"/>
      <c r="P227" s="129"/>
      <c r="Q227" s="129"/>
      <c r="R227" s="129"/>
      <c r="S227" s="129"/>
      <c r="T227" s="129"/>
      <c r="U227" s="129"/>
      <c r="V227" s="129"/>
      <c r="W227" s="129"/>
      <c r="X227" s="129"/>
      <c r="Y227" s="129"/>
      <c r="Z227" s="129"/>
      <c r="AA227" s="129"/>
      <c r="AB227" s="129"/>
      <c r="AC227" s="77"/>
      <c r="AD227" s="129"/>
      <c r="AE227" s="129"/>
      <c r="AF227" s="129"/>
      <c r="AG227" s="129"/>
      <c r="AH227" s="129"/>
      <c r="AI227" s="129"/>
      <c r="AJ227" s="129"/>
      <c r="AK227" s="142">
        <v>225</v>
      </c>
      <c r="AL227" s="143" t="s">
        <v>651</v>
      </c>
      <c r="AM227" s="159" t="s">
        <v>218</v>
      </c>
      <c r="AN227" s="160" t="s">
        <v>283</v>
      </c>
      <c r="AO227" s="138" t="s">
        <v>130</v>
      </c>
      <c r="AP227" s="138"/>
    </row>
    <row r="228" spans="1:42" x14ac:dyDescent="0.2">
      <c r="A228" s="173">
        <v>43770</v>
      </c>
      <c r="B228" s="128">
        <v>0.85</v>
      </c>
      <c r="C228" s="128">
        <v>4.8529999999999998</v>
      </c>
      <c r="D228" s="128">
        <v>-5.2499999999999998E-2</v>
      </c>
      <c r="E228" s="128">
        <v>-5.2499999999999998E-2</v>
      </c>
      <c r="F228" s="128">
        <v>-5.0000000000000001E-3</v>
      </c>
      <c r="G228" s="175">
        <v>-5.0000000000000001E-3</v>
      </c>
      <c r="J228" s="174"/>
      <c r="K228" s="129"/>
      <c r="L228" s="129"/>
      <c r="M228" s="129"/>
      <c r="N228" s="129"/>
      <c r="O228" s="129"/>
      <c r="P228" s="129"/>
      <c r="Q228" s="129"/>
      <c r="R228" s="129"/>
      <c r="S228" s="129"/>
      <c r="T228" s="129"/>
      <c r="U228" s="129"/>
      <c r="V228" s="129"/>
      <c r="W228" s="129"/>
      <c r="X228" s="129"/>
      <c r="Y228" s="129"/>
      <c r="Z228" s="129"/>
      <c r="AA228" s="129"/>
      <c r="AB228" s="129"/>
      <c r="AC228" s="77"/>
      <c r="AD228" s="129"/>
      <c r="AE228" s="129"/>
      <c r="AF228" s="129"/>
      <c r="AG228" s="129"/>
      <c r="AH228" s="129"/>
      <c r="AI228" s="129"/>
      <c r="AJ228" s="129"/>
      <c r="AK228" s="142">
        <v>226</v>
      </c>
      <c r="AL228" s="143" t="s">
        <v>652</v>
      </c>
      <c r="AM228" s="159" t="s">
        <v>218</v>
      </c>
      <c r="AN228" s="160" t="s">
        <v>283</v>
      </c>
      <c r="AO228" s="138" t="s">
        <v>130</v>
      </c>
      <c r="AP228" s="138"/>
    </row>
    <row r="229" spans="1:42" x14ac:dyDescent="0.2">
      <c r="A229" s="173">
        <v>43800</v>
      </c>
      <c r="B229" s="128">
        <v>1.05</v>
      </c>
      <c r="C229" s="128">
        <v>5.0279999999999996</v>
      </c>
      <c r="D229" s="128">
        <v>-7.4999999999999997E-2</v>
      </c>
      <c r="E229" s="128">
        <v>-7.4999999999999997E-2</v>
      </c>
      <c r="F229" s="128">
        <v>-5.0000000000000001E-3</v>
      </c>
      <c r="G229" s="175">
        <v>-5.0000000000000001E-3</v>
      </c>
      <c r="J229" s="174"/>
      <c r="K229" s="129"/>
      <c r="L229" s="129"/>
      <c r="M229" s="129"/>
      <c r="N229" s="129"/>
      <c r="O229" s="129"/>
      <c r="P229" s="129"/>
      <c r="Q229" s="129"/>
      <c r="R229" s="129"/>
      <c r="S229" s="129"/>
      <c r="T229" s="129"/>
      <c r="U229" s="129"/>
      <c r="V229" s="129"/>
      <c r="W229" s="129"/>
      <c r="X229" s="129"/>
      <c r="Y229" s="129"/>
      <c r="Z229" s="129"/>
      <c r="AA229" s="129"/>
      <c r="AB229" s="129"/>
      <c r="AC229" s="77"/>
      <c r="AD229" s="129"/>
      <c r="AE229" s="129"/>
      <c r="AF229" s="129"/>
      <c r="AG229" s="129"/>
      <c r="AH229" s="129"/>
      <c r="AI229" s="129"/>
      <c r="AJ229" s="129"/>
      <c r="AK229" s="142">
        <v>227</v>
      </c>
      <c r="AL229" s="143" t="s">
        <v>653</v>
      </c>
      <c r="AM229" s="159" t="s">
        <v>218</v>
      </c>
      <c r="AN229" s="160" t="s">
        <v>283</v>
      </c>
      <c r="AO229" s="138" t="s">
        <v>130</v>
      </c>
      <c r="AP229" s="138"/>
    </row>
    <row r="230" spans="1:42" x14ac:dyDescent="0.2">
      <c r="A230" s="173">
        <v>43831</v>
      </c>
      <c r="B230" s="128">
        <v>1.05</v>
      </c>
      <c r="C230" s="128">
        <v>5.0854999999999997</v>
      </c>
      <c r="D230" s="128">
        <v>-7.7499999999999999E-2</v>
      </c>
      <c r="E230" s="128">
        <v>-7.7499999999999999E-2</v>
      </c>
      <c r="F230" s="128">
        <v>-5.0000000000000001E-3</v>
      </c>
      <c r="G230" s="175">
        <v>-5.0000000000000001E-3</v>
      </c>
      <c r="J230" s="174"/>
      <c r="K230" s="129"/>
      <c r="L230" s="129"/>
      <c r="M230" s="129"/>
      <c r="N230" s="129"/>
      <c r="O230" s="129"/>
      <c r="P230" s="129"/>
      <c r="Q230" s="129"/>
      <c r="R230" s="129"/>
      <c r="S230" s="129"/>
      <c r="T230" s="129"/>
      <c r="U230" s="129"/>
      <c r="V230" s="129"/>
      <c r="W230" s="129"/>
      <c r="X230" s="129"/>
      <c r="Y230" s="129"/>
      <c r="Z230" s="129"/>
      <c r="AA230" s="129"/>
      <c r="AB230" s="129"/>
      <c r="AC230" s="77"/>
      <c r="AD230" s="129"/>
      <c r="AE230" s="129"/>
      <c r="AF230" s="129"/>
      <c r="AG230" s="129"/>
      <c r="AH230" s="129"/>
      <c r="AI230" s="129"/>
      <c r="AJ230" s="129"/>
      <c r="AK230" s="142">
        <v>228</v>
      </c>
      <c r="AL230" s="143" t="s">
        <v>654</v>
      </c>
      <c r="AM230" s="159" t="s">
        <v>218</v>
      </c>
      <c r="AN230" s="160" t="s">
        <v>283</v>
      </c>
      <c r="AO230" s="138" t="s">
        <v>130</v>
      </c>
      <c r="AP230" s="138"/>
    </row>
    <row r="231" spans="1:42" x14ac:dyDescent="0.2">
      <c r="A231" s="173">
        <v>43862</v>
      </c>
      <c r="B231" s="128">
        <v>1.05</v>
      </c>
      <c r="C231" s="128">
        <v>4.9714999999999998</v>
      </c>
      <c r="D231" s="128">
        <v>-0.06</v>
      </c>
      <c r="E231" s="128">
        <v>-0.06</v>
      </c>
      <c r="F231" s="128">
        <v>-5.0000000000000001E-3</v>
      </c>
      <c r="G231" s="175">
        <v>-5.0000000000000001E-3</v>
      </c>
      <c r="J231" s="174"/>
      <c r="K231" s="129"/>
      <c r="L231" s="129"/>
      <c r="M231" s="129"/>
      <c r="N231" s="129"/>
      <c r="O231" s="129"/>
      <c r="P231" s="129"/>
      <c r="Q231" s="129"/>
      <c r="R231" s="129"/>
      <c r="S231" s="129"/>
      <c r="T231" s="129"/>
      <c r="U231" s="129"/>
      <c r="V231" s="129"/>
      <c r="W231" s="129"/>
      <c r="X231" s="129"/>
      <c r="Y231" s="129"/>
      <c r="Z231" s="129"/>
      <c r="AA231" s="129"/>
      <c r="AB231" s="129"/>
      <c r="AC231" s="77"/>
      <c r="AD231" s="129"/>
      <c r="AE231" s="129"/>
      <c r="AF231" s="129"/>
      <c r="AG231" s="129"/>
      <c r="AH231" s="129"/>
      <c r="AI231" s="129"/>
      <c r="AJ231" s="129"/>
      <c r="AK231" s="142">
        <v>229</v>
      </c>
      <c r="AL231" s="143" t="s">
        <v>655</v>
      </c>
      <c r="AM231" s="159" t="s">
        <v>218</v>
      </c>
      <c r="AN231" s="160" t="s">
        <v>283</v>
      </c>
      <c r="AO231" s="138" t="s">
        <v>130</v>
      </c>
      <c r="AP231" s="138"/>
    </row>
    <row r="232" spans="1:42" x14ac:dyDescent="0.2">
      <c r="A232" s="173">
        <v>43891</v>
      </c>
      <c r="B232" s="128">
        <v>0.8</v>
      </c>
      <c r="C232" s="128">
        <v>4.8395000000000001</v>
      </c>
      <c r="D232" s="128">
        <v>-4.7500000000000001E-2</v>
      </c>
      <c r="E232" s="128">
        <v>-4.7500000000000001E-2</v>
      </c>
      <c r="F232" s="128">
        <v>-5.0000000000000001E-3</v>
      </c>
      <c r="G232" s="175">
        <v>-5.0000000000000001E-3</v>
      </c>
      <c r="J232" s="174"/>
      <c r="K232" s="129"/>
      <c r="L232" s="129"/>
      <c r="M232" s="129"/>
      <c r="N232" s="129"/>
      <c r="O232" s="129"/>
      <c r="P232" s="129"/>
      <c r="Q232" s="129"/>
      <c r="R232" s="129"/>
      <c r="S232" s="129"/>
      <c r="T232" s="129"/>
      <c r="U232" s="129"/>
      <c r="V232" s="129"/>
      <c r="W232" s="129"/>
      <c r="X232" s="129"/>
      <c r="Y232" s="129"/>
      <c r="Z232" s="129"/>
      <c r="AA232" s="129"/>
      <c r="AB232" s="129"/>
      <c r="AC232" s="77"/>
      <c r="AD232" s="129"/>
      <c r="AE232" s="129"/>
      <c r="AF232" s="129"/>
      <c r="AG232" s="129"/>
      <c r="AH232" s="129"/>
      <c r="AI232" s="129"/>
      <c r="AJ232" s="129"/>
      <c r="AK232" s="142">
        <v>230</v>
      </c>
      <c r="AL232" s="143" t="s">
        <v>656</v>
      </c>
      <c r="AM232" s="159" t="s">
        <v>218</v>
      </c>
      <c r="AN232" s="160" t="s">
        <v>283</v>
      </c>
      <c r="AO232" s="138" t="s">
        <v>130</v>
      </c>
      <c r="AP232" s="138"/>
    </row>
    <row r="233" spans="1:42" x14ac:dyDescent="0.2">
      <c r="A233" s="173">
        <v>43922</v>
      </c>
      <c r="B233" s="128">
        <v>0.45</v>
      </c>
      <c r="C233" s="128">
        <v>4.6695000000000002</v>
      </c>
      <c r="D233" s="128">
        <v>-0.01</v>
      </c>
      <c r="E233" s="128">
        <v>-0.01</v>
      </c>
      <c r="F233" s="128">
        <v>-5.0000000000000001E-3</v>
      </c>
      <c r="G233" s="175">
        <v>-5.0000000000000001E-3</v>
      </c>
      <c r="J233" s="174"/>
      <c r="K233" s="129"/>
      <c r="L233" s="129"/>
      <c r="M233" s="129"/>
      <c r="N233" s="129"/>
      <c r="O233" s="129"/>
      <c r="P233" s="129"/>
      <c r="Q233" s="129"/>
      <c r="R233" s="129"/>
      <c r="S233" s="129"/>
      <c r="T233" s="129"/>
      <c r="U233" s="129"/>
      <c r="V233" s="129"/>
      <c r="W233" s="129"/>
      <c r="X233" s="129"/>
      <c r="Y233" s="129"/>
      <c r="Z233" s="129"/>
      <c r="AA233" s="129"/>
      <c r="AB233" s="129"/>
      <c r="AC233" s="77"/>
      <c r="AD233" s="129"/>
      <c r="AE233" s="129"/>
      <c r="AF233" s="129"/>
      <c r="AG233" s="129"/>
      <c r="AH233" s="129"/>
      <c r="AI233" s="129"/>
      <c r="AJ233" s="129"/>
      <c r="AK233" s="142">
        <v>231</v>
      </c>
      <c r="AL233" s="143" t="s">
        <v>657</v>
      </c>
      <c r="AM233" s="159" t="s">
        <v>218</v>
      </c>
      <c r="AN233" s="160" t="s">
        <v>283</v>
      </c>
      <c r="AO233" s="138" t="s">
        <v>130</v>
      </c>
      <c r="AP233" s="138"/>
    </row>
    <row r="234" spans="1:42" x14ac:dyDescent="0.2">
      <c r="A234" s="173">
        <v>43952</v>
      </c>
      <c r="B234" s="128">
        <v>0.5</v>
      </c>
      <c r="C234" s="128">
        <v>4.6695000000000002</v>
      </c>
      <c r="D234" s="128">
        <v>-0.01</v>
      </c>
      <c r="E234" s="128">
        <v>-0.01</v>
      </c>
      <c r="F234" s="128">
        <v>-5.0000000000000001E-3</v>
      </c>
      <c r="G234" s="175">
        <v>-5.0000000000000001E-3</v>
      </c>
      <c r="J234" s="174"/>
      <c r="K234" s="129"/>
      <c r="L234" s="129"/>
      <c r="M234" s="129"/>
      <c r="N234" s="129"/>
      <c r="O234" s="129"/>
      <c r="P234" s="129"/>
      <c r="Q234" s="129"/>
      <c r="R234" s="129"/>
      <c r="S234" s="129"/>
      <c r="T234" s="129"/>
      <c r="U234" s="129"/>
      <c r="V234" s="129"/>
      <c r="W234" s="129"/>
      <c r="X234" s="129"/>
      <c r="Y234" s="129"/>
      <c r="Z234" s="129"/>
      <c r="AA234" s="129"/>
      <c r="AB234" s="129"/>
      <c r="AC234" s="77"/>
      <c r="AD234" s="129"/>
      <c r="AE234" s="129"/>
      <c r="AF234" s="129"/>
      <c r="AG234" s="129"/>
      <c r="AH234" s="129"/>
      <c r="AI234" s="129"/>
      <c r="AJ234" s="129"/>
      <c r="AK234" s="142">
        <v>232</v>
      </c>
      <c r="AL234" s="143" t="s">
        <v>658</v>
      </c>
      <c r="AM234" s="159" t="s">
        <v>218</v>
      </c>
      <c r="AN234" s="160" t="s">
        <v>283</v>
      </c>
      <c r="AO234" s="138" t="s">
        <v>130</v>
      </c>
      <c r="AP234" s="138"/>
    </row>
    <row r="235" spans="1:42" x14ac:dyDescent="0.2">
      <c r="A235" s="173">
        <v>43983</v>
      </c>
      <c r="B235" s="128">
        <v>0.5</v>
      </c>
      <c r="C235" s="128">
        <v>4.7015000000000002</v>
      </c>
      <c r="D235" s="128">
        <v>-5.0000000000000001E-3</v>
      </c>
      <c r="E235" s="128">
        <v>-5.0000000000000001E-3</v>
      </c>
      <c r="F235" s="128">
        <v>-5.0000000000000001E-3</v>
      </c>
      <c r="G235" s="175">
        <v>-5.0000000000000001E-3</v>
      </c>
      <c r="J235" s="174"/>
      <c r="K235" s="129"/>
      <c r="L235" s="129"/>
      <c r="M235" s="129"/>
      <c r="N235" s="129"/>
      <c r="O235" s="129"/>
      <c r="P235" s="129"/>
      <c r="Q235" s="129"/>
      <c r="R235" s="129"/>
      <c r="S235" s="129"/>
      <c r="T235" s="129"/>
      <c r="U235" s="129"/>
      <c r="V235" s="129"/>
      <c r="W235" s="129"/>
      <c r="X235" s="129"/>
      <c r="Y235" s="129"/>
      <c r="Z235" s="129"/>
      <c r="AA235" s="129"/>
      <c r="AB235" s="129"/>
      <c r="AC235" s="77"/>
      <c r="AD235" s="129"/>
      <c r="AE235" s="129"/>
      <c r="AF235" s="129"/>
      <c r="AG235" s="129"/>
      <c r="AH235" s="129"/>
      <c r="AI235" s="129"/>
      <c r="AJ235" s="129"/>
      <c r="AK235" s="142">
        <v>233</v>
      </c>
      <c r="AL235" s="143" t="s">
        <v>659</v>
      </c>
      <c r="AM235" s="159" t="s">
        <v>218</v>
      </c>
      <c r="AN235" s="160" t="s">
        <v>283</v>
      </c>
      <c r="AO235" s="138" t="s">
        <v>130</v>
      </c>
      <c r="AP235" s="138"/>
    </row>
    <row r="236" spans="1:42" x14ac:dyDescent="0.2">
      <c r="A236" s="173">
        <v>44013</v>
      </c>
      <c r="B236" s="128">
        <v>0.5</v>
      </c>
      <c r="C236" s="128">
        <v>4.7515000000000001</v>
      </c>
      <c r="D236" s="128">
        <v>-2.5000000000000001E-3</v>
      </c>
      <c r="E236" s="128">
        <v>-2.5000000000000001E-3</v>
      </c>
      <c r="F236" s="128">
        <v>-5.0000000000000001E-3</v>
      </c>
      <c r="G236" s="175">
        <v>-5.0000000000000001E-3</v>
      </c>
      <c r="J236" s="174"/>
      <c r="K236" s="129"/>
      <c r="L236" s="129"/>
      <c r="M236" s="129"/>
      <c r="N236" s="129"/>
      <c r="O236" s="129"/>
      <c r="P236" s="129"/>
      <c r="Q236" s="129"/>
      <c r="R236" s="129"/>
      <c r="S236" s="129"/>
      <c r="T236" s="129"/>
      <c r="U236" s="129"/>
      <c r="V236" s="129"/>
      <c r="W236" s="129"/>
      <c r="X236" s="129"/>
      <c r="Y236" s="129"/>
      <c r="Z236" s="129"/>
      <c r="AA236" s="129"/>
      <c r="AB236" s="129"/>
      <c r="AC236" s="77"/>
      <c r="AD236" s="129"/>
      <c r="AE236" s="129"/>
      <c r="AF236" s="129"/>
      <c r="AG236" s="129"/>
      <c r="AH236" s="129"/>
      <c r="AI236" s="129"/>
      <c r="AJ236" s="129"/>
      <c r="AK236" s="142">
        <v>234</v>
      </c>
      <c r="AL236" s="143" t="s">
        <v>660</v>
      </c>
      <c r="AM236" s="159" t="s">
        <v>218</v>
      </c>
      <c r="AN236" s="160" t="s">
        <v>283</v>
      </c>
      <c r="AO236" s="138" t="s">
        <v>130</v>
      </c>
      <c r="AP236" s="138"/>
    </row>
    <row r="237" spans="1:42" x14ac:dyDescent="0.2">
      <c r="A237" s="173">
        <v>44044</v>
      </c>
      <c r="B237" s="128">
        <v>0.55000000000000004</v>
      </c>
      <c r="C237" s="128">
        <v>4.7854999999999999</v>
      </c>
      <c r="D237" s="128">
        <v>0</v>
      </c>
      <c r="E237" s="128">
        <v>0</v>
      </c>
      <c r="F237" s="128">
        <v>-5.0000000000000001E-3</v>
      </c>
      <c r="G237" s="175">
        <v>-5.0000000000000001E-3</v>
      </c>
      <c r="J237" s="174"/>
      <c r="K237" s="129"/>
      <c r="L237" s="129"/>
      <c r="M237" s="129"/>
      <c r="N237" s="129"/>
      <c r="O237" s="129"/>
      <c r="P237" s="129"/>
      <c r="Q237" s="129"/>
      <c r="R237" s="129"/>
      <c r="S237" s="129"/>
      <c r="T237" s="129"/>
      <c r="U237" s="129"/>
      <c r="V237" s="129"/>
      <c r="W237" s="129"/>
      <c r="X237" s="129"/>
      <c r="Y237" s="129"/>
      <c r="Z237" s="129"/>
      <c r="AA237" s="129"/>
      <c r="AB237" s="129"/>
      <c r="AC237" s="77"/>
      <c r="AD237" s="129"/>
      <c r="AE237" s="129"/>
      <c r="AF237" s="129"/>
      <c r="AG237" s="129"/>
      <c r="AH237" s="129"/>
      <c r="AI237" s="129"/>
      <c r="AJ237" s="129"/>
      <c r="AK237" s="142">
        <v>235</v>
      </c>
      <c r="AL237" s="143" t="s">
        <v>661</v>
      </c>
      <c r="AM237" s="159" t="s">
        <v>218</v>
      </c>
      <c r="AN237" s="160" t="s">
        <v>283</v>
      </c>
      <c r="AO237" s="138" t="s">
        <v>130</v>
      </c>
      <c r="AP237" s="138"/>
    </row>
    <row r="238" spans="1:42" x14ac:dyDescent="0.2">
      <c r="A238" s="173">
        <v>44075</v>
      </c>
      <c r="B238" s="128">
        <v>0.55000000000000004</v>
      </c>
      <c r="C238" s="128">
        <v>4.7984999999999998</v>
      </c>
      <c r="D238" s="128">
        <v>-7.4999999999999997E-3</v>
      </c>
      <c r="E238" s="128">
        <v>-7.4999999999999997E-3</v>
      </c>
      <c r="F238" s="128">
        <v>-5.0000000000000001E-3</v>
      </c>
      <c r="G238" s="175">
        <v>-5.0000000000000001E-3</v>
      </c>
      <c r="J238" s="174"/>
      <c r="K238" s="129"/>
      <c r="L238" s="129"/>
      <c r="M238" s="129"/>
      <c r="N238" s="129"/>
      <c r="O238" s="129"/>
      <c r="P238" s="129"/>
      <c r="Q238" s="129"/>
      <c r="R238" s="129"/>
      <c r="S238" s="129"/>
      <c r="T238" s="129"/>
      <c r="U238" s="129"/>
      <c r="V238" s="129"/>
      <c r="W238" s="129"/>
      <c r="X238" s="129"/>
      <c r="Y238" s="129"/>
      <c r="Z238" s="129"/>
      <c r="AA238" s="129"/>
      <c r="AB238" s="129"/>
      <c r="AC238" s="77"/>
      <c r="AD238" s="129"/>
      <c r="AE238" s="129"/>
      <c r="AF238" s="129"/>
      <c r="AG238" s="129"/>
      <c r="AH238" s="129"/>
      <c r="AI238" s="129"/>
      <c r="AJ238" s="129"/>
      <c r="AK238" s="142">
        <v>236</v>
      </c>
      <c r="AL238" s="143" t="s">
        <v>662</v>
      </c>
      <c r="AM238" s="159" t="s">
        <v>218</v>
      </c>
      <c r="AN238" s="160" t="s">
        <v>283</v>
      </c>
      <c r="AO238" s="138" t="s">
        <v>130</v>
      </c>
      <c r="AP238" s="138"/>
    </row>
    <row r="239" spans="1:42" x14ac:dyDescent="0.2">
      <c r="A239" s="173">
        <v>44105</v>
      </c>
      <c r="B239" s="128">
        <v>0.6</v>
      </c>
      <c r="C239" s="128">
        <v>4.7904999999999998</v>
      </c>
      <c r="D239" s="128">
        <v>-1.7500000000000002E-2</v>
      </c>
      <c r="E239" s="128">
        <v>-1.7500000000000002E-2</v>
      </c>
      <c r="F239" s="128">
        <v>-5.0000000000000001E-3</v>
      </c>
      <c r="G239" s="175">
        <v>-5.0000000000000001E-3</v>
      </c>
      <c r="J239" s="174"/>
      <c r="K239" s="129"/>
      <c r="L239" s="129"/>
      <c r="M239" s="129"/>
      <c r="N239" s="129"/>
      <c r="O239" s="129"/>
      <c r="P239" s="129"/>
      <c r="Q239" s="129"/>
      <c r="R239" s="129"/>
      <c r="S239" s="129"/>
      <c r="T239" s="129"/>
      <c r="U239" s="129"/>
      <c r="V239" s="129"/>
      <c r="W239" s="129"/>
      <c r="X239" s="129"/>
      <c r="Y239" s="129"/>
      <c r="Z239" s="129"/>
      <c r="AA239" s="129"/>
      <c r="AB239" s="129"/>
      <c r="AC239" s="77"/>
      <c r="AD239" s="129"/>
      <c r="AE239" s="129"/>
      <c r="AF239" s="129"/>
      <c r="AG239" s="129"/>
      <c r="AH239" s="129"/>
      <c r="AI239" s="129"/>
      <c r="AJ239" s="129"/>
      <c r="AK239" s="142">
        <v>237</v>
      </c>
      <c r="AL239" s="143" t="s">
        <v>663</v>
      </c>
      <c r="AM239" s="159" t="s">
        <v>218</v>
      </c>
      <c r="AN239" s="160" t="s">
        <v>283</v>
      </c>
      <c r="AO239" s="138" t="s">
        <v>130</v>
      </c>
      <c r="AP239" s="138"/>
    </row>
    <row r="240" spans="1:42" x14ac:dyDescent="0.2">
      <c r="A240" s="173">
        <v>44136</v>
      </c>
      <c r="B240" s="128">
        <v>0.85</v>
      </c>
      <c r="C240" s="128">
        <v>4.9604999999999997</v>
      </c>
      <c r="D240" s="128">
        <v>-5.2499999999999998E-2</v>
      </c>
      <c r="E240" s="128">
        <v>-5.2499999999999998E-2</v>
      </c>
      <c r="F240" s="128">
        <v>-5.0000000000000001E-3</v>
      </c>
      <c r="G240" s="175">
        <v>-5.0000000000000001E-3</v>
      </c>
      <c r="J240" s="174"/>
      <c r="K240" s="129"/>
      <c r="L240" s="129"/>
      <c r="M240" s="129"/>
      <c r="N240" s="129"/>
      <c r="O240" s="129"/>
      <c r="P240" s="129"/>
      <c r="Q240" s="129"/>
      <c r="R240" s="129"/>
      <c r="S240" s="129"/>
      <c r="T240" s="129"/>
      <c r="U240" s="129"/>
      <c r="V240" s="129"/>
      <c r="W240" s="129"/>
      <c r="X240" s="129"/>
      <c r="Y240" s="129"/>
      <c r="Z240" s="129"/>
      <c r="AA240" s="129"/>
      <c r="AB240" s="129"/>
      <c r="AC240" s="77"/>
      <c r="AD240" s="129"/>
      <c r="AE240" s="129"/>
      <c r="AF240" s="129"/>
      <c r="AG240" s="129"/>
      <c r="AH240" s="129"/>
      <c r="AI240" s="129"/>
      <c r="AJ240" s="129"/>
      <c r="AK240" s="142">
        <v>238</v>
      </c>
      <c r="AL240" s="143" t="s">
        <v>664</v>
      </c>
      <c r="AM240" s="159" t="s">
        <v>218</v>
      </c>
      <c r="AN240" s="160" t="s">
        <v>283</v>
      </c>
      <c r="AO240" s="138" t="s">
        <v>130</v>
      </c>
      <c r="AP240" s="138"/>
    </row>
    <row r="241" spans="1:42" x14ac:dyDescent="0.2">
      <c r="A241" s="173">
        <v>44166</v>
      </c>
      <c r="B241" s="128">
        <v>1.05</v>
      </c>
      <c r="C241" s="128">
        <v>5.1355000000000004</v>
      </c>
      <c r="D241" s="128">
        <v>-7.4999999999999997E-2</v>
      </c>
      <c r="E241" s="128">
        <v>-7.4999999999999997E-2</v>
      </c>
      <c r="F241" s="128">
        <v>-5.0000000000000001E-3</v>
      </c>
      <c r="G241" s="175">
        <v>-5.0000000000000001E-3</v>
      </c>
      <c r="J241" s="174"/>
      <c r="K241" s="129"/>
      <c r="L241" s="129"/>
      <c r="M241" s="129"/>
      <c r="N241" s="129"/>
      <c r="O241" s="129"/>
      <c r="P241" s="129"/>
      <c r="Q241" s="129"/>
      <c r="R241" s="129"/>
      <c r="S241" s="129"/>
      <c r="T241" s="129"/>
      <c r="U241" s="129"/>
      <c r="V241" s="129"/>
      <c r="W241" s="129"/>
      <c r="X241" s="129"/>
      <c r="Y241" s="129"/>
      <c r="Z241" s="129"/>
      <c r="AA241" s="129"/>
      <c r="AB241" s="129"/>
      <c r="AC241" s="77"/>
      <c r="AD241" s="129"/>
      <c r="AE241" s="129"/>
      <c r="AF241" s="129"/>
      <c r="AG241" s="129"/>
      <c r="AH241" s="129"/>
      <c r="AI241" s="129"/>
      <c r="AJ241" s="129"/>
      <c r="AK241" s="142">
        <v>239</v>
      </c>
      <c r="AL241" s="143" t="s">
        <v>665</v>
      </c>
      <c r="AM241" s="159" t="s">
        <v>218</v>
      </c>
      <c r="AN241" s="160" t="s">
        <v>283</v>
      </c>
      <c r="AO241" s="138" t="s">
        <v>130</v>
      </c>
      <c r="AP241" s="138"/>
    </row>
    <row r="242" spans="1:42" x14ac:dyDescent="0.2">
      <c r="A242" s="173">
        <v>44197</v>
      </c>
      <c r="B242" s="128">
        <v>1.05</v>
      </c>
      <c r="C242" s="128">
        <v>5.1929999999999996</v>
      </c>
      <c r="D242" s="128">
        <v>-7.7499999999999999E-2</v>
      </c>
      <c r="E242" s="128">
        <v>-7.7499999999999999E-2</v>
      </c>
      <c r="F242" s="128">
        <v>-5.0000000000000001E-3</v>
      </c>
      <c r="G242" s="175">
        <v>-5.0000000000000001E-3</v>
      </c>
      <c r="J242" s="174"/>
      <c r="K242" s="129"/>
      <c r="L242" s="129"/>
      <c r="M242" s="129"/>
      <c r="N242" s="129"/>
      <c r="O242" s="129"/>
      <c r="P242" s="129"/>
      <c r="Q242" s="129"/>
      <c r="R242" s="129"/>
      <c r="S242" s="129"/>
      <c r="T242" s="129"/>
      <c r="U242" s="129"/>
      <c r="V242" s="129"/>
      <c r="W242" s="129"/>
      <c r="X242" s="129"/>
      <c r="Y242" s="129"/>
      <c r="Z242" s="129"/>
      <c r="AA242" s="129"/>
      <c r="AB242" s="129"/>
      <c r="AC242" s="77"/>
      <c r="AD242" s="129"/>
      <c r="AE242" s="129"/>
      <c r="AF242" s="129"/>
      <c r="AG242" s="129"/>
      <c r="AH242" s="129"/>
      <c r="AI242" s="129"/>
      <c r="AJ242" s="129"/>
      <c r="AK242" s="142">
        <v>240</v>
      </c>
      <c r="AL242" s="143" t="s">
        <v>666</v>
      </c>
      <c r="AM242" s="159" t="s">
        <v>218</v>
      </c>
      <c r="AN242" s="160" t="s">
        <v>283</v>
      </c>
      <c r="AO242" s="138" t="s">
        <v>130</v>
      </c>
      <c r="AP242" s="138"/>
    </row>
    <row r="243" spans="1:42" x14ac:dyDescent="0.2">
      <c r="A243" s="173">
        <v>44228</v>
      </c>
      <c r="B243" s="128">
        <v>1.05</v>
      </c>
      <c r="C243" s="128">
        <v>5.0789999999999997</v>
      </c>
      <c r="D243" s="128">
        <v>-0.06</v>
      </c>
      <c r="E243" s="128">
        <v>-0.06</v>
      </c>
      <c r="F243" s="128">
        <v>-5.0000000000000001E-3</v>
      </c>
      <c r="G243" s="175">
        <v>-5.0000000000000001E-3</v>
      </c>
      <c r="J243" s="174"/>
      <c r="K243" s="129"/>
      <c r="L243" s="129"/>
      <c r="M243" s="129"/>
      <c r="N243" s="129"/>
      <c r="O243" s="129"/>
      <c r="P243" s="129"/>
      <c r="Q243" s="129"/>
      <c r="R243" s="129"/>
      <c r="S243" s="129"/>
      <c r="T243" s="129"/>
      <c r="U243" s="129"/>
      <c r="V243" s="129"/>
      <c r="W243" s="129"/>
      <c r="X243" s="129"/>
      <c r="Y243" s="129"/>
      <c r="Z243" s="129"/>
      <c r="AA243" s="129"/>
      <c r="AB243" s="129"/>
      <c r="AC243" s="77"/>
      <c r="AD243" s="129"/>
      <c r="AE243" s="129"/>
      <c r="AF243" s="129"/>
      <c r="AG243" s="129"/>
      <c r="AH243" s="129"/>
      <c r="AI243" s="129"/>
      <c r="AJ243" s="129"/>
      <c r="AK243" s="142">
        <v>241</v>
      </c>
      <c r="AL243" s="143" t="s">
        <v>667</v>
      </c>
      <c r="AM243" s="159" t="s">
        <v>218</v>
      </c>
      <c r="AN243" s="160" t="s">
        <v>283</v>
      </c>
      <c r="AO243" s="138" t="s">
        <v>130</v>
      </c>
      <c r="AP243" s="138"/>
    </row>
    <row r="244" spans="1:42" x14ac:dyDescent="0.2">
      <c r="A244" s="173">
        <v>44256</v>
      </c>
      <c r="B244" s="128">
        <v>0.8</v>
      </c>
      <c r="C244" s="128">
        <v>4.9470000000000001</v>
      </c>
      <c r="D244" s="128">
        <v>-4.7500000000000001E-2</v>
      </c>
      <c r="E244" s="128">
        <v>-4.7500000000000001E-2</v>
      </c>
      <c r="F244" s="128">
        <v>-5.0000000000000001E-3</v>
      </c>
      <c r="G244" s="175">
        <v>-5.0000000000000001E-3</v>
      </c>
      <c r="J244" s="174"/>
      <c r="K244" s="129"/>
      <c r="L244" s="129"/>
      <c r="M244" s="129"/>
      <c r="N244" s="129"/>
      <c r="O244" s="129"/>
      <c r="P244" s="129"/>
      <c r="Q244" s="129"/>
      <c r="R244" s="129"/>
      <c r="S244" s="129"/>
      <c r="T244" s="129"/>
      <c r="U244" s="129"/>
      <c r="V244" s="129"/>
      <c r="W244" s="129"/>
      <c r="X244" s="129"/>
      <c r="Y244" s="129"/>
      <c r="Z244" s="129"/>
      <c r="AA244" s="129"/>
      <c r="AB244" s="129"/>
      <c r="AC244" s="77"/>
      <c r="AD244" s="129"/>
      <c r="AE244" s="129"/>
      <c r="AF244" s="129"/>
      <c r="AG244" s="129"/>
      <c r="AH244" s="129"/>
      <c r="AI244" s="129"/>
      <c r="AJ244" s="129"/>
      <c r="AK244" s="142">
        <v>242</v>
      </c>
      <c r="AL244" s="143" t="s">
        <v>668</v>
      </c>
      <c r="AM244" s="159" t="s">
        <v>218</v>
      </c>
      <c r="AN244" s="160" t="s">
        <v>283</v>
      </c>
      <c r="AO244" s="138" t="s">
        <v>130</v>
      </c>
      <c r="AP244" s="138"/>
    </row>
    <row r="245" spans="1:42" x14ac:dyDescent="0.2">
      <c r="A245" s="173">
        <v>44287</v>
      </c>
      <c r="B245" s="128">
        <v>0.45</v>
      </c>
      <c r="C245" s="128">
        <v>4.7770000000000001</v>
      </c>
      <c r="D245" s="128">
        <v>-0.01</v>
      </c>
      <c r="E245" s="128">
        <v>-0.01</v>
      </c>
      <c r="F245" s="128">
        <v>-5.0000000000000001E-3</v>
      </c>
      <c r="G245" s="175">
        <v>-5.0000000000000001E-3</v>
      </c>
      <c r="J245" s="174"/>
      <c r="K245" s="129"/>
      <c r="L245" s="129"/>
      <c r="M245" s="129"/>
      <c r="N245" s="129"/>
      <c r="O245" s="129"/>
      <c r="P245" s="129"/>
      <c r="Q245" s="129"/>
      <c r="R245" s="129"/>
      <c r="S245" s="129"/>
      <c r="T245" s="129"/>
      <c r="U245" s="129"/>
      <c r="V245" s="129"/>
      <c r="W245" s="129"/>
      <c r="X245" s="129"/>
      <c r="Y245" s="129"/>
      <c r="Z245" s="129"/>
      <c r="AA245" s="129"/>
      <c r="AB245" s="129"/>
      <c r="AC245" s="77"/>
      <c r="AD245" s="129"/>
      <c r="AE245" s="129"/>
      <c r="AF245" s="129"/>
      <c r="AG245" s="129"/>
      <c r="AH245" s="129"/>
      <c r="AI245" s="129"/>
      <c r="AJ245" s="129"/>
      <c r="AK245" s="142">
        <v>243</v>
      </c>
      <c r="AL245" s="143" t="s">
        <v>669</v>
      </c>
      <c r="AM245" s="159" t="s">
        <v>218</v>
      </c>
      <c r="AN245" s="160" t="s">
        <v>283</v>
      </c>
      <c r="AO245" s="138" t="s">
        <v>130</v>
      </c>
      <c r="AP245" s="138"/>
    </row>
    <row r="246" spans="1:42" x14ac:dyDescent="0.2">
      <c r="A246" s="173">
        <v>44317</v>
      </c>
      <c r="B246" s="128">
        <v>0.5</v>
      </c>
      <c r="C246" s="128">
        <v>4.7770000000000001</v>
      </c>
      <c r="D246" s="128">
        <v>-0.01</v>
      </c>
      <c r="E246" s="128">
        <v>-0.01</v>
      </c>
      <c r="F246" s="128">
        <v>-5.0000000000000001E-3</v>
      </c>
      <c r="G246" s="175">
        <v>-5.0000000000000001E-3</v>
      </c>
      <c r="J246" s="174"/>
      <c r="K246" s="129"/>
      <c r="L246" s="129"/>
      <c r="M246" s="129"/>
      <c r="N246" s="129"/>
      <c r="O246" s="129"/>
      <c r="P246" s="129"/>
      <c r="Q246" s="129"/>
      <c r="R246" s="129"/>
      <c r="S246" s="129"/>
      <c r="T246" s="129"/>
      <c r="U246" s="129"/>
      <c r="V246" s="129"/>
      <c r="W246" s="129"/>
      <c r="X246" s="129"/>
      <c r="Y246" s="129"/>
      <c r="Z246" s="129"/>
      <c r="AA246" s="129"/>
      <c r="AB246" s="129"/>
      <c r="AC246" s="77"/>
      <c r="AD246" s="129"/>
      <c r="AE246" s="129"/>
      <c r="AF246" s="129"/>
      <c r="AG246" s="129"/>
      <c r="AH246" s="129"/>
      <c r="AI246" s="129"/>
      <c r="AJ246" s="129"/>
      <c r="AK246" s="142">
        <v>244</v>
      </c>
      <c r="AL246" s="143" t="s">
        <v>670</v>
      </c>
      <c r="AM246" s="159" t="s">
        <v>218</v>
      </c>
      <c r="AN246" s="160" t="s">
        <v>283</v>
      </c>
      <c r="AO246" s="138" t="s">
        <v>130</v>
      </c>
      <c r="AP246" s="138"/>
    </row>
    <row r="247" spans="1:42" x14ac:dyDescent="0.2">
      <c r="A247" s="173">
        <v>44348</v>
      </c>
      <c r="B247" s="128">
        <v>0.5</v>
      </c>
      <c r="C247" s="128">
        <v>4.8090000000000002</v>
      </c>
      <c r="D247" s="128">
        <v>-5.0000000000000001E-3</v>
      </c>
      <c r="E247" s="128">
        <v>-5.0000000000000001E-3</v>
      </c>
      <c r="F247" s="128">
        <v>-5.0000000000000001E-3</v>
      </c>
      <c r="G247" s="175">
        <v>-5.0000000000000001E-3</v>
      </c>
      <c r="J247" s="174"/>
      <c r="K247" s="129"/>
      <c r="L247" s="129"/>
      <c r="M247" s="129"/>
      <c r="N247" s="129"/>
      <c r="O247" s="129"/>
      <c r="P247" s="129"/>
      <c r="Q247" s="129"/>
      <c r="R247" s="129"/>
      <c r="S247" s="129"/>
      <c r="T247" s="129"/>
      <c r="U247" s="129"/>
      <c r="V247" s="129"/>
      <c r="W247" s="129"/>
      <c r="X247" s="129"/>
      <c r="Y247" s="129"/>
      <c r="Z247" s="129"/>
      <c r="AA247" s="129"/>
      <c r="AB247" s="129"/>
      <c r="AC247" s="77"/>
      <c r="AD247" s="129"/>
      <c r="AE247" s="129"/>
      <c r="AF247" s="129"/>
      <c r="AG247" s="129"/>
      <c r="AH247" s="129"/>
      <c r="AI247" s="129"/>
      <c r="AJ247" s="129"/>
      <c r="AK247" s="142">
        <v>245</v>
      </c>
      <c r="AL247" s="143" t="s">
        <v>671</v>
      </c>
      <c r="AM247" s="159" t="s">
        <v>218</v>
      </c>
      <c r="AN247" s="160" t="s">
        <v>283</v>
      </c>
      <c r="AO247" s="138" t="s">
        <v>130</v>
      </c>
      <c r="AP247" s="138"/>
    </row>
    <row r="248" spans="1:42" x14ac:dyDescent="0.2">
      <c r="A248" s="173">
        <v>44378</v>
      </c>
      <c r="B248" s="128">
        <v>0.5</v>
      </c>
      <c r="C248" s="128">
        <v>4.859</v>
      </c>
      <c r="D248" s="128">
        <v>-2.5000000000000001E-3</v>
      </c>
      <c r="E248" s="128">
        <v>-2.5000000000000001E-3</v>
      </c>
      <c r="F248" s="128">
        <v>-5.0000000000000001E-3</v>
      </c>
      <c r="G248" s="175">
        <v>-5.0000000000000001E-3</v>
      </c>
      <c r="J248" s="174"/>
      <c r="K248" s="129"/>
      <c r="L248" s="129"/>
      <c r="M248" s="129"/>
      <c r="N248" s="129"/>
      <c r="O248" s="129"/>
      <c r="P248" s="129"/>
      <c r="Q248" s="129"/>
      <c r="R248" s="129"/>
      <c r="S248" s="129"/>
      <c r="T248" s="129"/>
      <c r="U248" s="129"/>
      <c r="V248" s="129"/>
      <c r="W248" s="129"/>
      <c r="X248" s="129"/>
      <c r="Y248" s="129"/>
      <c r="Z248" s="129"/>
      <c r="AA248" s="129"/>
      <c r="AB248" s="129"/>
      <c r="AC248" s="77"/>
      <c r="AD248" s="129"/>
      <c r="AE248" s="129"/>
      <c r="AF248" s="129"/>
      <c r="AG248" s="129"/>
      <c r="AH248" s="129"/>
      <c r="AI248" s="129"/>
      <c r="AJ248" s="129"/>
      <c r="AK248" s="142">
        <v>246</v>
      </c>
      <c r="AL248" s="143" t="s">
        <v>290</v>
      </c>
      <c r="AM248" s="159" t="s">
        <v>218</v>
      </c>
      <c r="AN248" s="160" t="s">
        <v>219</v>
      </c>
      <c r="AO248" s="138" t="s">
        <v>130</v>
      </c>
      <c r="AP248" s="138"/>
    </row>
    <row r="249" spans="1:42" x14ac:dyDescent="0.2">
      <c r="A249" s="173">
        <v>44409</v>
      </c>
      <c r="B249" s="128">
        <v>0.55000000000000004</v>
      </c>
      <c r="C249" s="128">
        <v>4.8929999999999998</v>
      </c>
      <c r="D249" s="128">
        <v>0</v>
      </c>
      <c r="E249" s="128">
        <v>0</v>
      </c>
      <c r="F249" s="128">
        <v>-5.0000000000000001E-3</v>
      </c>
      <c r="G249" s="175">
        <v>-5.0000000000000001E-3</v>
      </c>
      <c r="J249" s="174"/>
      <c r="K249" s="129"/>
      <c r="L249" s="129"/>
      <c r="M249" s="129"/>
      <c r="N249" s="129"/>
      <c r="O249" s="129"/>
      <c r="P249" s="129"/>
      <c r="Q249" s="129"/>
      <c r="R249" s="129"/>
      <c r="S249" s="129"/>
      <c r="T249" s="129"/>
      <c r="U249" s="129"/>
      <c r="V249" s="129"/>
      <c r="W249" s="129"/>
      <c r="X249" s="129"/>
      <c r="Y249" s="129"/>
      <c r="Z249" s="129"/>
      <c r="AA249" s="129"/>
      <c r="AB249" s="129"/>
      <c r="AC249" s="77"/>
      <c r="AD249" s="129"/>
      <c r="AE249" s="129"/>
      <c r="AF249" s="129"/>
      <c r="AG249" s="129"/>
      <c r="AH249" s="129"/>
      <c r="AI249" s="129"/>
      <c r="AJ249" s="129"/>
      <c r="AK249" s="142">
        <v>247</v>
      </c>
      <c r="AL249" s="143" t="s">
        <v>292</v>
      </c>
      <c r="AM249" s="159" t="s">
        <v>218</v>
      </c>
      <c r="AN249" s="160" t="s">
        <v>219</v>
      </c>
      <c r="AO249" s="138" t="s">
        <v>130</v>
      </c>
      <c r="AP249" s="138"/>
    </row>
    <row r="250" spans="1:42" x14ac:dyDescent="0.2">
      <c r="A250" s="173">
        <v>44440</v>
      </c>
      <c r="B250" s="128">
        <v>0.55000000000000004</v>
      </c>
      <c r="C250" s="128">
        <v>4.9059999999999997</v>
      </c>
      <c r="D250" s="128">
        <v>-7.4999999999999997E-3</v>
      </c>
      <c r="E250" s="128">
        <v>-7.4999999999999997E-3</v>
      </c>
      <c r="F250" s="128">
        <v>-5.0000000000000001E-3</v>
      </c>
      <c r="G250" s="175">
        <v>-5.0000000000000001E-3</v>
      </c>
      <c r="J250" s="174"/>
      <c r="K250" s="129"/>
      <c r="L250" s="129"/>
      <c r="M250" s="129"/>
      <c r="N250" s="129"/>
      <c r="O250" s="129"/>
      <c r="P250" s="129"/>
      <c r="Q250" s="129"/>
      <c r="R250" s="129"/>
      <c r="S250" s="129"/>
      <c r="T250" s="129"/>
      <c r="U250" s="129"/>
      <c r="V250" s="129"/>
      <c r="W250" s="129"/>
      <c r="X250" s="129"/>
      <c r="Y250" s="129"/>
      <c r="Z250" s="129"/>
      <c r="AA250" s="129"/>
      <c r="AB250" s="129"/>
      <c r="AC250" s="77"/>
      <c r="AD250" s="129"/>
      <c r="AE250" s="129"/>
      <c r="AF250" s="129"/>
      <c r="AG250" s="129"/>
      <c r="AH250" s="129"/>
      <c r="AI250" s="129"/>
      <c r="AJ250" s="129"/>
      <c r="AK250" s="142">
        <v>248</v>
      </c>
      <c r="AL250" s="143" t="s">
        <v>294</v>
      </c>
      <c r="AM250" s="159" t="s">
        <v>218</v>
      </c>
      <c r="AN250" s="160" t="s">
        <v>219</v>
      </c>
      <c r="AO250" s="138" t="s">
        <v>130</v>
      </c>
      <c r="AP250" s="138"/>
    </row>
    <row r="251" spans="1:42" x14ac:dyDescent="0.2">
      <c r="A251" s="173">
        <v>44470</v>
      </c>
      <c r="B251" s="128">
        <v>0.6</v>
      </c>
      <c r="C251" s="128">
        <v>4.8979999999999997</v>
      </c>
      <c r="D251" s="128">
        <v>-1.7500000000000002E-2</v>
      </c>
      <c r="E251" s="128">
        <v>-1.7500000000000002E-2</v>
      </c>
      <c r="F251" s="128">
        <v>-5.0000000000000001E-3</v>
      </c>
      <c r="G251" s="175">
        <v>-5.0000000000000001E-3</v>
      </c>
      <c r="J251" s="174"/>
      <c r="K251" s="129"/>
      <c r="L251" s="129"/>
      <c r="M251" s="129"/>
      <c r="N251" s="129"/>
      <c r="O251" s="129"/>
      <c r="P251" s="129"/>
      <c r="Q251" s="129"/>
      <c r="R251" s="129"/>
      <c r="S251" s="129"/>
      <c r="T251" s="129"/>
      <c r="U251" s="129"/>
      <c r="V251" s="129"/>
      <c r="W251" s="129"/>
      <c r="X251" s="129"/>
      <c r="Y251" s="129"/>
      <c r="Z251" s="129"/>
      <c r="AA251" s="129"/>
      <c r="AB251" s="129"/>
      <c r="AC251" s="77"/>
      <c r="AD251" s="129"/>
      <c r="AE251" s="129"/>
      <c r="AF251" s="129"/>
      <c r="AG251" s="129"/>
      <c r="AH251" s="129"/>
      <c r="AI251" s="129"/>
      <c r="AJ251" s="129"/>
      <c r="AK251" s="142">
        <v>249</v>
      </c>
      <c r="AL251" s="143" t="s">
        <v>296</v>
      </c>
      <c r="AM251" s="159" t="s">
        <v>218</v>
      </c>
      <c r="AN251" s="160" t="s">
        <v>219</v>
      </c>
      <c r="AO251" s="138" t="s">
        <v>130</v>
      </c>
      <c r="AP251" s="138"/>
    </row>
    <row r="252" spans="1:42" x14ac:dyDescent="0.2">
      <c r="A252" s="173">
        <v>44501</v>
      </c>
      <c r="B252" s="128">
        <v>0.85</v>
      </c>
      <c r="C252" s="128">
        <v>5.0679999999999996</v>
      </c>
      <c r="D252" s="128">
        <v>-5.2499999999999998E-2</v>
      </c>
      <c r="E252" s="128">
        <v>-5.2499999999999998E-2</v>
      </c>
      <c r="F252" s="128">
        <v>-5.0000000000000001E-3</v>
      </c>
      <c r="G252" s="175">
        <v>-5.0000000000000001E-3</v>
      </c>
      <c r="J252" s="174"/>
      <c r="K252" s="129"/>
      <c r="L252" s="129"/>
      <c r="M252" s="129"/>
      <c r="N252" s="129"/>
      <c r="O252" s="129"/>
      <c r="P252" s="129"/>
      <c r="Q252" s="129"/>
      <c r="R252" s="129"/>
      <c r="S252" s="129"/>
      <c r="T252" s="129"/>
      <c r="U252" s="129"/>
      <c r="V252" s="129"/>
      <c r="W252" s="129"/>
      <c r="X252" s="129"/>
      <c r="Y252" s="129"/>
      <c r="Z252" s="129"/>
      <c r="AA252" s="129"/>
      <c r="AB252" s="129"/>
      <c r="AC252" s="77"/>
      <c r="AD252" s="129"/>
      <c r="AE252" s="129"/>
      <c r="AF252" s="129"/>
      <c r="AG252" s="129"/>
      <c r="AH252" s="129"/>
      <c r="AI252" s="129"/>
      <c r="AJ252" s="129"/>
      <c r="AK252" s="142">
        <v>250</v>
      </c>
      <c r="AL252" s="143" t="s">
        <v>298</v>
      </c>
      <c r="AM252" s="159" t="s">
        <v>218</v>
      </c>
      <c r="AN252" s="160" t="s">
        <v>219</v>
      </c>
      <c r="AO252" s="138" t="s">
        <v>130</v>
      </c>
      <c r="AP252" s="138"/>
    </row>
    <row r="253" spans="1:42" x14ac:dyDescent="0.2">
      <c r="A253" s="173">
        <v>44531</v>
      </c>
      <c r="B253" s="128">
        <v>1.05</v>
      </c>
      <c r="C253" s="128">
        <v>5.2430000000000003</v>
      </c>
      <c r="D253" s="128">
        <v>-7.4999999999999997E-2</v>
      </c>
      <c r="E253" s="128">
        <v>-7.4999999999999997E-2</v>
      </c>
      <c r="F253" s="128">
        <v>-5.0000000000000001E-3</v>
      </c>
      <c r="G253" s="175">
        <v>-5.0000000000000001E-3</v>
      </c>
      <c r="J253" s="174"/>
      <c r="K253" s="129"/>
      <c r="L253" s="129"/>
      <c r="M253" s="129"/>
      <c r="N253" s="129"/>
      <c r="O253" s="129"/>
      <c r="P253" s="129"/>
      <c r="Q253" s="129"/>
      <c r="R253" s="129"/>
      <c r="S253" s="129"/>
      <c r="T253" s="129"/>
      <c r="U253" s="129"/>
      <c r="V253" s="129"/>
      <c r="W253" s="129"/>
      <c r="X253" s="129"/>
      <c r="Y253" s="129"/>
      <c r="Z253" s="129"/>
      <c r="AA253" s="129"/>
      <c r="AB253" s="129"/>
      <c r="AC253" s="77"/>
      <c r="AD253" s="129"/>
      <c r="AE253" s="129"/>
      <c r="AF253" s="129"/>
      <c r="AG253" s="129"/>
      <c r="AH253" s="129"/>
      <c r="AI253" s="129"/>
      <c r="AJ253" s="129"/>
      <c r="AK253" s="142">
        <v>251</v>
      </c>
      <c r="AL253" s="143" t="s">
        <v>300</v>
      </c>
      <c r="AM253" s="159" t="s">
        <v>218</v>
      </c>
      <c r="AN253" s="160" t="s">
        <v>219</v>
      </c>
      <c r="AO253" s="138" t="s">
        <v>130</v>
      </c>
      <c r="AP253" s="138"/>
    </row>
    <row r="254" spans="1:42" x14ac:dyDescent="0.2">
      <c r="A254" s="173">
        <v>44562</v>
      </c>
      <c r="B254" s="128">
        <v>1.05</v>
      </c>
      <c r="C254" s="128">
        <v>5.3005000000000004</v>
      </c>
      <c r="D254" s="128">
        <v>-7.7499999999999999E-2</v>
      </c>
      <c r="E254" s="128">
        <v>-7.7499999999999999E-2</v>
      </c>
      <c r="F254" s="128">
        <v>-5.0000000000000001E-3</v>
      </c>
      <c r="G254" s="175">
        <v>-5.0000000000000001E-3</v>
      </c>
      <c r="J254" s="174"/>
      <c r="K254" s="129"/>
      <c r="L254" s="129"/>
      <c r="M254" s="129"/>
      <c r="N254" s="129"/>
      <c r="O254" s="129"/>
      <c r="P254" s="129"/>
      <c r="Q254" s="129"/>
      <c r="R254" s="129"/>
      <c r="S254" s="129"/>
      <c r="T254" s="129"/>
      <c r="U254" s="129"/>
      <c r="V254" s="129"/>
      <c r="W254" s="129"/>
      <c r="X254" s="129"/>
      <c r="Y254" s="129"/>
      <c r="Z254" s="129"/>
      <c r="AA254" s="129"/>
      <c r="AB254" s="129"/>
      <c r="AC254" s="77"/>
      <c r="AD254" s="129"/>
      <c r="AE254" s="129"/>
      <c r="AF254" s="129"/>
      <c r="AG254" s="129"/>
      <c r="AH254" s="129"/>
      <c r="AI254" s="129"/>
      <c r="AJ254" s="129"/>
      <c r="AK254" s="142">
        <v>252</v>
      </c>
      <c r="AL254" s="143" t="s">
        <v>302</v>
      </c>
      <c r="AM254" s="159" t="s">
        <v>218</v>
      </c>
      <c r="AN254" s="160" t="s">
        <v>219</v>
      </c>
      <c r="AO254" s="138" t="s">
        <v>130</v>
      </c>
      <c r="AP254" s="138"/>
    </row>
    <row r="255" spans="1:42" x14ac:dyDescent="0.2">
      <c r="A255" s="173">
        <v>44593</v>
      </c>
      <c r="B255" s="128">
        <v>1.05</v>
      </c>
      <c r="C255" s="128">
        <v>5.1864999999999997</v>
      </c>
      <c r="D255" s="128">
        <v>-0.06</v>
      </c>
      <c r="E255" s="128">
        <v>-0.06</v>
      </c>
      <c r="F255" s="128">
        <v>-5.0000000000000001E-3</v>
      </c>
      <c r="G255" s="175">
        <v>-5.0000000000000001E-3</v>
      </c>
      <c r="J255" s="174"/>
      <c r="K255" s="129"/>
      <c r="L255" s="129"/>
      <c r="M255" s="129"/>
      <c r="N255" s="129"/>
      <c r="O255" s="129"/>
      <c r="P255" s="129"/>
      <c r="Q255" s="129"/>
      <c r="R255" s="129"/>
      <c r="S255" s="129"/>
      <c r="T255" s="129"/>
      <c r="U255" s="129"/>
      <c r="V255" s="129"/>
      <c r="W255" s="129"/>
      <c r="X255" s="129"/>
      <c r="Y255" s="129"/>
      <c r="Z255" s="129"/>
      <c r="AA255" s="129"/>
      <c r="AB255" s="129"/>
      <c r="AC255" s="77"/>
      <c r="AD255" s="129"/>
      <c r="AE255" s="129"/>
      <c r="AF255" s="129"/>
      <c r="AG255" s="129"/>
      <c r="AH255" s="129"/>
      <c r="AI255" s="129"/>
      <c r="AJ255" s="129"/>
      <c r="AK255" s="142">
        <v>253</v>
      </c>
      <c r="AL255" s="143" t="s">
        <v>304</v>
      </c>
      <c r="AM255" s="159" t="s">
        <v>218</v>
      </c>
      <c r="AN255" s="160" t="s">
        <v>219</v>
      </c>
      <c r="AO255" s="138" t="s">
        <v>130</v>
      </c>
      <c r="AP255" s="138"/>
    </row>
    <row r="256" spans="1:42" x14ac:dyDescent="0.2">
      <c r="A256" s="173">
        <v>44621</v>
      </c>
      <c r="B256" s="128">
        <v>0.8</v>
      </c>
      <c r="C256" s="128">
        <v>5.0545</v>
      </c>
      <c r="D256" s="128">
        <v>-4.7500000000000001E-2</v>
      </c>
      <c r="E256" s="128">
        <v>-4.7500000000000001E-2</v>
      </c>
      <c r="F256" s="128">
        <v>-5.0000000000000001E-3</v>
      </c>
      <c r="G256" s="175">
        <v>-5.0000000000000001E-3</v>
      </c>
      <c r="J256" s="174"/>
      <c r="K256" s="129"/>
      <c r="L256" s="129"/>
      <c r="M256" s="129"/>
      <c r="N256" s="129"/>
      <c r="O256" s="129"/>
      <c r="P256" s="129"/>
      <c r="Q256" s="129"/>
      <c r="R256" s="129"/>
      <c r="S256" s="129"/>
      <c r="T256" s="129"/>
      <c r="U256" s="129"/>
      <c r="V256" s="129"/>
      <c r="W256" s="129"/>
      <c r="X256" s="129"/>
      <c r="Y256" s="129"/>
      <c r="Z256" s="129"/>
      <c r="AA256" s="129"/>
      <c r="AB256" s="129"/>
      <c r="AC256" s="77"/>
      <c r="AD256" s="129"/>
      <c r="AE256" s="129"/>
      <c r="AF256" s="129"/>
      <c r="AG256" s="129"/>
      <c r="AH256" s="129"/>
      <c r="AI256" s="129"/>
      <c r="AJ256" s="129"/>
      <c r="AK256" s="142">
        <v>254</v>
      </c>
      <c r="AL256" s="143" t="s">
        <v>306</v>
      </c>
      <c r="AM256" s="159" t="s">
        <v>218</v>
      </c>
      <c r="AN256" s="160" t="s">
        <v>219</v>
      </c>
      <c r="AO256" s="138" t="s">
        <v>130</v>
      </c>
      <c r="AP256" s="138"/>
    </row>
    <row r="257" spans="1:42" x14ac:dyDescent="0.2">
      <c r="A257" s="173">
        <v>44652</v>
      </c>
      <c r="B257" s="128">
        <v>0.45</v>
      </c>
      <c r="C257" s="128">
        <v>4.8845000000000001</v>
      </c>
      <c r="D257" s="128">
        <v>-0.01</v>
      </c>
      <c r="E257" s="128">
        <v>-0.01</v>
      </c>
      <c r="F257" s="128">
        <v>-5.0000000000000001E-3</v>
      </c>
      <c r="G257" s="175">
        <v>-5.0000000000000001E-3</v>
      </c>
      <c r="J257" s="174"/>
      <c r="K257" s="129"/>
      <c r="L257" s="129"/>
      <c r="M257" s="129"/>
      <c r="N257" s="129"/>
      <c r="O257" s="129"/>
      <c r="P257" s="129"/>
      <c r="Q257" s="129"/>
      <c r="R257" s="129"/>
      <c r="S257" s="129"/>
      <c r="T257" s="129"/>
      <c r="U257" s="129"/>
      <c r="V257" s="129"/>
      <c r="W257" s="129"/>
      <c r="X257" s="129"/>
      <c r="Y257" s="129"/>
      <c r="Z257" s="129"/>
      <c r="AA257" s="129"/>
      <c r="AB257" s="129"/>
      <c r="AC257" s="77"/>
      <c r="AD257" s="129"/>
      <c r="AE257" s="129"/>
      <c r="AF257" s="129"/>
      <c r="AG257" s="129"/>
      <c r="AH257" s="129"/>
      <c r="AI257" s="129"/>
      <c r="AJ257" s="129"/>
      <c r="AK257" s="142">
        <v>255</v>
      </c>
      <c r="AL257" s="143" t="s">
        <v>308</v>
      </c>
      <c r="AM257" s="159" t="s">
        <v>218</v>
      </c>
      <c r="AN257" s="160" t="s">
        <v>219</v>
      </c>
      <c r="AO257" s="138" t="s">
        <v>130</v>
      </c>
      <c r="AP257" s="138"/>
    </row>
    <row r="258" spans="1:42" x14ac:dyDescent="0.2">
      <c r="A258" s="173">
        <v>44682</v>
      </c>
      <c r="B258" s="128">
        <v>0.5</v>
      </c>
      <c r="C258" s="128">
        <v>4.8845000000000001</v>
      </c>
      <c r="D258" s="128">
        <v>-0.01</v>
      </c>
      <c r="E258" s="128">
        <v>-0.01</v>
      </c>
      <c r="F258" s="128">
        <v>-5.0000000000000001E-3</v>
      </c>
      <c r="G258" s="175">
        <v>-5.0000000000000001E-3</v>
      </c>
      <c r="J258" s="174"/>
      <c r="K258" s="129"/>
      <c r="L258" s="129"/>
      <c r="M258" s="129"/>
      <c r="N258" s="129"/>
      <c r="O258" s="129"/>
      <c r="P258" s="129"/>
      <c r="Q258" s="129"/>
      <c r="R258" s="129"/>
      <c r="S258" s="129"/>
      <c r="T258" s="129"/>
      <c r="U258" s="129"/>
      <c r="V258" s="129"/>
      <c r="W258" s="129"/>
      <c r="X258" s="129"/>
      <c r="Y258" s="129"/>
      <c r="Z258" s="129"/>
      <c r="AA258" s="129"/>
      <c r="AB258" s="129"/>
      <c r="AC258" s="77"/>
      <c r="AD258" s="129"/>
      <c r="AE258" s="129"/>
      <c r="AF258" s="129"/>
      <c r="AG258" s="129"/>
      <c r="AH258" s="129"/>
      <c r="AI258" s="129"/>
      <c r="AJ258" s="129"/>
      <c r="AK258" s="142">
        <v>256</v>
      </c>
      <c r="AL258" s="143" t="s">
        <v>310</v>
      </c>
      <c r="AM258" s="159" t="s">
        <v>218</v>
      </c>
      <c r="AN258" s="160" t="s">
        <v>219</v>
      </c>
      <c r="AO258" s="138" t="s">
        <v>130</v>
      </c>
      <c r="AP258" s="138"/>
    </row>
    <row r="259" spans="1:42" x14ac:dyDescent="0.2">
      <c r="A259" s="173">
        <v>44713</v>
      </c>
      <c r="B259" s="128">
        <v>0.5</v>
      </c>
      <c r="C259" s="128">
        <v>4.9165000000000001</v>
      </c>
      <c r="D259" s="128">
        <v>-5.0000000000000001E-3</v>
      </c>
      <c r="E259" s="128">
        <v>-5.0000000000000001E-3</v>
      </c>
      <c r="F259" s="128">
        <v>-5.0000000000000001E-3</v>
      </c>
      <c r="G259" s="175">
        <v>-5.0000000000000001E-3</v>
      </c>
      <c r="J259" s="174"/>
      <c r="K259" s="129"/>
      <c r="L259" s="129"/>
      <c r="M259" s="129"/>
      <c r="N259" s="129"/>
      <c r="O259" s="129"/>
      <c r="P259" s="129"/>
      <c r="Q259" s="129"/>
      <c r="R259" s="129"/>
      <c r="S259" s="129"/>
      <c r="T259" s="129"/>
      <c r="U259" s="129"/>
      <c r="V259" s="129"/>
      <c r="W259" s="129"/>
      <c r="X259" s="129"/>
      <c r="Y259" s="129"/>
      <c r="Z259" s="129"/>
      <c r="AA259" s="129"/>
      <c r="AB259" s="129"/>
      <c r="AC259" s="77"/>
      <c r="AD259" s="129"/>
      <c r="AE259" s="129"/>
      <c r="AF259" s="129"/>
      <c r="AG259" s="129"/>
      <c r="AH259" s="129"/>
      <c r="AI259" s="129"/>
      <c r="AJ259" s="129"/>
      <c r="AK259" s="142">
        <v>257</v>
      </c>
      <c r="AL259" s="143" t="s">
        <v>312</v>
      </c>
      <c r="AM259" s="159" t="s">
        <v>218</v>
      </c>
      <c r="AN259" s="160" t="s">
        <v>219</v>
      </c>
      <c r="AO259" s="138" t="s">
        <v>130</v>
      </c>
      <c r="AP259" s="138"/>
    </row>
    <row r="260" spans="1:42" x14ac:dyDescent="0.2">
      <c r="A260" s="173">
        <v>44743</v>
      </c>
      <c r="B260" s="128">
        <v>0.5</v>
      </c>
      <c r="C260" s="128">
        <v>4.9664999999999999</v>
      </c>
      <c r="D260" s="128">
        <v>-2.5000000000000001E-3</v>
      </c>
      <c r="E260" s="128">
        <v>-2.5000000000000001E-3</v>
      </c>
      <c r="F260" s="128">
        <v>-5.0000000000000001E-3</v>
      </c>
      <c r="G260" s="175">
        <v>-5.0000000000000001E-3</v>
      </c>
      <c r="J260" s="174"/>
      <c r="K260" s="129"/>
      <c r="L260" s="129"/>
      <c r="M260" s="129"/>
      <c r="N260" s="129"/>
      <c r="O260" s="129"/>
      <c r="P260" s="129"/>
      <c r="Q260" s="129"/>
      <c r="R260" s="129"/>
      <c r="S260" s="129"/>
      <c r="T260" s="129"/>
      <c r="U260" s="129"/>
      <c r="V260" s="129"/>
      <c r="W260" s="129"/>
      <c r="X260" s="129"/>
      <c r="Y260" s="129"/>
      <c r="Z260" s="129"/>
      <c r="AA260" s="129"/>
      <c r="AB260" s="129"/>
      <c r="AC260" s="77"/>
      <c r="AD260" s="129"/>
      <c r="AE260" s="129"/>
      <c r="AF260" s="129"/>
      <c r="AG260" s="129"/>
      <c r="AH260" s="129"/>
      <c r="AI260" s="129"/>
      <c r="AJ260" s="129"/>
      <c r="AK260" s="142">
        <v>258</v>
      </c>
      <c r="AL260" s="143" t="s">
        <v>314</v>
      </c>
      <c r="AM260" s="159" t="s">
        <v>218</v>
      </c>
      <c r="AN260" s="160" t="s">
        <v>219</v>
      </c>
      <c r="AO260" s="138" t="s">
        <v>130</v>
      </c>
      <c r="AP260" s="138"/>
    </row>
    <row r="261" spans="1:42" x14ac:dyDescent="0.2">
      <c r="A261" s="173">
        <v>44774</v>
      </c>
      <c r="B261" s="128">
        <v>0.55000000000000004</v>
      </c>
      <c r="C261" s="128">
        <v>5.0004999999999997</v>
      </c>
      <c r="D261" s="128">
        <v>0</v>
      </c>
      <c r="E261" s="128">
        <v>0</v>
      </c>
      <c r="F261" s="128">
        <v>-5.0000000000000001E-3</v>
      </c>
      <c r="G261" s="175">
        <v>-5.0000000000000001E-3</v>
      </c>
      <c r="J261" s="174"/>
      <c r="K261" s="129"/>
      <c r="L261" s="129"/>
      <c r="M261" s="129"/>
      <c r="N261" s="129"/>
      <c r="O261" s="129"/>
      <c r="P261" s="129"/>
      <c r="Q261" s="129"/>
      <c r="R261" s="129"/>
      <c r="S261" s="129"/>
      <c r="T261" s="129"/>
      <c r="U261" s="129"/>
      <c r="V261" s="129"/>
      <c r="W261" s="129"/>
      <c r="X261" s="129"/>
      <c r="Y261" s="129"/>
      <c r="Z261" s="129"/>
      <c r="AA261" s="129"/>
      <c r="AB261" s="129"/>
      <c r="AC261" s="77"/>
      <c r="AD261" s="129"/>
      <c r="AE261" s="129"/>
      <c r="AF261" s="129"/>
      <c r="AG261" s="129"/>
      <c r="AH261" s="129"/>
      <c r="AI261" s="129"/>
      <c r="AJ261" s="129"/>
      <c r="AK261" s="142">
        <v>259</v>
      </c>
      <c r="AL261" s="143" t="s">
        <v>316</v>
      </c>
      <c r="AM261" s="159" t="s">
        <v>218</v>
      </c>
      <c r="AN261" s="160" t="s">
        <v>219</v>
      </c>
      <c r="AO261" s="138" t="s">
        <v>130</v>
      </c>
      <c r="AP261" s="138"/>
    </row>
    <row r="262" spans="1:42" x14ac:dyDescent="0.2">
      <c r="A262" s="173">
        <v>44805</v>
      </c>
      <c r="B262" s="128">
        <v>0.55000000000000004</v>
      </c>
      <c r="C262" s="128">
        <v>5.0134999999999996</v>
      </c>
      <c r="D262" s="128">
        <v>-7.4999999999999997E-3</v>
      </c>
      <c r="E262" s="128">
        <v>-7.4999999999999997E-3</v>
      </c>
      <c r="F262" s="128">
        <v>-5.0000000000000001E-3</v>
      </c>
      <c r="G262" s="175">
        <v>-5.0000000000000001E-3</v>
      </c>
      <c r="J262" s="174"/>
      <c r="K262" s="129"/>
      <c r="L262" s="129"/>
      <c r="M262" s="129"/>
      <c r="N262" s="129"/>
      <c r="O262" s="129"/>
      <c r="P262" s="129"/>
      <c r="Q262" s="129"/>
      <c r="R262" s="129"/>
      <c r="S262" s="129"/>
      <c r="T262" s="129"/>
      <c r="U262" s="129"/>
      <c r="V262" s="129"/>
      <c r="W262" s="129"/>
      <c r="X262" s="129"/>
      <c r="Y262" s="129"/>
      <c r="Z262" s="129"/>
      <c r="AA262" s="129"/>
      <c r="AB262" s="129"/>
      <c r="AC262" s="77"/>
      <c r="AD262" s="129"/>
      <c r="AE262" s="129"/>
      <c r="AF262" s="129"/>
      <c r="AG262" s="129"/>
      <c r="AH262" s="129"/>
      <c r="AI262" s="129"/>
      <c r="AJ262" s="129"/>
      <c r="AK262" s="142">
        <v>260</v>
      </c>
      <c r="AL262" s="143" t="s">
        <v>318</v>
      </c>
      <c r="AM262" s="159" t="s">
        <v>218</v>
      </c>
      <c r="AN262" s="160" t="s">
        <v>219</v>
      </c>
      <c r="AO262" s="138" t="s">
        <v>130</v>
      </c>
      <c r="AP262" s="138"/>
    </row>
    <row r="263" spans="1:42" x14ac:dyDescent="0.2">
      <c r="A263" s="173">
        <v>44835</v>
      </c>
      <c r="B263" s="128">
        <v>0.6</v>
      </c>
      <c r="C263" s="128">
        <v>5.0054999999999996</v>
      </c>
      <c r="D263" s="128">
        <v>-1.7500000000000002E-2</v>
      </c>
      <c r="E263" s="128">
        <v>-1.7500000000000002E-2</v>
      </c>
      <c r="F263" s="128">
        <v>-5.0000000000000001E-3</v>
      </c>
      <c r="G263" s="175">
        <v>-5.0000000000000001E-3</v>
      </c>
      <c r="J263" s="174"/>
      <c r="K263" s="129"/>
      <c r="L263" s="129"/>
      <c r="M263" s="129"/>
      <c r="N263" s="129"/>
      <c r="O263" s="129"/>
      <c r="P263" s="129"/>
      <c r="Q263" s="129"/>
      <c r="R263" s="129"/>
      <c r="S263" s="129"/>
      <c r="T263" s="129"/>
      <c r="U263" s="129"/>
      <c r="V263" s="129"/>
      <c r="W263" s="129"/>
      <c r="X263" s="129"/>
      <c r="Y263" s="129"/>
      <c r="Z263" s="129"/>
      <c r="AA263" s="129"/>
      <c r="AB263" s="129"/>
      <c r="AC263" s="77"/>
      <c r="AD263" s="129"/>
      <c r="AE263" s="129"/>
      <c r="AF263" s="129"/>
      <c r="AG263" s="129"/>
      <c r="AH263" s="129"/>
      <c r="AI263" s="129"/>
      <c r="AJ263" s="129"/>
      <c r="AK263" s="142">
        <v>261</v>
      </c>
      <c r="AL263" s="143" t="s">
        <v>320</v>
      </c>
      <c r="AM263" s="159" t="s">
        <v>218</v>
      </c>
      <c r="AN263" s="160" t="s">
        <v>219</v>
      </c>
      <c r="AO263" s="138" t="s">
        <v>130</v>
      </c>
      <c r="AP263" s="138"/>
    </row>
    <row r="264" spans="1:42" x14ac:dyDescent="0.2">
      <c r="A264" s="173">
        <v>44866</v>
      </c>
      <c r="B264" s="128">
        <v>0.85</v>
      </c>
      <c r="C264" s="128">
        <v>5.1755000000000004</v>
      </c>
      <c r="D264" s="128">
        <v>-5.2499999999999998E-2</v>
      </c>
      <c r="E264" s="128">
        <v>-5.2499999999999998E-2</v>
      </c>
      <c r="F264" s="128">
        <v>-5.0000000000000001E-3</v>
      </c>
      <c r="G264" s="175">
        <v>-5.0000000000000001E-3</v>
      </c>
      <c r="J264" s="174"/>
      <c r="K264" s="129"/>
      <c r="L264" s="129"/>
      <c r="M264" s="129"/>
      <c r="N264" s="129"/>
      <c r="O264" s="129"/>
      <c r="P264" s="129"/>
      <c r="Q264" s="129"/>
      <c r="R264" s="129"/>
      <c r="S264" s="129"/>
      <c r="T264" s="129"/>
      <c r="U264" s="129"/>
      <c r="V264" s="129"/>
      <c r="W264" s="129"/>
      <c r="X264" s="129"/>
      <c r="Y264" s="129"/>
      <c r="Z264" s="129"/>
      <c r="AA264" s="129"/>
      <c r="AB264" s="129"/>
      <c r="AC264" s="77"/>
      <c r="AD264" s="129"/>
      <c r="AE264" s="129"/>
      <c r="AF264" s="129"/>
      <c r="AG264" s="129"/>
      <c r="AH264" s="129"/>
      <c r="AI264" s="129"/>
      <c r="AJ264" s="129"/>
      <c r="AK264" s="142">
        <v>262</v>
      </c>
      <c r="AL264" s="143" t="s">
        <v>322</v>
      </c>
      <c r="AM264" s="159" t="s">
        <v>218</v>
      </c>
      <c r="AN264" s="160" t="s">
        <v>219</v>
      </c>
      <c r="AO264" s="138" t="s">
        <v>130</v>
      </c>
      <c r="AP264" s="138"/>
    </row>
    <row r="265" spans="1:42" x14ac:dyDescent="0.2">
      <c r="A265" s="173">
        <v>44896</v>
      </c>
      <c r="B265" s="128">
        <v>1.05</v>
      </c>
      <c r="C265" s="128">
        <v>5.3505000000000003</v>
      </c>
      <c r="D265" s="128">
        <v>-7.4999999999999997E-2</v>
      </c>
      <c r="E265" s="128">
        <v>-7.4999999999999997E-2</v>
      </c>
      <c r="F265" s="128">
        <v>-5.0000000000000001E-3</v>
      </c>
      <c r="G265" s="175">
        <v>-5.0000000000000001E-3</v>
      </c>
      <c r="J265" s="174"/>
      <c r="K265" s="129"/>
      <c r="L265" s="129"/>
      <c r="M265" s="129"/>
      <c r="N265" s="129"/>
      <c r="O265" s="129"/>
      <c r="P265" s="129"/>
      <c r="Q265" s="129"/>
      <c r="R265" s="129"/>
      <c r="S265" s="129"/>
      <c r="T265" s="129"/>
      <c r="U265" s="129"/>
      <c r="V265" s="129"/>
      <c r="W265" s="129"/>
      <c r="X265" s="129"/>
      <c r="Y265" s="129"/>
      <c r="Z265" s="129"/>
      <c r="AA265" s="129"/>
      <c r="AB265" s="129"/>
      <c r="AC265" s="77"/>
      <c r="AD265" s="129"/>
      <c r="AE265" s="129"/>
      <c r="AF265" s="129"/>
      <c r="AG265" s="129"/>
      <c r="AH265" s="129"/>
      <c r="AI265" s="129"/>
      <c r="AJ265" s="129"/>
      <c r="AK265" s="142">
        <v>263</v>
      </c>
      <c r="AL265" s="143" t="s">
        <v>324</v>
      </c>
      <c r="AM265" s="159" t="s">
        <v>218</v>
      </c>
      <c r="AN265" s="160" t="s">
        <v>219</v>
      </c>
      <c r="AO265" s="138" t="s">
        <v>130</v>
      </c>
      <c r="AP265" s="138"/>
    </row>
    <row r="266" spans="1:42" x14ac:dyDescent="0.2">
      <c r="A266" s="173">
        <v>44927</v>
      </c>
      <c r="B266" s="128">
        <v>1.05</v>
      </c>
      <c r="C266" s="128">
        <v>5.4080000000000004</v>
      </c>
      <c r="D266" s="128">
        <v>-7.7499999999999999E-2</v>
      </c>
      <c r="E266" s="128">
        <v>-7.7499999999999999E-2</v>
      </c>
      <c r="F266" s="128">
        <v>-5.0000000000000001E-3</v>
      </c>
      <c r="G266" s="175">
        <v>-5.0000000000000001E-3</v>
      </c>
      <c r="J266" s="174"/>
      <c r="K266" s="129"/>
      <c r="L266" s="129"/>
      <c r="M266" s="129"/>
      <c r="N266" s="129"/>
      <c r="O266" s="129"/>
      <c r="P266" s="129"/>
      <c r="Q266" s="129"/>
      <c r="R266" s="129"/>
      <c r="S266" s="129"/>
      <c r="T266" s="129"/>
      <c r="U266" s="129"/>
      <c r="V266" s="129"/>
      <c r="W266" s="129"/>
      <c r="X266" s="129"/>
      <c r="Y266" s="129"/>
      <c r="Z266" s="129"/>
      <c r="AA266" s="129"/>
      <c r="AB266" s="129"/>
      <c r="AC266" s="77"/>
      <c r="AD266" s="129"/>
      <c r="AE266" s="129"/>
      <c r="AF266" s="129"/>
      <c r="AG266" s="129"/>
      <c r="AH266" s="129"/>
      <c r="AI266" s="129"/>
      <c r="AJ266" s="129"/>
      <c r="AK266" s="142">
        <v>264</v>
      </c>
      <c r="AL266" s="143" t="s">
        <v>326</v>
      </c>
      <c r="AM266" s="159" t="s">
        <v>218</v>
      </c>
      <c r="AN266" s="160" t="s">
        <v>219</v>
      </c>
      <c r="AO266" s="138" t="s">
        <v>130</v>
      </c>
      <c r="AP266" s="138"/>
    </row>
    <row r="267" spans="1:42" x14ac:dyDescent="0.2">
      <c r="A267" s="173">
        <v>44958</v>
      </c>
      <c r="B267" s="128">
        <v>1.05</v>
      </c>
      <c r="C267" s="128">
        <v>5.2939999999999996</v>
      </c>
      <c r="D267" s="128">
        <v>-0.06</v>
      </c>
      <c r="E267" s="128">
        <v>-0.06</v>
      </c>
      <c r="F267" s="128">
        <v>-5.0000000000000001E-3</v>
      </c>
      <c r="G267" s="175">
        <v>-5.0000000000000001E-3</v>
      </c>
      <c r="J267" s="174"/>
      <c r="K267" s="129"/>
      <c r="L267" s="129"/>
      <c r="M267" s="129"/>
      <c r="N267" s="129"/>
      <c r="O267" s="129"/>
      <c r="P267" s="129"/>
      <c r="Q267" s="129"/>
      <c r="R267" s="129"/>
      <c r="S267" s="129"/>
      <c r="T267" s="129"/>
      <c r="U267" s="129"/>
      <c r="V267" s="129"/>
      <c r="W267" s="129"/>
      <c r="X267" s="129"/>
      <c r="Y267" s="129"/>
      <c r="Z267" s="129"/>
      <c r="AA267" s="129"/>
      <c r="AB267" s="129"/>
      <c r="AC267" s="77"/>
      <c r="AD267" s="129"/>
      <c r="AE267" s="129"/>
      <c r="AF267" s="129"/>
      <c r="AG267" s="129"/>
      <c r="AH267" s="129"/>
      <c r="AI267" s="129"/>
      <c r="AJ267" s="129"/>
      <c r="AK267" s="142">
        <v>265</v>
      </c>
      <c r="AL267" s="143" t="s">
        <v>328</v>
      </c>
      <c r="AM267" s="159" t="s">
        <v>218</v>
      </c>
      <c r="AN267" s="160" t="s">
        <v>219</v>
      </c>
      <c r="AO267" s="138" t="s">
        <v>130</v>
      </c>
      <c r="AP267" s="138"/>
    </row>
    <row r="268" spans="1:42" x14ac:dyDescent="0.2">
      <c r="A268" s="173">
        <v>44986</v>
      </c>
      <c r="B268" s="128">
        <v>0.8</v>
      </c>
      <c r="C268" s="128">
        <v>5.1619999999999999</v>
      </c>
      <c r="D268" s="128">
        <v>-4.7500000000000001E-2</v>
      </c>
      <c r="E268" s="128">
        <v>-4.7500000000000001E-2</v>
      </c>
      <c r="F268" s="128">
        <v>-5.0000000000000001E-3</v>
      </c>
      <c r="G268" s="175">
        <v>-5.0000000000000001E-3</v>
      </c>
      <c r="J268" s="174"/>
      <c r="K268" s="129"/>
      <c r="L268" s="129"/>
      <c r="M268" s="129"/>
      <c r="N268" s="129"/>
      <c r="O268" s="129"/>
      <c r="P268" s="129"/>
      <c r="Q268" s="129"/>
      <c r="R268" s="129"/>
      <c r="S268" s="129"/>
      <c r="T268" s="129"/>
      <c r="U268" s="129"/>
      <c r="V268" s="129"/>
      <c r="W268" s="129"/>
      <c r="X268" s="129"/>
      <c r="Y268" s="129"/>
      <c r="Z268" s="129"/>
      <c r="AA268" s="129"/>
      <c r="AB268" s="129"/>
      <c r="AC268" s="77"/>
      <c r="AD268" s="129"/>
      <c r="AE268" s="129"/>
      <c r="AF268" s="129"/>
      <c r="AG268" s="129"/>
      <c r="AH268" s="129"/>
      <c r="AI268" s="129"/>
      <c r="AJ268" s="129"/>
      <c r="AK268" s="142">
        <v>266</v>
      </c>
      <c r="AL268" s="143" t="s">
        <v>330</v>
      </c>
      <c r="AM268" s="159" t="s">
        <v>218</v>
      </c>
      <c r="AN268" s="160" t="s">
        <v>219</v>
      </c>
      <c r="AO268" s="138" t="s">
        <v>130</v>
      </c>
      <c r="AP268" s="138"/>
    </row>
    <row r="269" spans="1:42" x14ac:dyDescent="0.2">
      <c r="A269" s="173">
        <v>45017</v>
      </c>
      <c r="B269" s="128">
        <v>0.45</v>
      </c>
      <c r="C269" s="128">
        <v>4.992</v>
      </c>
      <c r="D269" s="128">
        <v>-0.01</v>
      </c>
      <c r="E269" s="128">
        <v>-0.01</v>
      </c>
      <c r="F269" s="128">
        <v>-5.0000000000000001E-3</v>
      </c>
      <c r="G269" s="175">
        <v>-5.0000000000000001E-3</v>
      </c>
      <c r="J269" s="174"/>
      <c r="K269" s="129"/>
      <c r="L269" s="129"/>
      <c r="M269" s="129"/>
      <c r="N269" s="129"/>
      <c r="O269" s="129"/>
      <c r="P269" s="129"/>
      <c r="Q269" s="129"/>
      <c r="R269" s="129"/>
      <c r="S269" s="129"/>
      <c r="T269" s="129"/>
      <c r="U269" s="129"/>
      <c r="V269" s="129"/>
      <c r="W269" s="129"/>
      <c r="X269" s="129"/>
      <c r="Y269" s="129"/>
      <c r="Z269" s="129"/>
      <c r="AA269" s="129"/>
      <c r="AB269" s="129"/>
      <c r="AC269" s="77"/>
      <c r="AD269" s="129"/>
      <c r="AE269" s="129"/>
      <c r="AF269" s="129"/>
      <c r="AG269" s="129"/>
      <c r="AH269" s="129"/>
      <c r="AI269" s="129"/>
      <c r="AJ269" s="129"/>
      <c r="AK269" s="142">
        <v>267</v>
      </c>
      <c r="AL269" s="143" t="s">
        <v>332</v>
      </c>
      <c r="AM269" s="159" t="s">
        <v>218</v>
      </c>
      <c r="AN269" s="160" t="s">
        <v>219</v>
      </c>
      <c r="AO269" s="138" t="s">
        <v>130</v>
      </c>
      <c r="AP269" s="138"/>
    </row>
    <row r="270" spans="1:42" x14ac:dyDescent="0.2">
      <c r="A270" s="173">
        <v>45047</v>
      </c>
      <c r="B270" s="128">
        <v>0.5</v>
      </c>
      <c r="C270" s="128">
        <v>4.992</v>
      </c>
      <c r="D270" s="128">
        <v>-0.01</v>
      </c>
      <c r="E270" s="128">
        <v>-0.01</v>
      </c>
      <c r="F270" s="128">
        <v>-5.0000000000000001E-3</v>
      </c>
      <c r="G270" s="175">
        <v>-5.0000000000000001E-3</v>
      </c>
      <c r="J270" s="174"/>
      <c r="K270" s="129"/>
      <c r="L270" s="129"/>
      <c r="M270" s="129"/>
      <c r="N270" s="129"/>
      <c r="O270" s="129"/>
      <c r="P270" s="129"/>
      <c r="Q270" s="129"/>
      <c r="R270" s="129"/>
      <c r="S270" s="129"/>
      <c r="T270" s="129"/>
      <c r="U270" s="129"/>
      <c r="V270" s="129"/>
      <c r="W270" s="129"/>
      <c r="X270" s="129"/>
      <c r="Y270" s="129"/>
      <c r="Z270" s="129"/>
      <c r="AA270" s="129"/>
      <c r="AB270" s="129"/>
      <c r="AC270" s="77"/>
      <c r="AD270" s="129"/>
      <c r="AE270" s="129"/>
      <c r="AF270" s="129"/>
      <c r="AG270" s="129"/>
      <c r="AH270" s="129"/>
      <c r="AI270" s="129"/>
      <c r="AJ270" s="129"/>
      <c r="AK270" s="142">
        <v>268</v>
      </c>
      <c r="AL270" s="143" t="s">
        <v>333</v>
      </c>
      <c r="AM270" s="159" t="s">
        <v>218</v>
      </c>
      <c r="AN270" s="160" t="s">
        <v>219</v>
      </c>
      <c r="AO270" s="138" t="s">
        <v>130</v>
      </c>
      <c r="AP270" s="138"/>
    </row>
    <row r="271" spans="1:42" x14ac:dyDescent="0.2">
      <c r="A271" s="173">
        <v>45078</v>
      </c>
      <c r="B271" s="128">
        <v>0.5</v>
      </c>
      <c r="C271" s="128">
        <v>5.024</v>
      </c>
      <c r="D271" s="128">
        <v>-5.0000000000000001E-3</v>
      </c>
      <c r="E271" s="128">
        <v>-5.0000000000000001E-3</v>
      </c>
      <c r="F271" s="128">
        <v>-5.0000000000000001E-3</v>
      </c>
      <c r="G271" s="175">
        <v>-5.0000000000000001E-3</v>
      </c>
      <c r="J271" s="174"/>
      <c r="K271" s="129"/>
      <c r="L271" s="129"/>
      <c r="M271" s="129"/>
      <c r="N271" s="129"/>
      <c r="O271" s="129"/>
      <c r="P271" s="129"/>
      <c r="Q271" s="129"/>
      <c r="R271" s="129"/>
      <c r="S271" s="129"/>
      <c r="T271" s="129"/>
      <c r="U271" s="129"/>
      <c r="V271" s="129"/>
      <c r="W271" s="129"/>
      <c r="X271" s="129"/>
      <c r="Y271" s="129"/>
      <c r="Z271" s="129"/>
      <c r="AA271" s="129"/>
      <c r="AB271" s="129"/>
      <c r="AC271" s="77"/>
      <c r="AD271" s="129"/>
      <c r="AE271" s="129"/>
      <c r="AF271" s="129"/>
      <c r="AG271" s="129"/>
      <c r="AH271" s="129"/>
      <c r="AI271" s="129"/>
      <c r="AJ271" s="129"/>
      <c r="AK271" s="142">
        <v>269</v>
      </c>
      <c r="AL271" s="143" t="s">
        <v>334</v>
      </c>
      <c r="AM271" s="159" t="s">
        <v>218</v>
      </c>
      <c r="AN271" s="160" t="s">
        <v>219</v>
      </c>
      <c r="AO271" s="138" t="s">
        <v>130</v>
      </c>
      <c r="AP271" s="138"/>
    </row>
    <row r="272" spans="1:42" x14ac:dyDescent="0.2">
      <c r="A272" s="173">
        <v>45108</v>
      </c>
      <c r="B272" s="128">
        <v>0.5</v>
      </c>
      <c r="C272" s="128">
        <v>5.0739999999999998</v>
      </c>
      <c r="D272" s="128">
        <v>-2.5000000000000001E-3</v>
      </c>
      <c r="E272" s="128">
        <v>-2.5000000000000001E-3</v>
      </c>
      <c r="F272" s="128">
        <v>-5.0000000000000001E-3</v>
      </c>
      <c r="G272" s="175">
        <v>-5.0000000000000001E-3</v>
      </c>
      <c r="J272" s="174"/>
      <c r="K272" s="129"/>
      <c r="L272" s="129"/>
      <c r="M272" s="129"/>
      <c r="N272" s="129"/>
      <c r="O272" s="129"/>
      <c r="P272" s="129"/>
      <c r="Q272" s="129"/>
      <c r="R272" s="129"/>
      <c r="S272" s="129"/>
      <c r="T272" s="129"/>
      <c r="U272" s="129"/>
      <c r="V272" s="129"/>
      <c r="W272" s="129"/>
      <c r="X272" s="129"/>
      <c r="Y272" s="129"/>
      <c r="Z272" s="129"/>
      <c r="AA272" s="129"/>
      <c r="AB272" s="129"/>
      <c r="AC272" s="77"/>
      <c r="AD272" s="129"/>
      <c r="AE272" s="129"/>
      <c r="AF272" s="129"/>
      <c r="AG272" s="129"/>
      <c r="AH272" s="129"/>
      <c r="AI272" s="129"/>
      <c r="AJ272" s="129"/>
      <c r="AK272" s="142">
        <v>270</v>
      </c>
      <c r="AL272" s="143" t="s">
        <v>336</v>
      </c>
      <c r="AM272" s="159" t="s">
        <v>218</v>
      </c>
      <c r="AN272" s="160" t="s">
        <v>219</v>
      </c>
      <c r="AO272" s="138" t="s">
        <v>130</v>
      </c>
      <c r="AP272" s="138"/>
    </row>
    <row r="273" spans="1:42" x14ac:dyDescent="0.2">
      <c r="A273" s="173">
        <v>45139</v>
      </c>
      <c r="B273" s="128">
        <v>0.55000000000000004</v>
      </c>
      <c r="C273" s="128">
        <v>5.1079999999999997</v>
      </c>
      <c r="D273" s="128">
        <v>0</v>
      </c>
      <c r="E273" s="128">
        <v>0</v>
      </c>
      <c r="F273" s="128">
        <v>-5.0000000000000001E-3</v>
      </c>
      <c r="G273" s="175">
        <v>-5.0000000000000001E-3</v>
      </c>
      <c r="J273" s="174"/>
      <c r="K273" s="129"/>
      <c r="L273" s="129"/>
      <c r="M273" s="129"/>
      <c r="N273" s="129"/>
      <c r="O273" s="129"/>
      <c r="P273" s="129"/>
      <c r="Q273" s="129"/>
      <c r="R273" s="129"/>
      <c r="S273" s="129"/>
      <c r="T273" s="129"/>
      <c r="U273" s="129"/>
      <c r="V273" s="129"/>
      <c r="W273" s="129"/>
      <c r="X273" s="129"/>
      <c r="Y273" s="129"/>
      <c r="Z273" s="129"/>
      <c r="AA273" s="129"/>
      <c r="AB273" s="129"/>
      <c r="AC273" s="77"/>
      <c r="AD273" s="129"/>
      <c r="AE273" s="129"/>
      <c r="AF273" s="129"/>
      <c r="AG273" s="129"/>
      <c r="AH273" s="129"/>
      <c r="AI273" s="129"/>
      <c r="AJ273" s="129"/>
      <c r="AK273" s="142">
        <v>271</v>
      </c>
      <c r="AL273" s="143" t="s">
        <v>338</v>
      </c>
      <c r="AM273" s="159" t="s">
        <v>218</v>
      </c>
      <c r="AN273" s="160" t="s">
        <v>219</v>
      </c>
      <c r="AO273" s="138" t="s">
        <v>130</v>
      </c>
      <c r="AP273" s="138"/>
    </row>
    <row r="274" spans="1:42" x14ac:dyDescent="0.2">
      <c r="A274" s="173">
        <v>45170</v>
      </c>
      <c r="B274" s="128">
        <v>0.55000000000000004</v>
      </c>
      <c r="C274" s="128">
        <v>5.1210000000000004</v>
      </c>
      <c r="D274" s="128">
        <v>-7.4999999999999997E-3</v>
      </c>
      <c r="E274" s="128">
        <v>-7.4999999999999997E-3</v>
      </c>
      <c r="F274" s="128">
        <v>-5.0000000000000001E-3</v>
      </c>
      <c r="G274" s="175">
        <v>-5.0000000000000001E-3</v>
      </c>
      <c r="J274" s="174"/>
      <c r="K274" s="129"/>
      <c r="L274" s="129"/>
      <c r="M274" s="129"/>
      <c r="N274" s="129"/>
      <c r="O274" s="129"/>
      <c r="P274" s="129"/>
      <c r="Q274" s="129"/>
      <c r="R274" s="129"/>
      <c r="S274" s="129"/>
      <c r="T274" s="129"/>
      <c r="U274" s="129"/>
      <c r="V274" s="129"/>
      <c r="W274" s="129"/>
      <c r="X274" s="129"/>
      <c r="Y274" s="129"/>
      <c r="Z274" s="129"/>
      <c r="AA274" s="129"/>
      <c r="AB274" s="129"/>
      <c r="AC274" s="77"/>
      <c r="AD274" s="129"/>
      <c r="AE274" s="129"/>
      <c r="AF274" s="129"/>
      <c r="AG274" s="129"/>
      <c r="AH274" s="129"/>
      <c r="AI274" s="129"/>
      <c r="AJ274" s="129"/>
      <c r="AK274" s="142">
        <v>272</v>
      </c>
      <c r="AL274" s="143" t="s">
        <v>340</v>
      </c>
      <c r="AM274" s="159" t="s">
        <v>218</v>
      </c>
      <c r="AN274" s="160" t="s">
        <v>219</v>
      </c>
      <c r="AO274" s="138" t="s">
        <v>130</v>
      </c>
      <c r="AP274" s="138"/>
    </row>
    <row r="275" spans="1:42" x14ac:dyDescent="0.2">
      <c r="A275" s="173">
        <v>45200</v>
      </c>
      <c r="B275" s="128">
        <v>0.6</v>
      </c>
      <c r="C275" s="128">
        <v>5.1130000000000004</v>
      </c>
      <c r="D275" s="128">
        <v>-1.7500000000000002E-2</v>
      </c>
      <c r="E275" s="128">
        <v>-1.7500000000000002E-2</v>
      </c>
      <c r="F275" s="128">
        <v>-5.0000000000000001E-3</v>
      </c>
      <c r="G275" s="175">
        <v>-5.0000000000000001E-3</v>
      </c>
      <c r="J275" s="174"/>
      <c r="K275" s="129"/>
      <c r="L275" s="129"/>
      <c r="M275" s="129"/>
      <c r="N275" s="129"/>
      <c r="O275" s="129"/>
      <c r="P275" s="129"/>
      <c r="Q275" s="129"/>
      <c r="R275" s="129"/>
      <c r="S275" s="129"/>
      <c r="T275" s="129"/>
      <c r="U275" s="129"/>
      <c r="V275" s="129"/>
      <c r="W275" s="129"/>
      <c r="X275" s="129"/>
      <c r="Y275" s="129"/>
      <c r="Z275" s="129"/>
      <c r="AA275" s="129"/>
      <c r="AB275" s="129"/>
      <c r="AC275" s="77"/>
      <c r="AD275" s="129"/>
      <c r="AE275" s="129"/>
      <c r="AF275" s="129"/>
      <c r="AG275" s="129"/>
      <c r="AH275" s="129"/>
      <c r="AI275" s="129"/>
      <c r="AJ275" s="129"/>
      <c r="AK275" s="142">
        <v>273</v>
      </c>
      <c r="AL275" s="143" t="s">
        <v>341</v>
      </c>
      <c r="AM275" s="159" t="s">
        <v>218</v>
      </c>
      <c r="AN275" s="160" t="s">
        <v>219</v>
      </c>
      <c r="AO275" s="138" t="s">
        <v>130</v>
      </c>
      <c r="AP275" s="138"/>
    </row>
    <row r="276" spans="1:42" x14ac:dyDescent="0.2">
      <c r="A276" s="173">
        <v>45231</v>
      </c>
      <c r="B276" s="128">
        <v>0.85</v>
      </c>
      <c r="C276" s="128">
        <v>5.2830000000000004</v>
      </c>
      <c r="D276" s="128">
        <v>-5.2499999999999998E-2</v>
      </c>
      <c r="E276" s="128">
        <v>-5.2499999999999998E-2</v>
      </c>
      <c r="F276" s="128">
        <v>-5.0000000000000001E-3</v>
      </c>
      <c r="G276" s="175">
        <v>-5.0000000000000001E-3</v>
      </c>
      <c r="J276" s="174"/>
      <c r="K276" s="129"/>
      <c r="L276" s="129"/>
      <c r="M276" s="129"/>
      <c r="N276" s="129"/>
      <c r="O276" s="129"/>
      <c r="P276" s="129"/>
      <c r="Q276" s="129"/>
      <c r="R276" s="129"/>
      <c r="S276" s="129"/>
      <c r="T276" s="129"/>
      <c r="U276" s="129"/>
      <c r="V276" s="129"/>
      <c r="W276" s="129"/>
      <c r="X276" s="129"/>
      <c r="Y276" s="129"/>
      <c r="Z276" s="129"/>
      <c r="AA276" s="129"/>
      <c r="AB276" s="129"/>
      <c r="AC276" s="77"/>
      <c r="AD276" s="129"/>
      <c r="AE276" s="129"/>
      <c r="AF276" s="129"/>
      <c r="AG276" s="129"/>
      <c r="AH276" s="129"/>
      <c r="AI276" s="129"/>
      <c r="AJ276" s="129"/>
      <c r="AK276" s="142">
        <v>274</v>
      </c>
      <c r="AL276" s="143" t="s">
        <v>343</v>
      </c>
      <c r="AM276" s="159" t="s">
        <v>218</v>
      </c>
      <c r="AN276" s="160" t="s">
        <v>219</v>
      </c>
      <c r="AO276" s="138" t="s">
        <v>130</v>
      </c>
      <c r="AP276" s="138"/>
    </row>
    <row r="277" spans="1:42" x14ac:dyDescent="0.2">
      <c r="A277" s="173">
        <v>45261</v>
      </c>
      <c r="B277" s="128">
        <v>1.05</v>
      </c>
      <c r="C277" s="128">
        <v>5.4580000000000002</v>
      </c>
      <c r="D277" s="128">
        <v>-7.4999999999999997E-2</v>
      </c>
      <c r="E277" s="128">
        <v>-7.4999999999999997E-2</v>
      </c>
      <c r="F277" s="128">
        <v>-5.0000000000000001E-3</v>
      </c>
      <c r="G277" s="175">
        <v>-5.0000000000000001E-3</v>
      </c>
      <c r="J277" s="174"/>
      <c r="K277" s="129"/>
      <c r="L277" s="129"/>
      <c r="M277" s="129"/>
      <c r="N277" s="129"/>
      <c r="O277" s="129"/>
      <c r="P277" s="129"/>
      <c r="Q277" s="129"/>
      <c r="R277" s="129"/>
      <c r="S277" s="129"/>
      <c r="T277" s="129"/>
      <c r="U277" s="129"/>
      <c r="V277" s="129"/>
      <c r="W277" s="129"/>
      <c r="X277" s="129"/>
      <c r="Y277" s="129"/>
      <c r="Z277" s="129"/>
      <c r="AA277" s="129"/>
      <c r="AB277" s="129"/>
      <c r="AC277" s="77"/>
      <c r="AD277" s="129"/>
      <c r="AE277" s="129"/>
      <c r="AF277" s="129"/>
      <c r="AG277" s="129"/>
      <c r="AH277" s="129"/>
      <c r="AI277" s="129"/>
      <c r="AJ277" s="129"/>
      <c r="AK277" s="142">
        <v>275</v>
      </c>
      <c r="AL277" s="143" t="s">
        <v>345</v>
      </c>
      <c r="AM277" s="159" t="s">
        <v>218</v>
      </c>
      <c r="AN277" s="160" t="s">
        <v>219</v>
      </c>
      <c r="AO277" s="138" t="s">
        <v>130</v>
      </c>
      <c r="AP277" s="138"/>
    </row>
    <row r="278" spans="1:42" x14ac:dyDescent="0.2">
      <c r="A278" s="173">
        <v>45292</v>
      </c>
      <c r="B278" s="128">
        <v>1.05</v>
      </c>
      <c r="C278" s="128">
        <v>5.5155000000000003</v>
      </c>
      <c r="D278" s="128">
        <v>-7.7499999999999999E-2</v>
      </c>
      <c r="E278" s="128">
        <v>-7.7499999999999999E-2</v>
      </c>
      <c r="F278" s="128">
        <v>-5.0000000000000001E-3</v>
      </c>
      <c r="G278" s="175">
        <v>-5.0000000000000001E-3</v>
      </c>
      <c r="J278" s="174"/>
      <c r="K278" s="129"/>
      <c r="L278" s="129"/>
      <c r="M278" s="129"/>
      <c r="N278" s="129"/>
      <c r="O278" s="129"/>
      <c r="P278" s="129"/>
      <c r="Q278" s="129"/>
      <c r="R278" s="129"/>
      <c r="S278" s="129"/>
      <c r="T278" s="129"/>
      <c r="U278" s="129"/>
      <c r="V278" s="129"/>
      <c r="W278" s="129"/>
      <c r="X278" s="129"/>
      <c r="Y278" s="129"/>
      <c r="Z278" s="129"/>
      <c r="AA278" s="129"/>
      <c r="AB278" s="129"/>
      <c r="AC278" s="77"/>
      <c r="AD278" s="129"/>
      <c r="AE278" s="129"/>
      <c r="AF278" s="129"/>
      <c r="AG278" s="129"/>
      <c r="AH278" s="129"/>
      <c r="AI278" s="129"/>
      <c r="AJ278" s="129"/>
      <c r="AK278" s="142">
        <v>276</v>
      </c>
      <c r="AL278" s="143" t="s">
        <v>347</v>
      </c>
      <c r="AM278" s="159" t="s">
        <v>218</v>
      </c>
      <c r="AN278" s="160" t="s">
        <v>219</v>
      </c>
      <c r="AO278" s="138" t="s">
        <v>130</v>
      </c>
      <c r="AP278" s="138"/>
    </row>
    <row r="279" spans="1:42" x14ac:dyDescent="0.2">
      <c r="A279" s="173">
        <v>45323</v>
      </c>
      <c r="B279" s="128">
        <v>1.05</v>
      </c>
      <c r="C279" s="128">
        <v>5.4015000000000004</v>
      </c>
      <c r="D279" s="128">
        <v>-0.06</v>
      </c>
      <c r="E279" s="128">
        <v>-0.06</v>
      </c>
      <c r="F279" s="128">
        <v>-5.0000000000000001E-3</v>
      </c>
      <c r="G279" s="175">
        <v>-5.0000000000000001E-3</v>
      </c>
      <c r="J279" s="174"/>
      <c r="K279" s="129"/>
      <c r="L279" s="129"/>
      <c r="M279" s="129"/>
      <c r="N279" s="129"/>
      <c r="O279" s="129"/>
      <c r="P279" s="129"/>
      <c r="Q279" s="129"/>
      <c r="R279" s="129"/>
      <c r="S279" s="129"/>
      <c r="T279" s="129"/>
      <c r="U279" s="129"/>
      <c r="V279" s="129"/>
      <c r="W279" s="129"/>
      <c r="X279" s="129"/>
      <c r="Y279" s="129"/>
      <c r="Z279" s="129"/>
      <c r="AA279" s="129"/>
      <c r="AB279" s="129"/>
      <c r="AC279" s="77"/>
      <c r="AD279" s="129"/>
      <c r="AE279" s="129"/>
      <c r="AF279" s="129"/>
      <c r="AG279" s="129"/>
      <c r="AH279" s="129"/>
      <c r="AI279" s="129"/>
      <c r="AJ279" s="129"/>
      <c r="AK279" s="142">
        <v>277</v>
      </c>
      <c r="AL279" s="143" t="s">
        <v>349</v>
      </c>
      <c r="AM279" s="159" t="s">
        <v>218</v>
      </c>
      <c r="AN279" s="160" t="s">
        <v>219</v>
      </c>
      <c r="AO279" s="138" t="s">
        <v>130</v>
      </c>
      <c r="AP279" s="138"/>
    </row>
    <row r="280" spans="1:42" x14ac:dyDescent="0.2">
      <c r="A280" s="173">
        <v>45352</v>
      </c>
      <c r="B280" s="128">
        <v>0.8</v>
      </c>
      <c r="C280" s="128">
        <v>5.2694999999999999</v>
      </c>
      <c r="D280" s="128">
        <v>-4.7500000000000001E-2</v>
      </c>
      <c r="E280" s="128">
        <v>-4.7500000000000001E-2</v>
      </c>
      <c r="F280" s="128">
        <v>-5.0000000000000001E-3</v>
      </c>
      <c r="G280" s="175">
        <v>-5.0000000000000001E-3</v>
      </c>
      <c r="J280" s="174"/>
      <c r="K280" s="129"/>
      <c r="L280" s="129"/>
      <c r="M280" s="129"/>
      <c r="N280" s="129"/>
      <c r="O280" s="129"/>
      <c r="P280" s="129"/>
      <c r="Q280" s="129"/>
      <c r="R280" s="129"/>
      <c r="S280" s="129"/>
      <c r="T280" s="129"/>
      <c r="U280" s="129"/>
      <c r="V280" s="129"/>
      <c r="W280" s="129"/>
      <c r="X280" s="129"/>
      <c r="Y280" s="129"/>
      <c r="Z280" s="129"/>
      <c r="AA280" s="129"/>
      <c r="AB280" s="129"/>
      <c r="AC280" s="77"/>
      <c r="AD280" s="129"/>
      <c r="AE280" s="129"/>
      <c r="AF280" s="129"/>
      <c r="AG280" s="129"/>
      <c r="AH280" s="129"/>
      <c r="AI280" s="129"/>
      <c r="AJ280" s="129"/>
      <c r="AK280" s="142">
        <v>278</v>
      </c>
      <c r="AL280" s="143" t="s">
        <v>351</v>
      </c>
      <c r="AM280" s="159" t="s">
        <v>218</v>
      </c>
      <c r="AN280" s="160" t="s">
        <v>219</v>
      </c>
      <c r="AO280" s="138" t="s">
        <v>130</v>
      </c>
      <c r="AP280" s="138"/>
    </row>
    <row r="281" spans="1:42" x14ac:dyDescent="0.2">
      <c r="A281" s="173">
        <v>45383</v>
      </c>
      <c r="B281" s="128">
        <v>0.45</v>
      </c>
      <c r="C281" s="128">
        <v>5.0994999999999999</v>
      </c>
      <c r="D281" s="128">
        <v>-0.01</v>
      </c>
      <c r="E281" s="128">
        <v>-0.01</v>
      </c>
      <c r="F281" s="128">
        <v>-5.0000000000000001E-3</v>
      </c>
      <c r="G281" s="175">
        <v>-5.0000000000000001E-3</v>
      </c>
      <c r="J281" s="174"/>
      <c r="K281" s="129"/>
      <c r="L281" s="129"/>
      <c r="M281" s="129"/>
      <c r="N281" s="129"/>
      <c r="O281" s="129"/>
      <c r="P281" s="129"/>
      <c r="Q281" s="129"/>
      <c r="R281" s="129"/>
      <c r="S281" s="129"/>
      <c r="T281" s="129"/>
      <c r="U281" s="129"/>
      <c r="V281" s="129"/>
      <c r="W281" s="129"/>
      <c r="X281" s="129"/>
      <c r="Y281" s="129"/>
      <c r="Z281" s="129"/>
      <c r="AA281" s="129"/>
      <c r="AB281" s="129"/>
      <c r="AC281" s="77"/>
      <c r="AD281" s="129"/>
      <c r="AE281" s="129"/>
      <c r="AF281" s="129"/>
      <c r="AG281" s="129"/>
      <c r="AH281" s="129"/>
      <c r="AI281" s="129"/>
      <c r="AJ281" s="129"/>
      <c r="AK281" s="142">
        <v>279</v>
      </c>
      <c r="AL281" s="143" t="s">
        <v>353</v>
      </c>
      <c r="AM281" s="159" t="s">
        <v>218</v>
      </c>
      <c r="AN281" s="160" t="s">
        <v>219</v>
      </c>
      <c r="AO281" s="138" t="s">
        <v>130</v>
      </c>
      <c r="AP281" s="138"/>
    </row>
    <row r="282" spans="1:42" x14ac:dyDescent="0.2">
      <c r="A282" s="173">
        <v>45413</v>
      </c>
      <c r="B282" s="128">
        <v>0.5</v>
      </c>
      <c r="C282" s="128">
        <v>5.0994999999999999</v>
      </c>
      <c r="D282" s="128">
        <v>-0.01</v>
      </c>
      <c r="E282" s="128">
        <v>-0.01</v>
      </c>
      <c r="F282" s="128">
        <v>-5.0000000000000001E-3</v>
      </c>
      <c r="G282" s="175">
        <v>-5.0000000000000001E-3</v>
      </c>
      <c r="J282" s="174"/>
      <c r="K282" s="129"/>
      <c r="L282" s="129"/>
      <c r="M282" s="129"/>
      <c r="N282" s="129"/>
      <c r="O282" s="129"/>
      <c r="P282" s="129"/>
      <c r="Q282" s="129"/>
      <c r="R282" s="129"/>
      <c r="S282" s="129"/>
      <c r="T282" s="129"/>
      <c r="U282" s="129"/>
      <c r="V282" s="129"/>
      <c r="W282" s="129"/>
      <c r="X282" s="129"/>
      <c r="Y282" s="129"/>
      <c r="Z282" s="129"/>
      <c r="AA282" s="129"/>
      <c r="AB282" s="129"/>
      <c r="AC282" s="77"/>
      <c r="AD282" s="129"/>
      <c r="AE282" s="129"/>
      <c r="AF282" s="129"/>
      <c r="AG282" s="129"/>
      <c r="AH282" s="129"/>
      <c r="AI282" s="129"/>
      <c r="AJ282" s="129"/>
      <c r="AK282" s="142">
        <v>280</v>
      </c>
      <c r="AL282" s="143" t="s">
        <v>354</v>
      </c>
      <c r="AM282" s="159" t="s">
        <v>218</v>
      </c>
      <c r="AN282" s="160" t="s">
        <v>219</v>
      </c>
      <c r="AO282" s="138" t="s">
        <v>130</v>
      </c>
      <c r="AP282" s="138"/>
    </row>
    <row r="283" spans="1:42" x14ac:dyDescent="0.2">
      <c r="A283" s="173">
        <v>45444</v>
      </c>
      <c r="B283" s="128">
        <v>0.5</v>
      </c>
      <c r="C283" s="128">
        <v>5.1315</v>
      </c>
      <c r="D283" s="128">
        <v>-5.0000000000000001E-3</v>
      </c>
      <c r="E283" s="128">
        <v>-5.0000000000000001E-3</v>
      </c>
      <c r="F283" s="128">
        <v>-5.0000000000000001E-3</v>
      </c>
      <c r="G283" s="175">
        <v>-5.0000000000000001E-3</v>
      </c>
      <c r="J283" s="174"/>
      <c r="K283" s="129"/>
      <c r="L283" s="129"/>
      <c r="M283" s="129"/>
      <c r="N283" s="129"/>
      <c r="O283" s="129"/>
      <c r="P283" s="129"/>
      <c r="Q283" s="129"/>
      <c r="R283" s="129"/>
      <c r="S283" s="129"/>
      <c r="T283" s="129"/>
      <c r="U283" s="129"/>
      <c r="V283" s="129"/>
      <c r="W283" s="129"/>
      <c r="X283" s="129"/>
      <c r="Y283" s="129"/>
      <c r="Z283" s="129"/>
      <c r="AA283" s="129"/>
      <c r="AB283" s="129"/>
      <c r="AC283" s="77"/>
      <c r="AD283" s="129"/>
      <c r="AE283" s="129"/>
      <c r="AF283" s="129"/>
      <c r="AG283" s="129"/>
      <c r="AH283" s="129"/>
      <c r="AI283" s="129"/>
      <c r="AJ283" s="129"/>
      <c r="AK283" s="142">
        <v>281</v>
      </c>
      <c r="AL283" s="143" t="s">
        <v>356</v>
      </c>
      <c r="AM283" s="159" t="s">
        <v>218</v>
      </c>
      <c r="AN283" s="160" t="s">
        <v>219</v>
      </c>
      <c r="AO283" s="138" t="s">
        <v>130</v>
      </c>
      <c r="AP283" s="138"/>
    </row>
    <row r="284" spans="1:42" x14ac:dyDescent="0.2">
      <c r="A284" s="173">
        <v>45474</v>
      </c>
      <c r="B284" s="128">
        <v>0.5</v>
      </c>
      <c r="C284" s="128">
        <v>5.1814999999999998</v>
      </c>
      <c r="D284" s="128">
        <v>-2.5000000000000001E-3</v>
      </c>
      <c r="E284" s="128">
        <v>-2.5000000000000001E-3</v>
      </c>
      <c r="F284" s="128">
        <v>-5.0000000000000001E-3</v>
      </c>
      <c r="G284" s="175">
        <v>-5.0000000000000001E-3</v>
      </c>
      <c r="J284" s="174"/>
      <c r="K284" s="129"/>
      <c r="L284" s="129"/>
      <c r="M284" s="129"/>
      <c r="N284" s="129"/>
      <c r="O284" s="129"/>
      <c r="P284" s="129"/>
      <c r="Q284" s="129"/>
      <c r="R284" s="129"/>
      <c r="S284" s="129"/>
      <c r="T284" s="129"/>
      <c r="U284" s="129"/>
      <c r="V284" s="129"/>
      <c r="W284" s="129"/>
      <c r="X284" s="129"/>
      <c r="Y284" s="129"/>
      <c r="Z284" s="129"/>
      <c r="AA284" s="129"/>
      <c r="AB284" s="129"/>
      <c r="AC284" s="77"/>
      <c r="AD284" s="129"/>
      <c r="AE284" s="129"/>
      <c r="AF284" s="129"/>
      <c r="AG284" s="129"/>
      <c r="AH284" s="129"/>
      <c r="AI284" s="129"/>
      <c r="AJ284" s="129"/>
      <c r="AK284" s="142">
        <v>282</v>
      </c>
      <c r="AL284" s="143" t="s">
        <v>358</v>
      </c>
      <c r="AM284" s="159" t="s">
        <v>218</v>
      </c>
      <c r="AN284" s="160" t="s">
        <v>219</v>
      </c>
      <c r="AO284" s="138" t="s">
        <v>130</v>
      </c>
      <c r="AP284" s="138"/>
    </row>
    <row r="285" spans="1:42" x14ac:dyDescent="0.2">
      <c r="A285" s="173">
        <v>45505</v>
      </c>
      <c r="B285" s="128">
        <v>0.55000000000000004</v>
      </c>
      <c r="C285" s="128">
        <v>5.2154999999999996</v>
      </c>
      <c r="D285" s="128">
        <v>0</v>
      </c>
      <c r="E285" s="128">
        <v>0</v>
      </c>
      <c r="F285" s="128">
        <v>-5.0000000000000001E-3</v>
      </c>
      <c r="G285" s="175">
        <v>-5.0000000000000001E-3</v>
      </c>
      <c r="J285" s="174"/>
      <c r="K285" s="129"/>
      <c r="L285" s="129"/>
      <c r="M285" s="129"/>
      <c r="N285" s="129"/>
      <c r="O285" s="129"/>
      <c r="P285" s="129"/>
      <c r="Q285" s="129"/>
      <c r="R285" s="129"/>
      <c r="S285" s="129"/>
      <c r="T285" s="129"/>
      <c r="U285" s="129"/>
      <c r="V285" s="129"/>
      <c r="W285" s="129"/>
      <c r="X285" s="129"/>
      <c r="Y285" s="129"/>
      <c r="Z285" s="129"/>
      <c r="AA285" s="129"/>
      <c r="AB285" s="129"/>
      <c r="AC285" s="77"/>
      <c r="AD285" s="129"/>
      <c r="AE285" s="129"/>
      <c r="AF285" s="129"/>
      <c r="AG285" s="129"/>
      <c r="AH285" s="129"/>
      <c r="AI285" s="129"/>
      <c r="AJ285" s="129"/>
      <c r="AK285" s="142">
        <v>283</v>
      </c>
      <c r="AL285" s="143" t="s">
        <v>360</v>
      </c>
      <c r="AM285" s="159" t="s">
        <v>218</v>
      </c>
      <c r="AN285" s="160" t="s">
        <v>219</v>
      </c>
      <c r="AO285" s="138" t="s">
        <v>130</v>
      </c>
      <c r="AP285" s="138"/>
    </row>
    <row r="286" spans="1:42" x14ac:dyDescent="0.2">
      <c r="A286" s="173">
        <v>45536</v>
      </c>
      <c r="B286" s="128">
        <v>0.55000000000000004</v>
      </c>
      <c r="C286" s="128">
        <v>5.2285000000000004</v>
      </c>
      <c r="D286" s="128">
        <v>-7.4999999999999997E-3</v>
      </c>
      <c r="E286" s="128">
        <v>-7.4999999999999997E-3</v>
      </c>
      <c r="F286" s="128">
        <v>-5.0000000000000001E-3</v>
      </c>
      <c r="G286" s="175">
        <v>-5.0000000000000001E-3</v>
      </c>
      <c r="J286" s="174"/>
      <c r="K286" s="129"/>
      <c r="L286" s="129"/>
      <c r="M286" s="129"/>
      <c r="N286" s="129"/>
      <c r="O286" s="129"/>
      <c r="P286" s="129"/>
      <c r="Q286" s="129"/>
      <c r="R286" s="129"/>
      <c r="S286" s="129"/>
      <c r="T286" s="129"/>
      <c r="U286" s="129"/>
      <c r="V286" s="129"/>
      <c r="W286" s="129"/>
      <c r="X286" s="129"/>
      <c r="Y286" s="129"/>
      <c r="Z286" s="129"/>
      <c r="AA286" s="129"/>
      <c r="AB286" s="129"/>
      <c r="AC286" s="77"/>
      <c r="AD286" s="129"/>
      <c r="AE286" s="129"/>
      <c r="AF286" s="129"/>
      <c r="AG286" s="129"/>
      <c r="AH286" s="129"/>
      <c r="AI286" s="129"/>
      <c r="AJ286" s="129"/>
      <c r="AK286" s="142">
        <v>284</v>
      </c>
      <c r="AL286" s="143" t="s">
        <v>362</v>
      </c>
      <c r="AM286" s="159" t="s">
        <v>218</v>
      </c>
      <c r="AN286" s="160" t="s">
        <v>219</v>
      </c>
      <c r="AO286" s="138" t="s">
        <v>130</v>
      </c>
      <c r="AP286" s="138"/>
    </row>
    <row r="287" spans="1:42" x14ac:dyDescent="0.2">
      <c r="A287" s="173">
        <v>45566</v>
      </c>
      <c r="B287" s="128">
        <v>0.6</v>
      </c>
      <c r="C287" s="128">
        <v>5.2205000000000004</v>
      </c>
      <c r="D287" s="128">
        <v>-1.7500000000000002E-2</v>
      </c>
      <c r="E287" s="128">
        <v>-1.7500000000000002E-2</v>
      </c>
      <c r="F287" s="128">
        <v>-5.0000000000000001E-3</v>
      </c>
      <c r="G287" s="175">
        <v>-5.0000000000000001E-3</v>
      </c>
      <c r="J287" s="174"/>
      <c r="K287" s="129"/>
      <c r="L287" s="129"/>
      <c r="M287" s="129"/>
      <c r="N287" s="129"/>
      <c r="O287" s="129"/>
      <c r="P287" s="129"/>
      <c r="Q287" s="129"/>
      <c r="R287" s="129"/>
      <c r="S287" s="129"/>
      <c r="T287" s="129"/>
      <c r="U287" s="129"/>
      <c r="V287" s="129"/>
      <c r="W287" s="129"/>
      <c r="X287" s="129"/>
      <c r="Y287" s="129"/>
      <c r="Z287" s="129"/>
      <c r="AA287" s="129"/>
      <c r="AB287" s="129"/>
      <c r="AC287" s="77"/>
      <c r="AD287" s="129"/>
      <c r="AE287" s="129"/>
      <c r="AF287" s="129"/>
      <c r="AG287" s="129"/>
      <c r="AH287" s="129"/>
      <c r="AI287" s="129"/>
      <c r="AJ287" s="129"/>
      <c r="AK287" s="142">
        <v>285</v>
      </c>
      <c r="AL287" s="143" t="s">
        <v>364</v>
      </c>
      <c r="AM287" s="159" t="s">
        <v>218</v>
      </c>
      <c r="AN287" s="160" t="s">
        <v>219</v>
      </c>
      <c r="AO287" s="138" t="s">
        <v>130</v>
      </c>
      <c r="AP287" s="138"/>
    </row>
    <row r="288" spans="1:42" x14ac:dyDescent="0.2">
      <c r="A288" s="173">
        <v>45597</v>
      </c>
      <c r="B288" s="128">
        <v>0.85</v>
      </c>
      <c r="C288" s="128">
        <v>5.3905000000000003</v>
      </c>
      <c r="D288" s="128">
        <v>-5.2499999999999998E-2</v>
      </c>
      <c r="E288" s="128">
        <v>-5.2499999999999998E-2</v>
      </c>
      <c r="F288" s="128">
        <v>-5.0000000000000001E-3</v>
      </c>
      <c r="G288" s="175">
        <v>-5.0000000000000001E-3</v>
      </c>
      <c r="J288" s="174"/>
      <c r="K288" s="129"/>
      <c r="L288" s="129"/>
      <c r="M288" s="129"/>
      <c r="N288" s="129"/>
      <c r="O288" s="129"/>
      <c r="P288" s="129"/>
      <c r="Q288" s="129"/>
      <c r="R288" s="129"/>
      <c r="S288" s="129"/>
      <c r="T288" s="129"/>
      <c r="U288" s="129"/>
      <c r="V288" s="129"/>
      <c r="W288" s="129"/>
      <c r="X288" s="129"/>
      <c r="Y288" s="129"/>
      <c r="Z288" s="129"/>
      <c r="AA288" s="129"/>
      <c r="AB288" s="129"/>
      <c r="AC288" s="77"/>
      <c r="AD288" s="129"/>
      <c r="AE288" s="129"/>
      <c r="AF288" s="129"/>
      <c r="AG288" s="129"/>
      <c r="AH288" s="129"/>
      <c r="AI288" s="129"/>
      <c r="AJ288" s="129"/>
      <c r="AK288" s="142">
        <v>286</v>
      </c>
      <c r="AL288" s="143" t="s">
        <v>366</v>
      </c>
      <c r="AM288" s="159" t="s">
        <v>218</v>
      </c>
      <c r="AN288" s="160" t="s">
        <v>219</v>
      </c>
      <c r="AO288" s="138" t="s">
        <v>130</v>
      </c>
      <c r="AP288" s="138"/>
    </row>
    <row r="289" spans="1:42" x14ac:dyDescent="0.2">
      <c r="A289" s="173">
        <v>45627</v>
      </c>
      <c r="B289" s="128">
        <v>1.05</v>
      </c>
      <c r="C289" s="128">
        <v>5.5655000000000001</v>
      </c>
      <c r="D289" s="128">
        <v>-7.4999999999999997E-2</v>
      </c>
      <c r="E289" s="128">
        <v>-7.4999999999999997E-2</v>
      </c>
      <c r="F289" s="128">
        <v>-5.0000000000000001E-3</v>
      </c>
      <c r="G289" s="175">
        <v>-5.0000000000000001E-3</v>
      </c>
      <c r="J289" s="174"/>
      <c r="K289" s="129"/>
      <c r="L289" s="129"/>
      <c r="M289" s="129"/>
      <c r="N289" s="129"/>
      <c r="O289" s="129"/>
      <c r="P289" s="129"/>
      <c r="Q289" s="129"/>
      <c r="R289" s="129"/>
      <c r="S289" s="129"/>
      <c r="T289" s="129"/>
      <c r="U289" s="129"/>
      <c r="V289" s="129"/>
      <c r="W289" s="129"/>
      <c r="X289" s="129"/>
      <c r="Y289" s="129"/>
      <c r="Z289" s="129"/>
      <c r="AA289" s="129"/>
      <c r="AB289" s="129"/>
      <c r="AC289" s="77"/>
      <c r="AD289" s="129"/>
      <c r="AE289" s="129"/>
      <c r="AF289" s="129"/>
      <c r="AG289" s="129"/>
      <c r="AH289" s="129"/>
      <c r="AI289" s="129"/>
      <c r="AJ289" s="129"/>
      <c r="AK289" s="142">
        <v>287</v>
      </c>
      <c r="AL289" s="143" t="s">
        <v>368</v>
      </c>
      <c r="AM289" s="159" t="s">
        <v>218</v>
      </c>
      <c r="AN289" s="160" t="s">
        <v>219</v>
      </c>
      <c r="AO289" s="138" t="s">
        <v>130</v>
      </c>
      <c r="AP289" s="138"/>
    </row>
    <row r="290" spans="1:42" x14ac:dyDescent="0.2">
      <c r="A290" s="173">
        <v>45658</v>
      </c>
      <c r="B290" s="128">
        <v>1.05</v>
      </c>
      <c r="C290" s="128"/>
      <c r="D290" s="128">
        <v>-7.7499999999999999E-2</v>
      </c>
      <c r="E290" s="128">
        <v>-7.7499999999999999E-2</v>
      </c>
      <c r="F290" s="128">
        <v>-5.0000000000000001E-3</v>
      </c>
      <c r="G290" s="175">
        <v>-5.0000000000000001E-3</v>
      </c>
      <c r="J290" s="174"/>
      <c r="K290" s="129"/>
      <c r="L290" s="129"/>
      <c r="M290" s="129"/>
      <c r="N290" s="129"/>
      <c r="O290" s="129"/>
      <c r="P290" s="129"/>
      <c r="Q290" s="129"/>
      <c r="R290" s="129"/>
      <c r="S290" s="129"/>
      <c r="T290" s="129"/>
      <c r="U290" s="129"/>
      <c r="V290" s="129"/>
      <c r="W290" s="129"/>
      <c r="X290" s="129"/>
      <c r="Y290" s="129"/>
      <c r="Z290" s="129"/>
      <c r="AA290" s="129"/>
      <c r="AB290" s="129"/>
      <c r="AC290" s="77"/>
      <c r="AD290" s="129"/>
      <c r="AE290" s="129"/>
      <c r="AF290" s="129"/>
      <c r="AG290" s="129"/>
      <c r="AH290" s="129"/>
      <c r="AI290" s="129"/>
      <c r="AJ290" s="129"/>
      <c r="AK290" s="142">
        <v>288</v>
      </c>
      <c r="AL290" s="143" t="s">
        <v>370</v>
      </c>
      <c r="AM290" s="159" t="s">
        <v>218</v>
      </c>
      <c r="AN290" s="160" t="s">
        <v>219</v>
      </c>
      <c r="AO290" s="138" t="s">
        <v>130</v>
      </c>
      <c r="AP290" s="138"/>
    </row>
    <row r="291" spans="1:42" x14ac:dyDescent="0.2">
      <c r="A291" s="173">
        <v>45689</v>
      </c>
      <c r="B291" s="128">
        <v>1.05</v>
      </c>
      <c r="C291" s="128"/>
      <c r="D291" s="128">
        <v>-0.06</v>
      </c>
      <c r="E291" s="128">
        <v>-0.06</v>
      </c>
      <c r="F291" s="128">
        <v>-5.0000000000000001E-3</v>
      </c>
      <c r="G291" s="175">
        <v>-5.0000000000000001E-3</v>
      </c>
      <c r="J291" s="174"/>
      <c r="K291" s="129"/>
      <c r="L291" s="129"/>
      <c r="M291" s="129"/>
      <c r="N291" s="129"/>
      <c r="O291" s="129"/>
      <c r="P291" s="129"/>
      <c r="Q291" s="129"/>
      <c r="R291" s="129"/>
      <c r="S291" s="129"/>
      <c r="T291" s="129"/>
      <c r="U291" s="129"/>
      <c r="V291" s="129"/>
      <c r="W291" s="129"/>
      <c r="X291" s="129"/>
      <c r="Y291" s="129"/>
      <c r="Z291" s="129"/>
      <c r="AA291" s="129"/>
      <c r="AB291" s="129"/>
      <c r="AC291" s="77"/>
      <c r="AD291" s="129"/>
      <c r="AE291" s="129"/>
      <c r="AF291" s="129"/>
      <c r="AG291" s="129"/>
      <c r="AH291" s="129"/>
      <c r="AI291" s="129"/>
      <c r="AJ291" s="129"/>
      <c r="AK291" s="142">
        <v>289</v>
      </c>
      <c r="AL291" s="143" t="s">
        <v>372</v>
      </c>
      <c r="AM291" s="159" t="s">
        <v>218</v>
      </c>
      <c r="AN291" s="160" t="s">
        <v>219</v>
      </c>
      <c r="AO291" s="138" t="s">
        <v>130</v>
      </c>
      <c r="AP291" s="138"/>
    </row>
    <row r="292" spans="1:42" x14ac:dyDescent="0.2">
      <c r="A292" s="173">
        <v>45717</v>
      </c>
      <c r="B292" s="128">
        <v>0.8</v>
      </c>
      <c r="C292" s="128"/>
      <c r="D292" s="128">
        <v>-4.7500000000000001E-2</v>
      </c>
      <c r="E292" s="128">
        <v>-4.7500000000000001E-2</v>
      </c>
      <c r="F292" s="128">
        <v>-5.0000000000000001E-3</v>
      </c>
      <c r="G292" s="175">
        <v>-5.0000000000000001E-3</v>
      </c>
      <c r="J292" s="174"/>
      <c r="K292" s="129"/>
      <c r="L292" s="129"/>
      <c r="M292" s="129"/>
      <c r="N292" s="129"/>
      <c r="O292" s="129"/>
      <c r="P292" s="129"/>
      <c r="Q292" s="129"/>
      <c r="R292" s="129"/>
      <c r="S292" s="129"/>
      <c r="T292" s="129"/>
      <c r="U292" s="129"/>
      <c r="V292" s="129"/>
      <c r="W292" s="129"/>
      <c r="X292" s="129"/>
      <c r="Y292" s="129"/>
      <c r="Z292" s="129"/>
      <c r="AA292" s="129"/>
      <c r="AB292" s="129"/>
      <c r="AC292" s="77"/>
      <c r="AD292" s="129"/>
      <c r="AE292" s="129"/>
      <c r="AF292" s="129"/>
      <c r="AG292" s="129"/>
      <c r="AH292" s="129"/>
      <c r="AI292" s="129"/>
      <c r="AJ292" s="129"/>
      <c r="AK292" s="142">
        <v>290</v>
      </c>
      <c r="AL292" s="143" t="s">
        <v>374</v>
      </c>
      <c r="AM292" s="159" t="s">
        <v>218</v>
      </c>
      <c r="AN292" s="160" t="s">
        <v>219</v>
      </c>
      <c r="AO292" s="138" t="s">
        <v>130</v>
      </c>
      <c r="AP292" s="138"/>
    </row>
    <row r="293" spans="1:42" x14ac:dyDescent="0.2">
      <c r="A293" s="173">
        <v>45748</v>
      </c>
      <c r="B293" s="128">
        <v>0.45</v>
      </c>
      <c r="C293" s="128"/>
      <c r="D293" s="128">
        <v>-0.01</v>
      </c>
      <c r="E293" s="128">
        <v>-0.01</v>
      </c>
      <c r="F293" s="128">
        <v>-5.0000000000000001E-3</v>
      </c>
      <c r="G293" s="175">
        <v>-5.0000000000000001E-3</v>
      </c>
      <c r="J293" s="174"/>
      <c r="K293" s="129"/>
      <c r="L293" s="129"/>
      <c r="M293" s="129"/>
      <c r="N293" s="129"/>
      <c r="O293" s="129"/>
      <c r="P293" s="129"/>
      <c r="Q293" s="129"/>
      <c r="R293" s="129"/>
      <c r="S293" s="129"/>
      <c r="T293" s="129"/>
      <c r="U293" s="129"/>
      <c r="V293" s="129"/>
      <c r="W293" s="129"/>
      <c r="X293" s="129"/>
      <c r="Y293" s="129"/>
      <c r="Z293" s="129"/>
      <c r="AA293" s="129"/>
      <c r="AB293" s="129"/>
      <c r="AC293" s="77"/>
      <c r="AD293" s="129"/>
      <c r="AE293" s="129"/>
      <c r="AF293" s="129"/>
      <c r="AG293" s="129"/>
      <c r="AH293" s="129"/>
      <c r="AI293" s="129"/>
      <c r="AJ293" s="129"/>
      <c r="AK293" s="142">
        <v>291</v>
      </c>
      <c r="AL293" s="143" t="s">
        <v>376</v>
      </c>
      <c r="AM293" s="159" t="s">
        <v>218</v>
      </c>
      <c r="AN293" s="160" t="s">
        <v>219</v>
      </c>
      <c r="AO293" s="138" t="s">
        <v>130</v>
      </c>
      <c r="AP293" s="138"/>
    </row>
    <row r="294" spans="1:42" x14ac:dyDescent="0.2">
      <c r="A294" s="173">
        <v>45778</v>
      </c>
      <c r="B294" s="128">
        <v>0.5</v>
      </c>
      <c r="C294" s="128"/>
      <c r="D294" s="128">
        <v>-0.01</v>
      </c>
      <c r="E294" s="128">
        <v>-0.01</v>
      </c>
      <c r="F294" s="128">
        <v>-5.0000000000000001E-3</v>
      </c>
      <c r="G294" s="175">
        <v>-5.0000000000000001E-3</v>
      </c>
      <c r="J294" s="174"/>
      <c r="K294" s="129"/>
      <c r="L294" s="129"/>
      <c r="M294" s="129"/>
      <c r="N294" s="129"/>
      <c r="O294" s="129"/>
      <c r="P294" s="129"/>
      <c r="Q294" s="129"/>
      <c r="R294" s="129"/>
      <c r="S294" s="129"/>
      <c r="T294" s="129"/>
      <c r="U294" s="129"/>
      <c r="V294" s="129"/>
      <c r="W294" s="129"/>
      <c r="X294" s="129"/>
      <c r="Y294" s="129"/>
      <c r="Z294" s="129"/>
      <c r="AA294" s="129"/>
      <c r="AB294" s="129"/>
      <c r="AC294" s="77"/>
      <c r="AD294" s="129"/>
      <c r="AE294" s="129"/>
      <c r="AF294" s="129"/>
      <c r="AG294" s="129"/>
      <c r="AH294" s="129"/>
      <c r="AI294" s="129"/>
      <c r="AJ294" s="129"/>
      <c r="AK294" s="142">
        <v>292</v>
      </c>
      <c r="AL294" s="143" t="s">
        <v>378</v>
      </c>
      <c r="AM294" s="159" t="s">
        <v>218</v>
      </c>
      <c r="AN294" s="160" t="s">
        <v>219</v>
      </c>
      <c r="AO294" s="138" t="s">
        <v>130</v>
      </c>
      <c r="AP294" s="138"/>
    </row>
    <row r="295" spans="1:42" x14ac:dyDescent="0.2">
      <c r="A295" s="173">
        <v>45809</v>
      </c>
      <c r="B295" s="128">
        <v>0.5</v>
      </c>
      <c r="C295" s="128"/>
      <c r="D295" s="128">
        <v>-5.0000000000000001E-3</v>
      </c>
      <c r="E295" s="128">
        <v>-5.0000000000000001E-3</v>
      </c>
      <c r="F295" s="128">
        <v>-5.0000000000000001E-3</v>
      </c>
      <c r="G295" s="175">
        <v>-5.0000000000000001E-3</v>
      </c>
      <c r="J295" s="174"/>
      <c r="K295" s="129"/>
      <c r="L295" s="129"/>
      <c r="M295" s="129"/>
      <c r="N295" s="129"/>
      <c r="O295" s="129"/>
      <c r="P295" s="129"/>
      <c r="Q295" s="129"/>
      <c r="R295" s="129"/>
      <c r="S295" s="129"/>
      <c r="T295" s="129"/>
      <c r="U295" s="129"/>
      <c r="V295" s="129"/>
      <c r="W295" s="129"/>
      <c r="X295" s="129"/>
      <c r="Y295" s="129"/>
      <c r="Z295" s="129"/>
      <c r="AA295" s="129"/>
      <c r="AB295" s="129"/>
      <c r="AC295" s="77"/>
      <c r="AD295" s="129"/>
      <c r="AE295" s="129"/>
      <c r="AF295" s="129"/>
      <c r="AG295" s="129"/>
      <c r="AH295" s="129"/>
      <c r="AI295" s="129"/>
      <c r="AJ295" s="129"/>
      <c r="AK295" s="142">
        <v>293</v>
      </c>
      <c r="AL295" s="143" t="s">
        <v>380</v>
      </c>
      <c r="AM295" s="159" t="s">
        <v>218</v>
      </c>
      <c r="AN295" s="160" t="s">
        <v>219</v>
      </c>
      <c r="AO295" s="138" t="s">
        <v>130</v>
      </c>
      <c r="AP295" s="138"/>
    </row>
    <row r="296" spans="1:42" x14ac:dyDescent="0.2">
      <c r="A296" s="173">
        <v>45839</v>
      </c>
      <c r="B296" s="128">
        <v>0.5</v>
      </c>
      <c r="C296" s="128"/>
      <c r="D296" s="128">
        <v>-2.5000000000000001E-3</v>
      </c>
      <c r="E296" s="128">
        <v>-2.5000000000000001E-3</v>
      </c>
      <c r="F296" s="128">
        <v>-5.0000000000000001E-3</v>
      </c>
      <c r="G296" s="175">
        <v>-5.0000000000000001E-3</v>
      </c>
      <c r="J296" s="174"/>
      <c r="K296" s="129"/>
      <c r="L296" s="129"/>
      <c r="M296" s="129"/>
      <c r="N296" s="129"/>
      <c r="O296" s="129"/>
      <c r="P296" s="129"/>
      <c r="Q296" s="129"/>
      <c r="R296" s="129"/>
      <c r="S296" s="129"/>
      <c r="T296" s="129"/>
      <c r="U296" s="129"/>
      <c r="V296" s="129"/>
      <c r="W296" s="129"/>
      <c r="X296" s="129"/>
      <c r="Y296" s="129"/>
      <c r="Z296" s="129"/>
      <c r="AA296" s="129"/>
      <c r="AB296" s="129"/>
      <c r="AC296" s="77"/>
      <c r="AD296" s="129"/>
      <c r="AE296" s="129"/>
      <c r="AF296" s="129"/>
      <c r="AG296" s="129"/>
      <c r="AH296" s="129"/>
      <c r="AI296" s="129"/>
      <c r="AJ296" s="129"/>
      <c r="AK296" s="142">
        <v>294</v>
      </c>
      <c r="AL296" s="143" t="s">
        <v>382</v>
      </c>
      <c r="AM296" s="159" t="s">
        <v>218</v>
      </c>
      <c r="AN296" s="160" t="s">
        <v>219</v>
      </c>
      <c r="AO296" s="138" t="s">
        <v>130</v>
      </c>
      <c r="AP296" s="138"/>
    </row>
    <row r="297" spans="1:42" x14ac:dyDescent="0.2">
      <c r="A297" s="173">
        <v>45870</v>
      </c>
      <c r="B297" s="128">
        <v>0.55000000000000004</v>
      </c>
      <c r="C297" s="128"/>
      <c r="D297" s="128">
        <v>0</v>
      </c>
      <c r="E297" s="128">
        <v>0</v>
      </c>
      <c r="F297" s="128">
        <v>-5.0000000000000001E-3</v>
      </c>
      <c r="G297" s="175">
        <v>-5.0000000000000001E-3</v>
      </c>
      <c r="J297" s="174"/>
      <c r="K297" s="129"/>
      <c r="L297" s="129"/>
      <c r="M297" s="129"/>
      <c r="N297" s="129"/>
      <c r="O297" s="129"/>
      <c r="P297" s="129"/>
      <c r="Q297" s="129"/>
      <c r="R297" s="129"/>
      <c r="S297" s="129"/>
      <c r="T297" s="129"/>
      <c r="U297" s="129"/>
      <c r="V297" s="129"/>
      <c r="W297" s="129"/>
      <c r="X297" s="129"/>
      <c r="Y297" s="129"/>
      <c r="Z297" s="129"/>
      <c r="AA297" s="129"/>
      <c r="AB297" s="129"/>
      <c r="AC297" s="77"/>
      <c r="AD297" s="129"/>
      <c r="AE297" s="129"/>
      <c r="AF297" s="129"/>
      <c r="AG297" s="129"/>
      <c r="AH297" s="129"/>
      <c r="AI297" s="129"/>
      <c r="AJ297" s="129"/>
      <c r="AK297" s="142">
        <v>295</v>
      </c>
      <c r="AL297" s="143" t="s">
        <v>384</v>
      </c>
      <c r="AM297" s="159" t="s">
        <v>218</v>
      </c>
      <c r="AN297" s="160" t="s">
        <v>219</v>
      </c>
      <c r="AO297" s="138" t="s">
        <v>130</v>
      </c>
      <c r="AP297" s="138"/>
    </row>
    <row r="298" spans="1:42" x14ac:dyDescent="0.2">
      <c r="A298" s="173">
        <v>45901</v>
      </c>
      <c r="B298" s="128">
        <v>0.55000000000000004</v>
      </c>
      <c r="C298" s="128"/>
      <c r="D298" s="128">
        <v>-7.4999999999999997E-3</v>
      </c>
      <c r="E298" s="128">
        <v>-7.4999999999999997E-3</v>
      </c>
      <c r="F298" s="128">
        <v>-5.0000000000000001E-3</v>
      </c>
      <c r="G298" s="175">
        <v>-5.0000000000000001E-3</v>
      </c>
      <c r="J298" s="174"/>
      <c r="K298" s="129"/>
      <c r="L298" s="129"/>
      <c r="M298" s="129"/>
      <c r="N298" s="129"/>
      <c r="O298" s="129"/>
      <c r="P298" s="129"/>
      <c r="Q298" s="129"/>
      <c r="R298" s="129"/>
      <c r="S298" s="129"/>
      <c r="T298" s="129"/>
      <c r="U298" s="129"/>
      <c r="V298" s="129"/>
      <c r="W298" s="129"/>
      <c r="X298" s="129"/>
      <c r="Y298" s="129"/>
      <c r="Z298" s="129"/>
      <c r="AA298" s="129"/>
      <c r="AB298" s="129"/>
      <c r="AC298" s="77"/>
      <c r="AD298" s="129"/>
      <c r="AE298" s="129"/>
      <c r="AF298" s="129"/>
      <c r="AG298" s="129"/>
      <c r="AH298" s="129"/>
      <c r="AI298" s="129"/>
      <c r="AJ298" s="129"/>
      <c r="AK298" s="142">
        <v>296</v>
      </c>
      <c r="AL298" s="143" t="s">
        <v>386</v>
      </c>
      <c r="AM298" s="159" t="s">
        <v>218</v>
      </c>
      <c r="AN298" s="160" t="s">
        <v>219</v>
      </c>
      <c r="AO298" s="138" t="s">
        <v>130</v>
      </c>
      <c r="AP298" s="138"/>
    </row>
    <row r="299" spans="1:42" x14ac:dyDescent="0.2">
      <c r="A299" s="173">
        <v>45931</v>
      </c>
      <c r="B299" s="128">
        <v>0.6</v>
      </c>
      <c r="C299" s="128"/>
      <c r="D299" s="128">
        <v>-1.7500000000000002E-2</v>
      </c>
      <c r="E299" s="128">
        <v>-1.7500000000000002E-2</v>
      </c>
      <c r="F299" s="128">
        <v>-5.0000000000000001E-3</v>
      </c>
      <c r="G299" s="175">
        <v>-5.0000000000000001E-3</v>
      </c>
      <c r="J299" s="174"/>
      <c r="K299" s="129"/>
      <c r="L299" s="129"/>
      <c r="M299" s="129"/>
      <c r="N299" s="129"/>
      <c r="O299" s="129"/>
      <c r="P299" s="129"/>
      <c r="Q299" s="129"/>
      <c r="R299" s="129"/>
      <c r="S299" s="129"/>
      <c r="T299" s="129"/>
      <c r="U299" s="129"/>
      <c r="V299" s="129"/>
      <c r="W299" s="129"/>
      <c r="X299" s="129"/>
      <c r="Y299" s="129"/>
      <c r="Z299" s="129"/>
      <c r="AA299" s="129"/>
      <c r="AB299" s="129"/>
      <c r="AC299" s="77"/>
      <c r="AD299" s="129"/>
      <c r="AE299" s="129"/>
      <c r="AF299" s="129"/>
      <c r="AG299" s="129"/>
      <c r="AH299" s="129"/>
      <c r="AI299" s="129"/>
      <c r="AJ299" s="129"/>
      <c r="AK299" s="142">
        <v>297</v>
      </c>
      <c r="AL299" s="143" t="s">
        <v>388</v>
      </c>
      <c r="AM299" s="159" t="s">
        <v>218</v>
      </c>
      <c r="AN299" s="160" t="s">
        <v>219</v>
      </c>
      <c r="AO299" s="138" t="s">
        <v>130</v>
      </c>
      <c r="AP299" s="138"/>
    </row>
    <row r="300" spans="1:42" x14ac:dyDescent="0.2">
      <c r="A300" s="173">
        <v>45962</v>
      </c>
      <c r="B300" s="128">
        <v>0.85</v>
      </c>
      <c r="C300" s="128"/>
      <c r="D300" s="128">
        <v>-5.2499999999999998E-2</v>
      </c>
      <c r="E300" s="128">
        <v>-5.2499999999999998E-2</v>
      </c>
      <c r="F300" s="128">
        <v>-5.0000000000000001E-3</v>
      </c>
      <c r="G300" s="175">
        <v>-5.0000000000000001E-3</v>
      </c>
      <c r="J300" s="174"/>
      <c r="K300" s="129"/>
      <c r="L300" s="129"/>
      <c r="M300" s="129"/>
      <c r="N300" s="129"/>
      <c r="O300" s="129"/>
      <c r="P300" s="129"/>
      <c r="Q300" s="129"/>
      <c r="R300" s="129"/>
      <c r="S300" s="129"/>
      <c r="T300" s="129"/>
      <c r="U300" s="129"/>
      <c r="V300" s="129"/>
      <c r="W300" s="129"/>
      <c r="X300" s="129"/>
      <c r="Y300" s="129"/>
      <c r="Z300" s="129"/>
      <c r="AA300" s="129"/>
      <c r="AB300" s="129"/>
      <c r="AC300" s="77"/>
      <c r="AD300" s="129"/>
      <c r="AE300" s="129"/>
      <c r="AF300" s="129"/>
      <c r="AG300" s="129"/>
      <c r="AH300" s="129"/>
      <c r="AI300" s="129"/>
      <c r="AJ300" s="129"/>
      <c r="AK300" s="142">
        <v>298</v>
      </c>
      <c r="AL300" s="143" t="s">
        <v>390</v>
      </c>
      <c r="AM300" s="159" t="s">
        <v>218</v>
      </c>
      <c r="AN300" s="160" t="s">
        <v>219</v>
      </c>
      <c r="AO300" s="138" t="s">
        <v>130</v>
      </c>
      <c r="AP300" s="138"/>
    </row>
    <row r="301" spans="1:42" x14ac:dyDescent="0.2">
      <c r="A301" s="173">
        <v>45992</v>
      </c>
      <c r="B301" s="128">
        <v>1.05</v>
      </c>
      <c r="C301" s="128"/>
      <c r="D301" s="128">
        <v>-7.4999999999999997E-2</v>
      </c>
      <c r="E301" s="128">
        <v>-7.4999999999999997E-2</v>
      </c>
      <c r="F301" s="128">
        <v>-5.0000000000000001E-3</v>
      </c>
      <c r="G301" s="175">
        <v>-5.0000000000000001E-3</v>
      </c>
      <c r="J301" s="174"/>
      <c r="K301" s="129"/>
      <c r="L301" s="129"/>
      <c r="M301" s="129"/>
      <c r="N301" s="129"/>
      <c r="O301" s="129"/>
      <c r="P301" s="129"/>
      <c r="Q301" s="129"/>
      <c r="R301" s="129"/>
      <c r="S301" s="129"/>
      <c r="T301" s="129"/>
      <c r="U301" s="129"/>
      <c r="V301" s="129"/>
      <c r="W301" s="129"/>
      <c r="X301" s="129"/>
      <c r="Y301" s="129"/>
      <c r="Z301" s="129"/>
      <c r="AA301" s="129"/>
      <c r="AB301" s="129"/>
      <c r="AC301" s="77"/>
      <c r="AD301" s="129"/>
      <c r="AE301" s="129"/>
      <c r="AF301" s="129"/>
      <c r="AG301" s="129"/>
      <c r="AH301" s="129"/>
      <c r="AI301" s="129"/>
      <c r="AJ301" s="129"/>
      <c r="AK301" s="142">
        <v>299</v>
      </c>
      <c r="AL301" s="143" t="s">
        <v>392</v>
      </c>
      <c r="AM301" s="159" t="s">
        <v>218</v>
      </c>
      <c r="AN301" s="160" t="s">
        <v>219</v>
      </c>
      <c r="AO301" s="138" t="s">
        <v>130</v>
      </c>
      <c r="AP301" s="138"/>
    </row>
    <row r="302" spans="1:42" x14ac:dyDescent="0.2">
      <c r="A302" s="173">
        <v>46023</v>
      </c>
      <c r="B302" s="128">
        <v>1.05</v>
      </c>
      <c r="C302" s="128"/>
      <c r="D302" s="128">
        <v>-7.7499999999999999E-2</v>
      </c>
      <c r="E302" s="128">
        <v>-7.7499999999999999E-2</v>
      </c>
      <c r="F302" s="128">
        <v>-5.0000000000000001E-3</v>
      </c>
      <c r="G302" s="175">
        <v>-5.0000000000000001E-3</v>
      </c>
      <c r="J302" s="174"/>
      <c r="K302" s="129"/>
      <c r="L302" s="129"/>
      <c r="M302" s="129"/>
      <c r="N302" s="129"/>
      <c r="O302" s="129"/>
      <c r="P302" s="129"/>
      <c r="Q302" s="129"/>
      <c r="R302" s="129"/>
      <c r="S302" s="129"/>
      <c r="T302" s="129"/>
      <c r="U302" s="129"/>
      <c r="V302" s="129"/>
      <c r="W302" s="129"/>
      <c r="X302" s="129"/>
      <c r="Y302" s="129"/>
      <c r="Z302" s="129"/>
      <c r="AA302" s="129"/>
      <c r="AB302" s="129"/>
      <c r="AC302" s="77"/>
      <c r="AD302" s="129"/>
      <c r="AE302" s="129"/>
      <c r="AF302" s="129"/>
      <c r="AG302" s="129"/>
      <c r="AH302" s="129"/>
      <c r="AI302" s="129"/>
      <c r="AJ302" s="129"/>
      <c r="AK302" s="142">
        <v>300</v>
      </c>
      <c r="AL302" s="143" t="s">
        <v>394</v>
      </c>
      <c r="AM302" s="159" t="s">
        <v>218</v>
      </c>
      <c r="AN302" s="160" t="s">
        <v>219</v>
      </c>
      <c r="AO302" s="138" t="s">
        <v>130</v>
      </c>
      <c r="AP302" s="138"/>
    </row>
    <row r="303" spans="1:42" x14ac:dyDescent="0.2">
      <c r="A303" s="173">
        <v>46054</v>
      </c>
      <c r="B303" s="128">
        <v>1.05</v>
      </c>
      <c r="C303" s="128"/>
      <c r="D303" s="128">
        <v>-0.06</v>
      </c>
      <c r="E303" s="128">
        <v>-0.06</v>
      </c>
      <c r="F303" s="128">
        <v>-5.0000000000000001E-3</v>
      </c>
      <c r="G303" s="175">
        <v>-5.0000000000000001E-3</v>
      </c>
      <c r="J303" s="174"/>
      <c r="K303" s="129"/>
      <c r="L303" s="129"/>
      <c r="M303" s="129"/>
      <c r="N303" s="129"/>
      <c r="O303" s="129"/>
      <c r="P303" s="129"/>
      <c r="Q303" s="129"/>
      <c r="R303" s="129"/>
      <c r="S303" s="129"/>
      <c r="T303" s="129"/>
      <c r="U303" s="129"/>
      <c r="V303" s="129"/>
      <c r="W303" s="129"/>
      <c r="X303" s="129"/>
      <c r="Y303" s="129"/>
      <c r="Z303" s="129"/>
      <c r="AA303" s="129"/>
      <c r="AB303" s="129"/>
      <c r="AC303" s="77"/>
      <c r="AD303" s="129"/>
      <c r="AE303" s="129"/>
      <c r="AF303" s="129"/>
      <c r="AG303" s="129"/>
      <c r="AH303" s="129"/>
      <c r="AI303" s="129"/>
      <c r="AJ303" s="129"/>
      <c r="AK303" s="142">
        <v>301</v>
      </c>
      <c r="AL303" s="143" t="s">
        <v>396</v>
      </c>
      <c r="AM303" s="159" t="s">
        <v>218</v>
      </c>
      <c r="AN303" s="160" t="s">
        <v>219</v>
      </c>
      <c r="AO303" s="138" t="s">
        <v>130</v>
      </c>
      <c r="AP303" s="138"/>
    </row>
    <row r="304" spans="1:42" x14ac:dyDescent="0.2">
      <c r="A304" s="173">
        <v>46082</v>
      </c>
      <c r="B304" s="128">
        <v>0.8</v>
      </c>
      <c r="C304" s="128"/>
      <c r="D304" s="128">
        <v>-4.7500000000000001E-2</v>
      </c>
      <c r="E304" s="128">
        <v>-4.7500000000000001E-2</v>
      </c>
      <c r="F304" s="128">
        <v>-5.0000000000000001E-3</v>
      </c>
      <c r="G304" s="175">
        <v>-5.0000000000000001E-3</v>
      </c>
      <c r="J304" s="174"/>
      <c r="K304" s="129"/>
      <c r="L304" s="129"/>
      <c r="M304" s="129"/>
      <c r="N304" s="129"/>
      <c r="O304" s="129"/>
      <c r="P304" s="129"/>
      <c r="Q304" s="129"/>
      <c r="R304" s="129"/>
      <c r="S304" s="129"/>
      <c r="T304" s="129"/>
      <c r="U304" s="129"/>
      <c r="V304" s="129"/>
      <c r="W304" s="129"/>
      <c r="X304" s="129"/>
      <c r="Y304" s="129"/>
      <c r="Z304" s="129"/>
      <c r="AA304" s="129"/>
      <c r="AB304" s="129"/>
      <c r="AC304" s="77"/>
      <c r="AD304" s="129"/>
      <c r="AE304" s="129"/>
      <c r="AF304" s="129"/>
      <c r="AG304" s="129"/>
      <c r="AH304" s="129"/>
      <c r="AI304" s="129"/>
      <c r="AJ304" s="129"/>
      <c r="AK304" s="142">
        <v>302</v>
      </c>
      <c r="AL304" s="143" t="s">
        <v>398</v>
      </c>
      <c r="AM304" s="159" t="s">
        <v>218</v>
      </c>
      <c r="AN304" s="160" t="s">
        <v>219</v>
      </c>
      <c r="AO304" s="138" t="s">
        <v>130</v>
      </c>
      <c r="AP304" s="138"/>
    </row>
    <row r="305" spans="1:42" x14ac:dyDescent="0.2">
      <c r="A305" s="173">
        <v>46113</v>
      </c>
      <c r="B305" s="128">
        <v>0.45</v>
      </c>
      <c r="C305" s="128"/>
      <c r="D305" s="128">
        <v>-0.01</v>
      </c>
      <c r="E305" s="128">
        <v>-0.01</v>
      </c>
      <c r="F305" s="128">
        <v>-5.0000000000000001E-3</v>
      </c>
      <c r="G305" s="175">
        <v>-5.0000000000000001E-3</v>
      </c>
      <c r="J305" s="174"/>
      <c r="K305" s="129"/>
      <c r="L305" s="129"/>
      <c r="M305" s="129"/>
      <c r="N305" s="129"/>
      <c r="O305" s="129"/>
      <c r="P305" s="129"/>
      <c r="Q305" s="129"/>
      <c r="R305" s="129"/>
      <c r="S305" s="129"/>
      <c r="T305" s="129"/>
      <c r="U305" s="129"/>
      <c r="V305" s="129"/>
      <c r="W305" s="129"/>
      <c r="X305" s="129"/>
      <c r="Y305" s="129"/>
      <c r="Z305" s="129"/>
      <c r="AA305" s="129"/>
      <c r="AB305" s="129"/>
      <c r="AC305" s="77"/>
      <c r="AD305" s="129"/>
      <c r="AE305" s="129"/>
      <c r="AF305" s="129"/>
      <c r="AG305" s="129"/>
      <c r="AH305" s="129"/>
      <c r="AI305" s="129"/>
      <c r="AJ305" s="129"/>
      <c r="AK305" s="142">
        <v>303</v>
      </c>
      <c r="AL305" s="143" t="s">
        <v>400</v>
      </c>
      <c r="AM305" s="159" t="s">
        <v>218</v>
      </c>
      <c r="AN305" s="160" t="s">
        <v>219</v>
      </c>
      <c r="AO305" s="138" t="s">
        <v>130</v>
      </c>
      <c r="AP305" s="138"/>
    </row>
    <row r="306" spans="1:42" x14ac:dyDescent="0.2">
      <c r="A306" s="173">
        <v>46143</v>
      </c>
      <c r="B306" s="128">
        <v>0.5</v>
      </c>
      <c r="C306" s="128"/>
      <c r="D306" s="128">
        <v>-0.01</v>
      </c>
      <c r="E306" s="128">
        <v>-0.01</v>
      </c>
      <c r="F306" s="128">
        <v>-5.0000000000000001E-3</v>
      </c>
      <c r="G306" s="175">
        <v>-5.0000000000000001E-3</v>
      </c>
      <c r="J306" s="174"/>
      <c r="K306" s="129"/>
      <c r="L306" s="129"/>
      <c r="M306" s="129"/>
      <c r="N306" s="129"/>
      <c r="O306" s="129"/>
      <c r="P306" s="129"/>
      <c r="Q306" s="129"/>
      <c r="R306" s="129"/>
      <c r="S306" s="129"/>
      <c r="T306" s="129"/>
      <c r="U306" s="129"/>
      <c r="V306" s="129"/>
      <c r="W306" s="129"/>
      <c r="X306" s="129"/>
      <c r="Y306" s="129"/>
      <c r="Z306" s="129"/>
      <c r="AA306" s="129"/>
      <c r="AB306" s="129"/>
      <c r="AC306" s="77"/>
      <c r="AD306" s="129"/>
      <c r="AE306" s="129"/>
      <c r="AF306" s="129"/>
      <c r="AG306" s="129"/>
      <c r="AH306" s="129"/>
      <c r="AI306" s="129"/>
      <c r="AJ306" s="129"/>
      <c r="AK306" s="142">
        <v>304</v>
      </c>
      <c r="AL306" s="143" t="s">
        <v>402</v>
      </c>
      <c r="AM306" s="159" t="s">
        <v>218</v>
      </c>
      <c r="AN306" s="160" t="s">
        <v>219</v>
      </c>
      <c r="AO306" s="138" t="s">
        <v>130</v>
      </c>
      <c r="AP306" s="138"/>
    </row>
    <row r="307" spans="1:42" x14ac:dyDescent="0.2">
      <c r="A307" s="173">
        <v>46174</v>
      </c>
      <c r="B307" s="128">
        <v>0.5</v>
      </c>
      <c r="C307" s="128"/>
      <c r="D307" s="128">
        <v>-5.0000000000000001E-3</v>
      </c>
      <c r="E307" s="128">
        <v>-5.0000000000000001E-3</v>
      </c>
      <c r="F307" s="128">
        <v>-5.0000000000000001E-3</v>
      </c>
      <c r="G307" s="175">
        <v>-5.0000000000000001E-3</v>
      </c>
      <c r="J307" s="174"/>
      <c r="K307" s="129"/>
      <c r="L307" s="129"/>
      <c r="M307" s="129"/>
      <c r="N307" s="129"/>
      <c r="O307" s="129"/>
      <c r="P307" s="129"/>
      <c r="Q307" s="129"/>
      <c r="R307" s="129"/>
      <c r="S307" s="129"/>
      <c r="T307" s="129"/>
      <c r="U307" s="129"/>
      <c r="V307" s="129"/>
      <c r="W307" s="129"/>
      <c r="X307" s="129"/>
      <c r="Y307" s="129"/>
      <c r="Z307" s="129"/>
      <c r="AA307" s="129"/>
      <c r="AB307" s="129"/>
      <c r="AC307" s="77"/>
      <c r="AD307" s="129"/>
      <c r="AE307" s="129"/>
      <c r="AF307" s="129"/>
      <c r="AG307" s="129"/>
      <c r="AH307" s="129"/>
      <c r="AI307" s="129"/>
      <c r="AJ307" s="129"/>
      <c r="AK307" s="142">
        <v>305</v>
      </c>
      <c r="AL307" s="143" t="s">
        <v>404</v>
      </c>
      <c r="AM307" s="159" t="s">
        <v>218</v>
      </c>
      <c r="AN307" s="160" t="s">
        <v>219</v>
      </c>
      <c r="AO307" s="138" t="s">
        <v>130</v>
      </c>
      <c r="AP307" s="138"/>
    </row>
    <row r="308" spans="1:42" x14ac:dyDescent="0.2">
      <c r="A308" s="173">
        <v>46204</v>
      </c>
      <c r="B308" s="128">
        <v>0.5</v>
      </c>
      <c r="C308" s="128"/>
      <c r="D308" s="128">
        <v>-2.5000000000000001E-3</v>
      </c>
      <c r="E308" s="128">
        <v>-2.5000000000000001E-3</v>
      </c>
      <c r="F308" s="128">
        <v>-5.0000000000000001E-3</v>
      </c>
      <c r="G308" s="175">
        <v>-5.0000000000000001E-3</v>
      </c>
      <c r="J308" s="128"/>
      <c r="K308" s="129"/>
      <c r="L308" s="129"/>
      <c r="M308" s="129"/>
      <c r="N308" s="129"/>
      <c r="O308" s="129"/>
      <c r="P308" s="129"/>
      <c r="Q308" s="129"/>
      <c r="R308" s="129"/>
      <c r="S308" s="129"/>
      <c r="T308" s="129"/>
      <c r="U308" s="129"/>
      <c r="V308" s="129"/>
      <c r="W308" s="129"/>
      <c r="X308" s="129"/>
      <c r="Y308" s="129"/>
      <c r="Z308" s="129"/>
      <c r="AA308" s="129"/>
      <c r="AB308" s="129"/>
      <c r="AC308" s="77"/>
      <c r="AD308" s="129"/>
      <c r="AE308" s="129"/>
      <c r="AF308" s="129"/>
      <c r="AG308" s="129"/>
      <c r="AH308" s="129"/>
      <c r="AI308" s="129"/>
      <c r="AJ308" s="129"/>
      <c r="AK308" s="142">
        <v>306</v>
      </c>
      <c r="AL308" s="143" t="s">
        <v>406</v>
      </c>
      <c r="AM308" s="159" t="s">
        <v>218</v>
      </c>
      <c r="AN308" s="160" t="s">
        <v>219</v>
      </c>
      <c r="AO308" s="138" t="s">
        <v>130</v>
      </c>
      <c r="AP308" s="138"/>
    </row>
    <row r="309" spans="1:42" x14ac:dyDescent="0.2">
      <c r="A309" s="173">
        <v>46235</v>
      </c>
      <c r="B309" s="128">
        <v>0.55000000000000004</v>
      </c>
      <c r="C309" s="128"/>
      <c r="D309" s="128">
        <v>0</v>
      </c>
      <c r="E309" s="128">
        <v>0</v>
      </c>
      <c r="F309" s="128">
        <v>-5.0000000000000001E-3</v>
      </c>
      <c r="G309" s="175">
        <v>-5.0000000000000001E-3</v>
      </c>
      <c r="J309" s="128"/>
      <c r="K309" s="129"/>
      <c r="L309" s="129"/>
      <c r="M309" s="129"/>
      <c r="N309" s="129"/>
      <c r="O309" s="129"/>
      <c r="P309" s="129"/>
      <c r="Q309" s="129"/>
      <c r="R309" s="129"/>
      <c r="S309" s="129"/>
      <c r="T309" s="129"/>
      <c r="U309" s="129"/>
      <c r="V309" s="129"/>
      <c r="W309" s="129"/>
      <c r="X309" s="129"/>
      <c r="Y309" s="129"/>
      <c r="Z309" s="129"/>
      <c r="AA309" s="129"/>
      <c r="AB309" s="129"/>
      <c r="AC309" s="77"/>
      <c r="AD309" s="129"/>
      <c r="AE309" s="129"/>
      <c r="AF309" s="129"/>
      <c r="AG309" s="129"/>
      <c r="AH309" s="129"/>
      <c r="AI309" s="129"/>
      <c r="AJ309" s="129"/>
      <c r="AK309" s="142">
        <v>307</v>
      </c>
      <c r="AL309" s="143" t="s">
        <v>408</v>
      </c>
      <c r="AM309" s="159" t="s">
        <v>218</v>
      </c>
      <c r="AN309" s="160" t="s">
        <v>219</v>
      </c>
      <c r="AO309" s="138" t="s">
        <v>130</v>
      </c>
      <c r="AP309" s="138"/>
    </row>
    <row r="310" spans="1:42" x14ac:dyDescent="0.2">
      <c r="A310" s="173">
        <v>46266</v>
      </c>
      <c r="B310" s="128">
        <v>0.55000000000000004</v>
      </c>
      <c r="C310" s="128"/>
      <c r="D310" s="128">
        <v>-7.4999999999999997E-3</v>
      </c>
      <c r="E310" s="128">
        <v>-7.4999999999999997E-3</v>
      </c>
      <c r="F310" s="128">
        <v>-5.0000000000000001E-3</v>
      </c>
      <c r="G310" s="175">
        <v>-5.0000000000000001E-3</v>
      </c>
      <c r="J310" s="128"/>
      <c r="K310" s="129"/>
      <c r="L310" s="129"/>
      <c r="M310" s="129"/>
      <c r="N310" s="129"/>
      <c r="O310" s="129"/>
      <c r="P310" s="129"/>
      <c r="Q310" s="129"/>
      <c r="R310" s="129"/>
      <c r="S310" s="129"/>
      <c r="T310" s="129"/>
      <c r="U310" s="129"/>
      <c r="V310" s="129"/>
      <c r="W310" s="129"/>
      <c r="X310" s="129"/>
      <c r="Y310" s="129"/>
      <c r="Z310" s="129"/>
      <c r="AA310" s="129"/>
      <c r="AB310" s="129"/>
      <c r="AC310" s="77"/>
      <c r="AD310" s="129"/>
      <c r="AE310" s="129"/>
      <c r="AF310" s="129"/>
      <c r="AG310" s="129"/>
      <c r="AH310" s="129"/>
      <c r="AI310" s="129"/>
      <c r="AJ310" s="129"/>
      <c r="AK310" s="142">
        <v>308</v>
      </c>
      <c r="AL310" s="143" t="s">
        <v>410</v>
      </c>
      <c r="AM310" s="159" t="s">
        <v>218</v>
      </c>
      <c r="AN310" s="160" t="s">
        <v>219</v>
      </c>
      <c r="AO310" s="138" t="s">
        <v>130</v>
      </c>
      <c r="AP310" s="138"/>
    </row>
    <row r="311" spans="1:42" x14ac:dyDescent="0.2">
      <c r="A311" s="173">
        <v>46296</v>
      </c>
      <c r="B311" s="128">
        <v>0.6</v>
      </c>
      <c r="C311" s="128"/>
      <c r="D311" s="128">
        <v>-1.7500000000000002E-2</v>
      </c>
      <c r="E311" s="128">
        <v>-1.7500000000000002E-2</v>
      </c>
      <c r="F311" s="128">
        <v>-5.0000000000000001E-3</v>
      </c>
      <c r="G311" s="175">
        <v>-5.0000000000000001E-3</v>
      </c>
      <c r="J311" s="128"/>
      <c r="K311" s="129"/>
      <c r="L311" s="129"/>
      <c r="M311" s="129"/>
      <c r="N311" s="129"/>
      <c r="O311" s="129"/>
      <c r="P311" s="129"/>
      <c r="Q311" s="129"/>
      <c r="R311" s="129"/>
      <c r="S311" s="129"/>
      <c r="T311" s="129"/>
      <c r="U311" s="129"/>
      <c r="V311" s="129"/>
      <c r="W311" s="129"/>
      <c r="X311" s="129"/>
      <c r="Y311" s="129"/>
      <c r="Z311" s="129"/>
      <c r="AA311" s="129"/>
      <c r="AB311" s="129"/>
      <c r="AC311" s="77"/>
      <c r="AD311" s="129"/>
      <c r="AE311" s="129"/>
      <c r="AF311" s="129"/>
      <c r="AG311" s="129"/>
      <c r="AH311" s="129"/>
      <c r="AI311" s="129"/>
      <c r="AJ311" s="129"/>
      <c r="AK311" s="142">
        <v>309</v>
      </c>
      <c r="AL311" s="143" t="s">
        <v>412</v>
      </c>
      <c r="AM311" s="159" t="s">
        <v>218</v>
      </c>
      <c r="AN311" s="160" t="s">
        <v>219</v>
      </c>
      <c r="AO311" s="138" t="s">
        <v>130</v>
      </c>
      <c r="AP311" s="138"/>
    </row>
    <row r="312" spans="1:42" x14ac:dyDescent="0.2">
      <c r="A312" s="173">
        <v>46327</v>
      </c>
      <c r="B312" s="128">
        <v>0.85</v>
      </c>
      <c r="C312" s="128"/>
      <c r="D312" s="128">
        <v>-5.2499999999999998E-2</v>
      </c>
      <c r="E312" s="128">
        <v>-5.2499999999999998E-2</v>
      </c>
      <c r="F312" s="128">
        <v>-5.0000000000000001E-3</v>
      </c>
      <c r="G312" s="175">
        <v>-5.0000000000000001E-3</v>
      </c>
      <c r="J312" s="128"/>
      <c r="K312" s="129"/>
      <c r="L312" s="129"/>
      <c r="M312" s="129"/>
      <c r="N312" s="129"/>
      <c r="O312" s="129"/>
      <c r="P312" s="129"/>
      <c r="Q312" s="129"/>
      <c r="R312" s="129"/>
      <c r="S312" s="129"/>
      <c r="T312" s="129"/>
      <c r="U312" s="129"/>
      <c r="V312" s="129"/>
      <c r="W312" s="129"/>
      <c r="X312" s="129"/>
      <c r="Y312" s="129"/>
      <c r="Z312" s="129"/>
      <c r="AA312" s="129"/>
      <c r="AB312" s="129"/>
      <c r="AC312" s="77"/>
      <c r="AD312" s="129"/>
      <c r="AE312" s="129"/>
      <c r="AF312" s="129"/>
      <c r="AG312" s="129"/>
      <c r="AH312" s="129"/>
      <c r="AI312" s="129"/>
      <c r="AJ312" s="129"/>
      <c r="AK312" s="142">
        <v>310</v>
      </c>
      <c r="AL312" s="143" t="s">
        <v>414</v>
      </c>
      <c r="AM312" s="159" t="s">
        <v>218</v>
      </c>
      <c r="AN312" s="160" t="s">
        <v>219</v>
      </c>
      <c r="AO312" s="138" t="s">
        <v>130</v>
      </c>
      <c r="AP312" s="138"/>
    </row>
    <row r="313" spans="1:42" x14ac:dyDescent="0.2">
      <c r="A313" s="173">
        <v>46357</v>
      </c>
      <c r="B313" s="128">
        <v>1.05</v>
      </c>
      <c r="C313" s="128"/>
      <c r="D313" s="128">
        <v>-7.4999999999999997E-2</v>
      </c>
      <c r="E313" s="128">
        <v>-7.4999999999999997E-2</v>
      </c>
      <c r="F313" s="128">
        <v>-5.0000000000000001E-3</v>
      </c>
      <c r="G313" s="175">
        <v>-5.0000000000000001E-3</v>
      </c>
      <c r="J313" s="128"/>
      <c r="K313" s="129"/>
      <c r="L313" s="129"/>
      <c r="M313" s="129"/>
      <c r="N313" s="129"/>
      <c r="O313" s="129"/>
      <c r="P313" s="129"/>
      <c r="Q313" s="129"/>
      <c r="R313" s="129"/>
      <c r="S313" s="129"/>
      <c r="T313" s="129"/>
      <c r="U313" s="129"/>
      <c r="V313" s="129"/>
      <c r="W313" s="129"/>
      <c r="X313" s="129"/>
      <c r="Y313" s="129"/>
      <c r="Z313" s="129"/>
      <c r="AA313" s="129"/>
      <c r="AB313" s="129"/>
      <c r="AC313" s="77"/>
      <c r="AD313" s="129"/>
      <c r="AE313" s="129"/>
      <c r="AF313" s="129"/>
      <c r="AG313" s="129"/>
      <c r="AH313" s="129"/>
      <c r="AI313" s="129"/>
      <c r="AJ313" s="129"/>
      <c r="AK313" s="142">
        <v>311</v>
      </c>
      <c r="AL313" s="143" t="s">
        <v>416</v>
      </c>
      <c r="AM313" s="159" t="s">
        <v>218</v>
      </c>
      <c r="AN313" s="160" t="s">
        <v>219</v>
      </c>
      <c r="AO313" s="138" t="s">
        <v>130</v>
      </c>
      <c r="AP313" s="138"/>
    </row>
    <row r="314" spans="1:42" x14ac:dyDescent="0.2">
      <c r="A314" s="173">
        <v>46388</v>
      </c>
      <c r="B314" s="128">
        <v>1.05</v>
      </c>
      <c r="C314" s="128"/>
      <c r="D314" s="128">
        <v>-7.7499999999999999E-2</v>
      </c>
      <c r="E314" s="128">
        <v>-7.7499999999999999E-2</v>
      </c>
      <c r="F314" s="128">
        <v>-5.0000000000000001E-3</v>
      </c>
      <c r="G314" s="175">
        <v>-5.0000000000000001E-3</v>
      </c>
      <c r="J314" s="128"/>
      <c r="K314" s="129"/>
      <c r="L314" s="129"/>
      <c r="M314" s="129"/>
      <c r="N314" s="129"/>
      <c r="O314" s="129"/>
      <c r="P314" s="129"/>
      <c r="Q314" s="129"/>
      <c r="R314" s="129"/>
      <c r="S314" s="129"/>
      <c r="T314" s="129"/>
      <c r="U314" s="129"/>
      <c r="V314" s="129"/>
      <c r="W314" s="129"/>
      <c r="X314" s="129"/>
      <c r="Y314" s="129"/>
      <c r="Z314" s="129"/>
      <c r="AA314" s="129"/>
      <c r="AB314" s="129"/>
      <c r="AC314" s="77"/>
      <c r="AD314" s="129"/>
      <c r="AE314" s="129"/>
      <c r="AF314" s="129"/>
      <c r="AG314" s="129"/>
      <c r="AH314" s="129"/>
      <c r="AI314" s="129"/>
      <c r="AJ314" s="129"/>
      <c r="AK314" s="142">
        <v>312</v>
      </c>
      <c r="AL314" s="143" t="s">
        <v>418</v>
      </c>
      <c r="AM314" s="159" t="s">
        <v>218</v>
      </c>
      <c r="AN314" s="160" t="s">
        <v>219</v>
      </c>
      <c r="AO314" s="138" t="s">
        <v>130</v>
      </c>
      <c r="AP314" s="138"/>
    </row>
    <row r="315" spans="1:42" x14ac:dyDescent="0.2">
      <c r="A315" s="173">
        <v>46419</v>
      </c>
      <c r="B315" s="128">
        <v>1.05</v>
      </c>
      <c r="C315" s="128"/>
      <c r="D315" s="128">
        <v>-0.06</v>
      </c>
      <c r="E315" s="128">
        <v>-0.06</v>
      </c>
      <c r="F315" s="128">
        <v>-5.0000000000000001E-3</v>
      </c>
      <c r="G315" s="175">
        <v>-5.0000000000000001E-3</v>
      </c>
      <c r="J315" s="128"/>
      <c r="K315" s="129"/>
      <c r="L315" s="129"/>
      <c r="M315" s="129"/>
      <c r="N315" s="129"/>
      <c r="O315" s="129"/>
      <c r="P315" s="129"/>
      <c r="Q315" s="129"/>
      <c r="R315" s="129"/>
      <c r="S315" s="129"/>
      <c r="T315" s="129"/>
      <c r="U315" s="129"/>
      <c r="V315" s="129"/>
      <c r="W315" s="129"/>
      <c r="X315" s="129"/>
      <c r="Y315" s="129"/>
      <c r="Z315" s="129"/>
      <c r="AA315" s="129"/>
      <c r="AB315" s="129"/>
      <c r="AC315" s="77"/>
      <c r="AD315" s="129"/>
      <c r="AE315" s="129"/>
      <c r="AF315" s="129"/>
      <c r="AG315" s="129"/>
      <c r="AH315" s="129"/>
      <c r="AI315" s="129"/>
      <c r="AJ315" s="129"/>
      <c r="AK315" s="142">
        <v>313</v>
      </c>
      <c r="AL315" s="143" t="s">
        <v>420</v>
      </c>
      <c r="AM315" s="159" t="s">
        <v>218</v>
      </c>
      <c r="AN315" s="160" t="s">
        <v>219</v>
      </c>
      <c r="AO315" s="138" t="s">
        <v>130</v>
      </c>
      <c r="AP315" s="138"/>
    </row>
    <row r="316" spans="1:42" x14ac:dyDescent="0.2">
      <c r="A316" s="173">
        <v>46447</v>
      </c>
      <c r="B316" s="128">
        <v>0.8</v>
      </c>
      <c r="C316" s="128"/>
      <c r="D316" s="128">
        <v>-4.7500000000000001E-2</v>
      </c>
      <c r="E316" s="128">
        <v>-4.7500000000000001E-2</v>
      </c>
      <c r="F316" s="128">
        <v>-5.0000000000000001E-3</v>
      </c>
      <c r="G316" s="175">
        <v>-5.0000000000000001E-3</v>
      </c>
      <c r="J316" s="128"/>
      <c r="K316" s="129"/>
      <c r="L316" s="129"/>
      <c r="M316" s="129"/>
      <c r="N316" s="129"/>
      <c r="O316" s="129"/>
      <c r="P316" s="129"/>
      <c r="Q316" s="129"/>
      <c r="R316" s="129"/>
      <c r="S316" s="129"/>
      <c r="T316" s="129"/>
      <c r="U316" s="129"/>
      <c r="V316" s="129"/>
      <c r="W316" s="129"/>
      <c r="X316" s="129"/>
      <c r="Y316" s="129"/>
      <c r="Z316" s="129"/>
      <c r="AA316" s="129"/>
      <c r="AB316" s="129"/>
      <c r="AC316" s="77"/>
      <c r="AD316" s="129"/>
      <c r="AE316" s="129"/>
      <c r="AF316" s="129"/>
      <c r="AG316" s="129"/>
      <c r="AH316" s="129"/>
      <c r="AI316" s="129"/>
      <c r="AJ316" s="129"/>
      <c r="AK316" s="142">
        <v>314</v>
      </c>
      <c r="AL316" s="143" t="s">
        <v>422</v>
      </c>
      <c r="AM316" s="159" t="s">
        <v>218</v>
      </c>
      <c r="AN316" s="160" t="s">
        <v>219</v>
      </c>
      <c r="AO316" s="138" t="s">
        <v>130</v>
      </c>
      <c r="AP316" s="138"/>
    </row>
    <row r="317" spans="1:42" x14ac:dyDescent="0.2">
      <c r="A317" s="173">
        <v>46478</v>
      </c>
      <c r="B317" s="128">
        <v>0.45</v>
      </c>
      <c r="C317" s="128"/>
      <c r="D317" s="128">
        <v>-0.01</v>
      </c>
      <c r="E317" s="128">
        <v>-0.01</v>
      </c>
      <c r="F317" s="128">
        <v>-5.0000000000000001E-3</v>
      </c>
      <c r="G317" s="175">
        <v>-5.0000000000000001E-3</v>
      </c>
      <c r="J317" s="128"/>
      <c r="K317" s="129"/>
      <c r="L317" s="129"/>
      <c r="M317" s="129"/>
      <c r="N317" s="129"/>
      <c r="O317" s="129"/>
      <c r="P317" s="129"/>
      <c r="Q317" s="129"/>
      <c r="R317" s="129"/>
      <c r="S317" s="129"/>
      <c r="T317" s="129"/>
      <c r="U317" s="129"/>
      <c r="V317" s="129"/>
      <c r="W317" s="129"/>
      <c r="X317" s="129"/>
      <c r="Y317" s="129"/>
      <c r="Z317" s="129"/>
      <c r="AA317" s="129"/>
      <c r="AB317" s="129"/>
      <c r="AC317" s="77"/>
      <c r="AD317" s="129"/>
      <c r="AE317" s="129"/>
      <c r="AF317" s="129"/>
      <c r="AG317" s="129"/>
      <c r="AH317" s="129"/>
      <c r="AI317" s="129"/>
      <c r="AJ317" s="129"/>
      <c r="AK317" s="142">
        <v>315</v>
      </c>
      <c r="AL317" s="143" t="s">
        <v>424</v>
      </c>
      <c r="AM317" s="159" t="s">
        <v>218</v>
      </c>
      <c r="AN317" s="160" t="s">
        <v>219</v>
      </c>
      <c r="AO317" s="138" t="s">
        <v>130</v>
      </c>
      <c r="AP317" s="138"/>
    </row>
    <row r="318" spans="1:42" x14ac:dyDescent="0.2">
      <c r="A318" s="173">
        <v>46508</v>
      </c>
      <c r="B318" s="128">
        <v>0.5</v>
      </c>
      <c r="C318" s="128"/>
      <c r="D318" s="128">
        <v>-0.01</v>
      </c>
      <c r="E318" s="128">
        <v>-0.01</v>
      </c>
      <c r="F318" s="128">
        <v>-5.0000000000000001E-3</v>
      </c>
      <c r="G318" s="175">
        <v>-5.0000000000000001E-3</v>
      </c>
      <c r="J318" s="128"/>
      <c r="K318" s="129"/>
      <c r="L318" s="129"/>
      <c r="M318" s="129"/>
      <c r="N318" s="129"/>
      <c r="O318" s="129"/>
      <c r="P318" s="129"/>
      <c r="Q318" s="129"/>
      <c r="R318" s="129"/>
      <c r="S318" s="129"/>
      <c r="T318" s="129"/>
      <c r="U318" s="129"/>
      <c r="V318" s="129"/>
      <c r="W318" s="129"/>
      <c r="X318" s="129"/>
      <c r="Y318" s="129"/>
      <c r="Z318" s="129"/>
      <c r="AA318" s="129"/>
      <c r="AB318" s="129"/>
      <c r="AC318" s="77"/>
      <c r="AD318" s="129"/>
      <c r="AE318" s="129"/>
      <c r="AF318" s="129"/>
      <c r="AG318" s="129"/>
      <c r="AH318" s="129"/>
      <c r="AI318" s="129"/>
      <c r="AJ318" s="129"/>
      <c r="AK318" s="142">
        <v>316</v>
      </c>
      <c r="AL318" s="143" t="s">
        <v>426</v>
      </c>
      <c r="AM318" s="159" t="s">
        <v>218</v>
      </c>
      <c r="AN318" s="160" t="s">
        <v>219</v>
      </c>
      <c r="AO318" s="138" t="s">
        <v>130</v>
      </c>
      <c r="AP318" s="138"/>
    </row>
    <row r="319" spans="1:42" x14ac:dyDescent="0.2">
      <c r="A319" s="173">
        <v>46539</v>
      </c>
      <c r="B319" s="128">
        <v>0.5</v>
      </c>
      <c r="C319" s="128"/>
      <c r="D319" s="128">
        <v>-5.0000000000000001E-3</v>
      </c>
      <c r="E319" s="128">
        <v>-5.0000000000000001E-3</v>
      </c>
      <c r="F319" s="128">
        <v>-5.0000000000000001E-3</v>
      </c>
      <c r="G319" s="175">
        <v>-5.0000000000000001E-3</v>
      </c>
      <c r="J319" s="128"/>
      <c r="K319" s="129"/>
      <c r="L319" s="129"/>
      <c r="M319" s="129"/>
      <c r="N319" s="129"/>
      <c r="O319" s="129"/>
      <c r="P319" s="129"/>
      <c r="Q319" s="129"/>
      <c r="R319" s="129"/>
      <c r="S319" s="129"/>
      <c r="T319" s="129"/>
      <c r="U319" s="129"/>
      <c r="V319" s="129"/>
      <c r="W319" s="129"/>
      <c r="X319" s="129"/>
      <c r="Y319" s="129"/>
      <c r="Z319" s="129"/>
      <c r="AA319" s="129"/>
      <c r="AB319" s="129"/>
      <c r="AC319" s="77"/>
      <c r="AD319" s="129"/>
      <c r="AE319" s="129"/>
      <c r="AF319" s="129"/>
      <c r="AG319" s="129"/>
      <c r="AH319" s="129"/>
      <c r="AI319" s="129"/>
      <c r="AJ319" s="129"/>
      <c r="AK319" s="142">
        <v>317</v>
      </c>
      <c r="AL319" s="143" t="s">
        <v>428</v>
      </c>
      <c r="AM319" s="159" t="s">
        <v>218</v>
      </c>
      <c r="AN319" s="160" t="s">
        <v>219</v>
      </c>
      <c r="AO319" s="138" t="s">
        <v>130</v>
      </c>
      <c r="AP319" s="138"/>
    </row>
    <row r="320" spans="1:42" x14ac:dyDescent="0.2">
      <c r="A320" s="173">
        <v>46569</v>
      </c>
      <c r="B320" s="128">
        <v>0.5</v>
      </c>
      <c r="C320" s="128"/>
      <c r="D320" s="128">
        <v>-2.5000000000000001E-3</v>
      </c>
      <c r="E320" s="128">
        <v>-2.5000000000000001E-3</v>
      </c>
      <c r="F320" s="128">
        <v>-5.0000000000000001E-3</v>
      </c>
      <c r="G320" s="175">
        <v>-5.0000000000000001E-3</v>
      </c>
      <c r="J320" s="128"/>
      <c r="K320" s="129"/>
      <c r="L320" s="129"/>
      <c r="M320" s="129"/>
      <c r="N320" s="129"/>
      <c r="O320" s="129"/>
      <c r="P320" s="129"/>
      <c r="Q320" s="129"/>
      <c r="R320" s="129"/>
      <c r="S320" s="129"/>
      <c r="T320" s="129"/>
      <c r="U320" s="129"/>
      <c r="V320" s="129"/>
      <c r="W320" s="129"/>
      <c r="X320" s="129"/>
      <c r="Y320" s="129"/>
      <c r="Z320" s="129"/>
      <c r="AA320" s="129"/>
      <c r="AB320" s="129"/>
      <c r="AC320" s="77"/>
      <c r="AD320" s="129"/>
      <c r="AE320" s="129"/>
      <c r="AF320" s="129"/>
      <c r="AG320" s="129"/>
      <c r="AH320" s="129"/>
      <c r="AI320" s="129"/>
      <c r="AJ320" s="129"/>
      <c r="AK320" s="142">
        <v>318</v>
      </c>
      <c r="AL320" s="143" t="s">
        <v>430</v>
      </c>
      <c r="AM320" s="159" t="s">
        <v>218</v>
      </c>
      <c r="AN320" s="160" t="s">
        <v>219</v>
      </c>
      <c r="AO320" s="138" t="s">
        <v>130</v>
      </c>
      <c r="AP320" s="138"/>
    </row>
    <row r="321" spans="1:42" x14ac:dyDescent="0.2">
      <c r="A321" s="173">
        <v>46600</v>
      </c>
      <c r="B321" s="128">
        <v>0.55000000000000004</v>
      </c>
      <c r="C321" s="128"/>
      <c r="D321" s="128">
        <v>0</v>
      </c>
      <c r="E321" s="128">
        <v>0</v>
      </c>
      <c r="F321" s="128">
        <v>-5.0000000000000001E-3</v>
      </c>
      <c r="G321" s="175">
        <v>-5.0000000000000001E-3</v>
      </c>
      <c r="J321" s="128"/>
      <c r="K321" s="129"/>
      <c r="L321" s="129"/>
      <c r="M321" s="129"/>
      <c r="N321" s="129"/>
      <c r="O321" s="129"/>
      <c r="P321" s="129"/>
      <c r="Q321" s="129"/>
      <c r="R321" s="129"/>
      <c r="S321" s="129"/>
      <c r="T321" s="129"/>
      <c r="U321" s="129"/>
      <c r="V321" s="129"/>
      <c r="W321" s="129"/>
      <c r="X321" s="129"/>
      <c r="Y321" s="129"/>
      <c r="Z321" s="129"/>
      <c r="AA321" s="129"/>
      <c r="AB321" s="129"/>
      <c r="AC321" s="77"/>
      <c r="AD321" s="129"/>
      <c r="AE321" s="129"/>
      <c r="AF321" s="129"/>
      <c r="AG321" s="129"/>
      <c r="AH321" s="129"/>
      <c r="AI321" s="129"/>
      <c r="AJ321" s="129"/>
      <c r="AK321" s="142">
        <v>319</v>
      </c>
      <c r="AL321" s="143" t="s">
        <v>432</v>
      </c>
      <c r="AM321" s="159" t="s">
        <v>218</v>
      </c>
      <c r="AN321" s="160" t="s">
        <v>219</v>
      </c>
      <c r="AO321" s="138" t="s">
        <v>130</v>
      </c>
      <c r="AP321" s="138"/>
    </row>
    <row r="322" spans="1:42" x14ac:dyDescent="0.2">
      <c r="A322" s="173">
        <v>46631</v>
      </c>
      <c r="B322" s="128">
        <v>0.55000000000000004</v>
      </c>
      <c r="C322" s="128"/>
      <c r="D322" s="128">
        <v>-7.4999999999999997E-3</v>
      </c>
      <c r="E322" s="128">
        <v>-7.4999999999999997E-3</v>
      </c>
      <c r="F322" s="128">
        <v>-5.0000000000000001E-3</v>
      </c>
      <c r="G322" s="175">
        <v>-5.0000000000000001E-3</v>
      </c>
      <c r="J322" s="128"/>
      <c r="K322" s="129"/>
      <c r="L322" s="129"/>
      <c r="M322" s="129"/>
      <c r="N322" s="129"/>
      <c r="O322" s="129"/>
      <c r="P322" s="129"/>
      <c r="Q322" s="129"/>
      <c r="R322" s="129"/>
      <c r="S322" s="129"/>
      <c r="T322" s="129"/>
      <c r="U322" s="129"/>
      <c r="V322" s="129"/>
      <c r="W322" s="129"/>
      <c r="X322" s="129"/>
      <c r="Y322" s="129"/>
      <c r="Z322" s="129"/>
      <c r="AA322" s="129"/>
      <c r="AB322" s="129"/>
      <c r="AC322" s="77"/>
      <c r="AD322" s="129"/>
      <c r="AE322" s="129"/>
      <c r="AF322" s="129"/>
      <c r="AG322" s="129"/>
      <c r="AH322" s="129"/>
      <c r="AI322" s="129"/>
      <c r="AJ322" s="129"/>
      <c r="AK322" s="142">
        <v>320</v>
      </c>
      <c r="AL322" s="143" t="s">
        <v>434</v>
      </c>
      <c r="AM322" s="159" t="s">
        <v>218</v>
      </c>
      <c r="AN322" s="160" t="s">
        <v>219</v>
      </c>
      <c r="AO322" s="138" t="s">
        <v>130</v>
      </c>
      <c r="AP322" s="138"/>
    </row>
    <row r="323" spans="1:42" x14ac:dyDescent="0.2">
      <c r="A323" s="173">
        <v>46661</v>
      </c>
      <c r="B323" s="128">
        <v>0.6</v>
      </c>
      <c r="C323" s="128"/>
      <c r="D323" s="128">
        <v>-1.7500000000000002E-2</v>
      </c>
      <c r="E323" s="128">
        <v>-1.7500000000000002E-2</v>
      </c>
      <c r="F323" s="128">
        <v>-5.0000000000000001E-3</v>
      </c>
      <c r="G323" s="175">
        <v>-5.0000000000000001E-3</v>
      </c>
      <c r="J323" s="128"/>
      <c r="K323" s="129"/>
      <c r="L323" s="129"/>
      <c r="M323" s="129"/>
      <c r="N323" s="129"/>
      <c r="O323" s="129"/>
      <c r="P323" s="129"/>
      <c r="Q323" s="129"/>
      <c r="R323" s="129"/>
      <c r="S323" s="129"/>
      <c r="T323" s="129"/>
      <c r="U323" s="129"/>
      <c r="V323" s="129"/>
      <c r="W323" s="129"/>
      <c r="X323" s="129"/>
      <c r="Y323" s="129"/>
      <c r="Z323" s="129"/>
      <c r="AA323" s="129"/>
      <c r="AB323" s="129"/>
      <c r="AC323" s="77"/>
      <c r="AD323" s="129"/>
      <c r="AE323" s="129"/>
      <c r="AF323" s="129"/>
      <c r="AG323" s="129"/>
      <c r="AH323" s="129"/>
      <c r="AI323" s="129"/>
      <c r="AJ323" s="129"/>
      <c r="AK323" s="142">
        <v>321</v>
      </c>
      <c r="AL323" s="143" t="s">
        <v>436</v>
      </c>
      <c r="AM323" s="159" t="s">
        <v>218</v>
      </c>
      <c r="AN323" s="160" t="s">
        <v>219</v>
      </c>
      <c r="AO323" s="138" t="s">
        <v>130</v>
      </c>
      <c r="AP323" s="138"/>
    </row>
    <row r="324" spans="1:42" x14ac:dyDescent="0.2">
      <c r="A324" s="173">
        <v>46692</v>
      </c>
      <c r="B324" s="128">
        <v>0.85</v>
      </c>
      <c r="C324" s="128"/>
      <c r="D324" s="128">
        <v>-5.2499999999999998E-2</v>
      </c>
      <c r="E324" s="128">
        <v>-5.2499999999999998E-2</v>
      </c>
      <c r="F324" s="128">
        <v>-5.0000000000000001E-3</v>
      </c>
      <c r="G324" s="175">
        <v>-5.0000000000000001E-3</v>
      </c>
      <c r="J324" s="128"/>
      <c r="K324" s="129"/>
      <c r="L324" s="129"/>
      <c r="M324" s="129"/>
      <c r="N324" s="129"/>
      <c r="O324" s="129"/>
      <c r="P324" s="129"/>
      <c r="Q324" s="129"/>
      <c r="R324" s="129"/>
      <c r="S324" s="129"/>
      <c r="T324" s="129"/>
      <c r="U324" s="129"/>
      <c r="V324" s="129"/>
      <c r="W324" s="129"/>
      <c r="X324" s="129"/>
      <c r="Y324" s="129"/>
      <c r="Z324" s="129"/>
      <c r="AA324" s="129"/>
      <c r="AB324" s="129"/>
      <c r="AC324" s="77"/>
      <c r="AD324" s="129"/>
      <c r="AE324" s="129"/>
      <c r="AF324" s="129"/>
      <c r="AG324" s="129"/>
      <c r="AH324" s="129"/>
      <c r="AI324" s="129"/>
      <c r="AJ324" s="129"/>
      <c r="AK324" s="142">
        <v>322</v>
      </c>
      <c r="AL324" s="143" t="s">
        <v>438</v>
      </c>
      <c r="AM324" s="159" t="s">
        <v>218</v>
      </c>
      <c r="AN324" s="160" t="s">
        <v>219</v>
      </c>
      <c r="AO324" s="138" t="s">
        <v>130</v>
      </c>
      <c r="AP324" s="138"/>
    </row>
    <row r="325" spans="1:42" x14ac:dyDescent="0.2">
      <c r="A325" s="173">
        <v>46722</v>
      </c>
      <c r="B325" s="128">
        <v>1.05</v>
      </c>
      <c r="C325" s="128"/>
      <c r="D325" s="128">
        <v>-7.4999999999999997E-2</v>
      </c>
      <c r="E325" s="128">
        <v>-7.4999999999999997E-2</v>
      </c>
      <c r="F325" s="128">
        <v>-5.0000000000000001E-3</v>
      </c>
      <c r="G325" s="175">
        <v>-5.0000000000000001E-3</v>
      </c>
      <c r="J325" s="128"/>
      <c r="K325" s="129"/>
      <c r="L325" s="129"/>
      <c r="M325" s="129"/>
      <c r="N325" s="129"/>
      <c r="O325" s="129"/>
      <c r="P325" s="129"/>
      <c r="Q325" s="129"/>
      <c r="R325" s="129"/>
      <c r="S325" s="129"/>
      <c r="T325" s="129"/>
      <c r="U325" s="129"/>
      <c r="V325" s="129"/>
      <c r="W325" s="129"/>
      <c r="X325" s="129"/>
      <c r="Y325" s="129"/>
      <c r="Z325" s="129"/>
      <c r="AA325" s="129"/>
      <c r="AB325" s="129"/>
      <c r="AC325" s="77"/>
      <c r="AD325" s="129"/>
      <c r="AE325" s="129"/>
      <c r="AF325" s="129"/>
      <c r="AG325" s="129"/>
      <c r="AH325" s="129"/>
      <c r="AI325" s="129"/>
      <c r="AJ325" s="129"/>
      <c r="AK325" s="142">
        <v>323</v>
      </c>
      <c r="AL325" s="143" t="s">
        <v>440</v>
      </c>
      <c r="AM325" s="159" t="s">
        <v>218</v>
      </c>
      <c r="AN325" s="160" t="s">
        <v>219</v>
      </c>
      <c r="AO325" s="138" t="s">
        <v>130</v>
      </c>
      <c r="AP325" s="138"/>
    </row>
    <row r="326" spans="1:42" x14ac:dyDescent="0.2">
      <c r="A326" s="173"/>
      <c r="B326" s="128"/>
      <c r="C326" s="128"/>
      <c r="D326" s="128">
        <v>-7.7499999999999999E-2</v>
      </c>
      <c r="E326" s="128">
        <v>-7.7499999999999999E-2</v>
      </c>
      <c r="F326" s="128">
        <v>-5.0000000000000001E-3</v>
      </c>
      <c r="G326" s="175">
        <v>-5.0000000000000001E-3</v>
      </c>
      <c r="J326" s="128"/>
      <c r="K326" s="129"/>
      <c r="L326" s="129"/>
      <c r="M326" s="129"/>
      <c r="N326" s="129"/>
      <c r="O326" s="129"/>
      <c r="P326" s="129"/>
      <c r="Q326" s="129"/>
      <c r="R326" s="129"/>
      <c r="S326" s="129"/>
      <c r="T326" s="129"/>
      <c r="U326" s="129"/>
      <c r="V326" s="129"/>
      <c r="W326" s="129"/>
      <c r="X326" s="129"/>
      <c r="Y326" s="129"/>
      <c r="Z326" s="129"/>
      <c r="AA326" s="129"/>
      <c r="AB326" s="129"/>
      <c r="AC326" s="77"/>
      <c r="AD326" s="129"/>
      <c r="AE326" s="129"/>
      <c r="AF326" s="129"/>
      <c r="AG326" s="129"/>
      <c r="AH326" s="129"/>
      <c r="AI326" s="129"/>
      <c r="AJ326" s="129"/>
      <c r="AK326" s="142">
        <v>324</v>
      </c>
      <c r="AL326" s="143" t="s">
        <v>442</v>
      </c>
      <c r="AM326" s="159" t="s">
        <v>218</v>
      </c>
      <c r="AN326" s="160" t="s">
        <v>219</v>
      </c>
      <c r="AO326" s="138" t="s">
        <v>130</v>
      </c>
      <c r="AP326" s="138"/>
    </row>
    <row r="327" spans="1:42" x14ac:dyDescent="0.2">
      <c r="A327" s="173"/>
      <c r="B327" s="128"/>
      <c r="C327" s="128"/>
      <c r="D327" s="128">
        <v>-0.06</v>
      </c>
      <c r="E327" s="128">
        <v>-0.06</v>
      </c>
      <c r="F327" s="128">
        <v>-5.0000000000000001E-3</v>
      </c>
      <c r="G327" s="175">
        <v>-5.0000000000000001E-3</v>
      </c>
      <c r="J327" s="128"/>
      <c r="K327" s="129"/>
      <c r="L327" s="129"/>
      <c r="M327" s="129"/>
      <c r="N327" s="129"/>
      <c r="O327" s="129"/>
      <c r="P327" s="129"/>
      <c r="Q327" s="129"/>
      <c r="R327" s="129"/>
      <c r="S327" s="129"/>
      <c r="T327" s="129"/>
      <c r="U327" s="129"/>
      <c r="V327" s="129"/>
      <c r="W327" s="129"/>
      <c r="X327" s="129"/>
      <c r="Y327" s="129"/>
      <c r="Z327" s="129"/>
      <c r="AA327" s="129"/>
      <c r="AB327" s="129"/>
      <c r="AC327" s="77"/>
      <c r="AD327" s="129"/>
      <c r="AE327" s="129"/>
      <c r="AF327" s="129"/>
      <c r="AG327" s="129"/>
      <c r="AH327" s="129"/>
      <c r="AI327" s="129"/>
      <c r="AJ327" s="129"/>
      <c r="AK327" s="142">
        <v>325</v>
      </c>
      <c r="AL327" s="143" t="s">
        <v>444</v>
      </c>
      <c r="AM327" s="159" t="s">
        <v>218</v>
      </c>
      <c r="AN327" s="160" t="s">
        <v>219</v>
      </c>
      <c r="AO327" s="138" t="s">
        <v>130</v>
      </c>
      <c r="AP327" s="138"/>
    </row>
    <row r="328" spans="1:42" x14ac:dyDescent="0.2">
      <c r="A328" s="173"/>
      <c r="B328" s="128"/>
      <c r="C328" s="128"/>
      <c r="D328" s="128">
        <v>-4.7500000000000001E-2</v>
      </c>
      <c r="E328" s="128">
        <v>-4.7500000000000001E-2</v>
      </c>
      <c r="F328" s="128">
        <v>-5.0000000000000001E-3</v>
      </c>
      <c r="G328" s="175">
        <v>-5.0000000000000001E-3</v>
      </c>
      <c r="J328" s="128"/>
      <c r="K328" s="129"/>
      <c r="L328" s="129"/>
      <c r="M328" s="129"/>
      <c r="N328" s="129"/>
      <c r="O328" s="129"/>
      <c r="P328" s="129"/>
      <c r="Q328" s="129"/>
      <c r="R328" s="129"/>
      <c r="S328" s="129"/>
      <c r="T328" s="129"/>
      <c r="U328" s="129"/>
      <c r="V328" s="129"/>
      <c r="W328" s="129"/>
      <c r="X328" s="129"/>
      <c r="Y328" s="129"/>
      <c r="Z328" s="129"/>
      <c r="AA328" s="129"/>
      <c r="AB328" s="129"/>
      <c r="AC328" s="77"/>
      <c r="AD328" s="129"/>
      <c r="AE328" s="129"/>
      <c r="AF328" s="129"/>
      <c r="AG328" s="129"/>
      <c r="AH328" s="129"/>
      <c r="AI328" s="129"/>
      <c r="AJ328" s="129"/>
      <c r="AK328" s="142">
        <v>326</v>
      </c>
      <c r="AL328" s="143" t="s">
        <v>446</v>
      </c>
      <c r="AM328" s="159" t="s">
        <v>218</v>
      </c>
      <c r="AN328" s="160" t="s">
        <v>219</v>
      </c>
      <c r="AO328" s="138" t="s">
        <v>130</v>
      </c>
      <c r="AP328" s="138"/>
    </row>
    <row r="329" spans="1:42" x14ac:dyDescent="0.2">
      <c r="A329" s="173"/>
      <c r="B329" s="128"/>
      <c r="C329" s="128"/>
      <c r="D329" s="128">
        <v>-0.01</v>
      </c>
      <c r="E329" s="128">
        <v>-0.01</v>
      </c>
      <c r="F329" s="128">
        <v>-5.0000000000000001E-3</v>
      </c>
      <c r="G329" s="175">
        <v>-5.0000000000000001E-3</v>
      </c>
      <c r="J329" s="128"/>
      <c r="K329" s="129"/>
      <c r="L329" s="129"/>
      <c r="M329" s="129"/>
      <c r="N329" s="129"/>
      <c r="O329" s="129"/>
      <c r="P329" s="129"/>
      <c r="Q329" s="129"/>
      <c r="R329" s="129"/>
      <c r="S329" s="129"/>
      <c r="T329" s="129"/>
      <c r="U329" s="129"/>
      <c r="V329" s="129"/>
      <c r="W329" s="129"/>
      <c r="X329" s="129"/>
      <c r="Y329" s="129"/>
      <c r="Z329" s="129"/>
      <c r="AA329" s="129"/>
      <c r="AB329" s="129"/>
      <c r="AC329" s="77"/>
      <c r="AD329" s="129"/>
      <c r="AE329" s="129"/>
      <c r="AF329" s="129"/>
      <c r="AG329" s="129"/>
      <c r="AH329" s="129"/>
      <c r="AI329" s="129"/>
      <c r="AJ329" s="129"/>
      <c r="AK329" s="142">
        <v>327</v>
      </c>
      <c r="AL329" s="143" t="s">
        <v>448</v>
      </c>
      <c r="AM329" s="159" t="s">
        <v>218</v>
      </c>
      <c r="AN329" s="160" t="s">
        <v>219</v>
      </c>
      <c r="AO329" s="138" t="s">
        <v>130</v>
      </c>
      <c r="AP329" s="138"/>
    </row>
    <row r="330" spans="1:42" x14ac:dyDescent="0.2">
      <c r="A330" s="173"/>
      <c r="B330" s="128"/>
      <c r="C330" s="128"/>
      <c r="D330" s="128">
        <v>-0.01</v>
      </c>
      <c r="E330" s="128">
        <v>-0.01</v>
      </c>
      <c r="F330" s="128">
        <v>-5.0000000000000001E-3</v>
      </c>
      <c r="G330" s="175">
        <v>-5.0000000000000001E-3</v>
      </c>
      <c r="J330" s="128"/>
      <c r="K330" s="129"/>
      <c r="L330" s="129"/>
      <c r="M330" s="129"/>
      <c r="N330" s="129"/>
      <c r="O330" s="129"/>
      <c r="P330" s="129"/>
      <c r="Q330" s="129"/>
      <c r="R330" s="129"/>
      <c r="S330" s="129"/>
      <c r="T330" s="129"/>
      <c r="U330" s="129"/>
      <c r="V330" s="129"/>
      <c r="W330" s="129"/>
      <c r="X330" s="129"/>
      <c r="Y330" s="129"/>
      <c r="Z330" s="129"/>
      <c r="AA330" s="129"/>
      <c r="AB330" s="129"/>
      <c r="AC330" s="77"/>
      <c r="AD330" s="129"/>
      <c r="AE330" s="129"/>
      <c r="AF330" s="129"/>
      <c r="AG330" s="129"/>
      <c r="AH330" s="129"/>
      <c r="AI330" s="129"/>
      <c r="AJ330" s="129"/>
      <c r="AK330" s="142">
        <v>328</v>
      </c>
      <c r="AL330" s="143" t="s">
        <v>449</v>
      </c>
      <c r="AM330" s="159" t="s">
        <v>218</v>
      </c>
      <c r="AN330" s="160" t="s">
        <v>219</v>
      </c>
      <c r="AO330" s="138" t="s">
        <v>130</v>
      </c>
      <c r="AP330" s="138"/>
    </row>
    <row r="331" spans="1:42" x14ac:dyDescent="0.2">
      <c r="A331" s="173"/>
      <c r="B331" s="128"/>
      <c r="C331" s="128"/>
      <c r="D331" s="128">
        <v>-5.0000000000000001E-3</v>
      </c>
      <c r="E331" s="128">
        <v>-5.0000000000000001E-3</v>
      </c>
      <c r="F331" s="128">
        <v>-5.0000000000000001E-3</v>
      </c>
      <c r="G331" s="175">
        <v>-5.0000000000000001E-3</v>
      </c>
      <c r="J331" s="128"/>
      <c r="K331" s="129"/>
      <c r="L331" s="129"/>
      <c r="M331" s="129"/>
      <c r="N331" s="129"/>
      <c r="O331" s="129"/>
      <c r="P331" s="129"/>
      <c r="Q331" s="129"/>
      <c r="R331" s="129"/>
      <c r="S331" s="129"/>
      <c r="T331" s="129"/>
      <c r="U331" s="129"/>
      <c r="V331" s="129"/>
      <c r="W331" s="129"/>
      <c r="X331" s="129"/>
      <c r="Y331" s="129"/>
      <c r="Z331" s="129"/>
      <c r="AA331" s="129"/>
      <c r="AB331" s="129"/>
      <c r="AC331" s="77"/>
      <c r="AD331" s="129"/>
      <c r="AE331" s="129"/>
      <c r="AF331" s="129"/>
      <c r="AG331" s="129"/>
      <c r="AH331" s="129"/>
      <c r="AI331" s="129"/>
      <c r="AJ331" s="129"/>
      <c r="AK331" s="142">
        <v>329</v>
      </c>
      <c r="AL331" s="143" t="s">
        <v>451</v>
      </c>
      <c r="AM331" s="159" t="s">
        <v>218</v>
      </c>
      <c r="AN331" s="160" t="s">
        <v>219</v>
      </c>
      <c r="AO331" s="138" t="s">
        <v>130</v>
      </c>
      <c r="AP331" s="138"/>
    </row>
    <row r="332" spans="1:42" x14ac:dyDescent="0.2">
      <c r="A332" s="173"/>
      <c r="B332" s="128"/>
      <c r="C332" s="128"/>
      <c r="D332" s="128">
        <v>-2.5000000000000001E-3</v>
      </c>
      <c r="E332" s="128">
        <v>-2.5000000000000001E-3</v>
      </c>
      <c r="F332" s="128">
        <v>-5.0000000000000001E-3</v>
      </c>
      <c r="G332" s="175">
        <v>-5.0000000000000001E-3</v>
      </c>
      <c r="J332" s="128"/>
      <c r="K332" s="129"/>
      <c r="L332" s="129"/>
      <c r="M332" s="129"/>
      <c r="N332" s="129"/>
      <c r="O332" s="129"/>
      <c r="P332" s="129"/>
      <c r="Q332" s="129"/>
      <c r="R332" s="129"/>
      <c r="S332" s="129"/>
      <c r="T332" s="129"/>
      <c r="U332" s="129"/>
      <c r="V332" s="129"/>
      <c r="W332" s="129"/>
      <c r="X332" s="129"/>
      <c r="Y332" s="129"/>
      <c r="Z332" s="129"/>
      <c r="AA332" s="129"/>
      <c r="AB332" s="129"/>
      <c r="AC332" s="77"/>
      <c r="AD332" s="129"/>
      <c r="AE332" s="129"/>
      <c r="AF332" s="129"/>
      <c r="AG332" s="129"/>
      <c r="AH332" s="129"/>
      <c r="AI332" s="129"/>
      <c r="AJ332" s="129"/>
      <c r="AK332" s="142">
        <v>330</v>
      </c>
      <c r="AL332" s="143" t="s">
        <v>453</v>
      </c>
      <c r="AM332" s="159" t="s">
        <v>218</v>
      </c>
      <c r="AN332" s="160" t="s">
        <v>219</v>
      </c>
      <c r="AO332" s="138" t="s">
        <v>130</v>
      </c>
      <c r="AP332" s="138"/>
    </row>
    <row r="333" spans="1:42" x14ac:dyDescent="0.2">
      <c r="A333" s="173"/>
      <c r="B333" s="128"/>
      <c r="C333" s="128"/>
      <c r="D333" s="128">
        <v>0</v>
      </c>
      <c r="E333" s="128">
        <v>0</v>
      </c>
      <c r="F333" s="128">
        <v>-5.0000000000000001E-3</v>
      </c>
      <c r="G333" s="175">
        <v>-5.0000000000000001E-3</v>
      </c>
      <c r="J333" s="128"/>
      <c r="K333" s="129"/>
      <c r="L333" s="129"/>
      <c r="M333" s="129"/>
      <c r="N333" s="129"/>
      <c r="O333" s="129"/>
      <c r="P333" s="129"/>
      <c r="Q333" s="129"/>
      <c r="R333" s="129"/>
      <c r="S333" s="129"/>
      <c r="T333" s="129"/>
      <c r="U333" s="129"/>
      <c r="V333" s="129"/>
      <c r="W333" s="129"/>
      <c r="X333" s="129"/>
      <c r="Y333" s="129"/>
      <c r="Z333" s="129"/>
      <c r="AA333" s="129"/>
      <c r="AB333" s="129"/>
      <c r="AC333" s="77"/>
      <c r="AD333" s="129"/>
      <c r="AE333" s="129"/>
      <c r="AF333" s="129"/>
      <c r="AG333" s="129"/>
      <c r="AH333" s="129"/>
      <c r="AI333" s="129"/>
      <c r="AJ333" s="129"/>
      <c r="AK333" s="142">
        <v>331</v>
      </c>
      <c r="AL333" s="143" t="s">
        <v>455</v>
      </c>
      <c r="AM333" s="159" t="s">
        <v>218</v>
      </c>
      <c r="AN333" s="160" t="s">
        <v>219</v>
      </c>
      <c r="AO333" s="138" t="s">
        <v>130</v>
      </c>
      <c r="AP333" s="138"/>
    </row>
    <row r="334" spans="1:42" x14ac:dyDescent="0.2">
      <c r="A334" s="173"/>
      <c r="B334" s="128"/>
      <c r="C334" s="128"/>
      <c r="D334" s="128">
        <v>-7.4999999999999997E-3</v>
      </c>
      <c r="E334" s="128">
        <v>-7.4999999999999997E-3</v>
      </c>
      <c r="F334" s="128">
        <v>-5.0000000000000001E-3</v>
      </c>
      <c r="G334" s="175">
        <v>-5.0000000000000001E-3</v>
      </c>
      <c r="J334" s="128"/>
      <c r="K334" s="129"/>
      <c r="L334" s="129"/>
      <c r="M334" s="129"/>
      <c r="N334" s="129"/>
      <c r="O334" s="129"/>
      <c r="P334" s="129"/>
      <c r="Q334" s="129"/>
      <c r="R334" s="129"/>
      <c r="S334" s="129"/>
      <c r="T334" s="129"/>
      <c r="U334" s="129"/>
      <c r="V334" s="129"/>
      <c r="W334" s="129"/>
      <c r="X334" s="129"/>
      <c r="Y334" s="129"/>
      <c r="Z334" s="129"/>
      <c r="AA334" s="129"/>
      <c r="AB334" s="129"/>
      <c r="AC334" s="77"/>
      <c r="AD334" s="129"/>
      <c r="AE334" s="129"/>
      <c r="AF334" s="129"/>
      <c r="AG334" s="129"/>
      <c r="AH334" s="129"/>
      <c r="AI334" s="129"/>
      <c r="AJ334" s="129"/>
      <c r="AK334" s="142">
        <v>332</v>
      </c>
      <c r="AL334" s="143" t="s">
        <v>457</v>
      </c>
      <c r="AM334" s="159" t="s">
        <v>218</v>
      </c>
      <c r="AN334" s="160" t="s">
        <v>219</v>
      </c>
      <c r="AO334" s="138" t="s">
        <v>130</v>
      </c>
      <c r="AP334" s="138"/>
    </row>
    <row r="335" spans="1:42" x14ac:dyDescent="0.2">
      <c r="A335" s="173"/>
      <c r="B335" s="128"/>
      <c r="C335" s="128"/>
      <c r="D335" s="128">
        <v>-1.7500000000000002E-2</v>
      </c>
      <c r="E335" s="128">
        <v>-1.7500000000000002E-2</v>
      </c>
      <c r="F335" s="128">
        <v>-5.0000000000000001E-3</v>
      </c>
      <c r="G335" s="175">
        <v>-5.0000000000000001E-3</v>
      </c>
      <c r="J335" s="128"/>
      <c r="K335" s="129"/>
      <c r="L335" s="129"/>
      <c r="M335" s="129"/>
      <c r="N335" s="129"/>
      <c r="O335" s="129"/>
      <c r="P335" s="129"/>
      <c r="Q335" s="129"/>
      <c r="R335" s="129"/>
      <c r="S335" s="129"/>
      <c r="T335" s="129"/>
      <c r="U335" s="129"/>
      <c r="V335" s="129"/>
      <c r="W335" s="129"/>
      <c r="X335" s="129"/>
      <c r="Y335" s="129"/>
      <c r="Z335" s="129"/>
      <c r="AA335" s="129"/>
      <c r="AB335" s="129"/>
      <c r="AC335" s="77"/>
      <c r="AD335" s="129"/>
      <c r="AE335" s="129"/>
      <c r="AF335" s="129"/>
      <c r="AG335" s="129"/>
      <c r="AH335" s="129"/>
      <c r="AI335" s="129"/>
      <c r="AJ335" s="129"/>
      <c r="AK335" s="142">
        <v>333</v>
      </c>
      <c r="AL335" s="143" t="s">
        <v>459</v>
      </c>
      <c r="AM335" s="159" t="s">
        <v>218</v>
      </c>
      <c r="AN335" s="160" t="s">
        <v>219</v>
      </c>
      <c r="AO335" s="138" t="s">
        <v>130</v>
      </c>
      <c r="AP335" s="138"/>
    </row>
    <row r="336" spans="1:42" x14ac:dyDescent="0.2">
      <c r="A336" s="173"/>
      <c r="B336" s="128"/>
      <c r="C336" s="128"/>
      <c r="D336" s="128">
        <v>-5.2499999999999998E-2</v>
      </c>
      <c r="E336" s="128">
        <v>-5.2499999999999998E-2</v>
      </c>
      <c r="F336" s="128">
        <v>-5.0000000000000001E-3</v>
      </c>
      <c r="G336" s="175">
        <v>-5.0000000000000001E-3</v>
      </c>
      <c r="J336" s="128"/>
      <c r="K336" s="129"/>
      <c r="L336" s="129"/>
      <c r="M336" s="129"/>
      <c r="N336" s="129"/>
      <c r="O336" s="129"/>
      <c r="P336" s="129"/>
      <c r="Q336" s="129"/>
      <c r="R336" s="129"/>
      <c r="S336" s="129"/>
      <c r="T336" s="129"/>
      <c r="U336" s="129"/>
      <c r="V336" s="129"/>
      <c r="W336" s="129"/>
      <c r="X336" s="129"/>
      <c r="Y336" s="129"/>
      <c r="Z336" s="129"/>
      <c r="AA336" s="129"/>
      <c r="AB336" s="129"/>
      <c r="AC336" s="77"/>
      <c r="AD336" s="129"/>
      <c r="AE336" s="129"/>
      <c r="AF336" s="129"/>
      <c r="AG336" s="129"/>
      <c r="AH336" s="129"/>
      <c r="AI336" s="129"/>
      <c r="AJ336" s="129"/>
      <c r="AK336" s="142">
        <v>334</v>
      </c>
      <c r="AL336" s="143" t="s">
        <v>461</v>
      </c>
      <c r="AM336" s="159" t="s">
        <v>218</v>
      </c>
      <c r="AN336" s="160" t="s">
        <v>219</v>
      </c>
      <c r="AO336" s="138" t="s">
        <v>130</v>
      </c>
      <c r="AP336" s="138"/>
    </row>
    <row r="337" spans="1:42" x14ac:dyDescent="0.2">
      <c r="A337" s="173"/>
      <c r="B337" s="128"/>
      <c r="C337" s="128"/>
      <c r="D337" s="128">
        <v>-7.4999999999999997E-2</v>
      </c>
      <c r="E337" s="128">
        <v>-7.4999999999999997E-2</v>
      </c>
      <c r="F337" s="128">
        <v>-5.0000000000000001E-3</v>
      </c>
      <c r="G337" s="175">
        <v>-5.0000000000000001E-3</v>
      </c>
      <c r="J337" s="128"/>
      <c r="K337" s="129"/>
      <c r="L337" s="129"/>
      <c r="M337" s="129"/>
      <c r="N337" s="129"/>
      <c r="O337" s="129"/>
      <c r="P337" s="129"/>
      <c r="Q337" s="129"/>
      <c r="R337" s="129"/>
      <c r="S337" s="129"/>
      <c r="T337" s="129"/>
      <c r="U337" s="129"/>
      <c r="V337" s="129"/>
      <c r="W337" s="129"/>
      <c r="X337" s="129"/>
      <c r="Y337" s="129"/>
      <c r="Z337" s="129"/>
      <c r="AA337" s="129"/>
      <c r="AB337" s="129"/>
      <c r="AC337" s="77"/>
      <c r="AD337" s="129"/>
      <c r="AE337" s="129"/>
      <c r="AF337" s="129"/>
      <c r="AG337" s="129"/>
      <c r="AH337" s="129"/>
      <c r="AI337" s="129"/>
      <c r="AJ337" s="129"/>
      <c r="AK337" s="142">
        <v>335</v>
      </c>
      <c r="AL337" s="143" t="s">
        <v>463</v>
      </c>
      <c r="AM337" s="159" t="s">
        <v>218</v>
      </c>
      <c r="AN337" s="160" t="s">
        <v>219</v>
      </c>
      <c r="AO337" s="138" t="s">
        <v>130</v>
      </c>
      <c r="AP337" s="138"/>
    </row>
    <row r="338" spans="1:42" x14ac:dyDescent="0.2">
      <c r="A338" s="173"/>
      <c r="B338" s="128"/>
      <c r="C338" s="128"/>
      <c r="D338" s="128">
        <v>-7.7499999999999999E-2</v>
      </c>
      <c r="E338" s="128">
        <v>-7.7499999999999999E-2</v>
      </c>
      <c r="F338" s="128">
        <v>-5.0000000000000001E-3</v>
      </c>
      <c r="G338" s="175">
        <v>-5.0000000000000001E-3</v>
      </c>
      <c r="J338" s="128"/>
      <c r="K338" s="129"/>
      <c r="L338" s="129"/>
      <c r="M338" s="129"/>
      <c r="N338" s="129"/>
      <c r="O338" s="129"/>
      <c r="P338" s="129"/>
      <c r="Q338" s="129"/>
      <c r="R338" s="129"/>
      <c r="S338" s="129"/>
      <c r="T338" s="129"/>
      <c r="U338" s="129"/>
      <c r="V338" s="129"/>
      <c r="W338" s="129"/>
      <c r="X338" s="129"/>
      <c r="Y338" s="129"/>
      <c r="Z338" s="129"/>
      <c r="AA338" s="129"/>
      <c r="AB338" s="129"/>
      <c r="AC338" s="77"/>
      <c r="AD338" s="129"/>
      <c r="AE338" s="129"/>
      <c r="AF338" s="129"/>
      <c r="AG338" s="129"/>
      <c r="AH338" s="129"/>
      <c r="AI338" s="129"/>
      <c r="AJ338" s="129"/>
      <c r="AK338" s="142">
        <v>336</v>
      </c>
      <c r="AL338" s="143" t="s">
        <v>465</v>
      </c>
      <c r="AM338" s="159" t="s">
        <v>218</v>
      </c>
      <c r="AN338" s="160" t="s">
        <v>219</v>
      </c>
      <c r="AO338" s="138" t="s">
        <v>130</v>
      </c>
      <c r="AP338" s="138"/>
    </row>
    <row r="339" spans="1:42" x14ac:dyDescent="0.2">
      <c r="A339" s="173"/>
      <c r="B339" s="128"/>
      <c r="C339" s="128"/>
      <c r="D339" s="128">
        <v>-0.06</v>
      </c>
      <c r="E339" s="128">
        <v>-0.06</v>
      </c>
      <c r="F339" s="128">
        <v>-5.0000000000000001E-3</v>
      </c>
      <c r="G339" s="175">
        <v>-5.0000000000000001E-3</v>
      </c>
      <c r="J339" s="128"/>
      <c r="K339" s="129"/>
      <c r="L339" s="129"/>
      <c r="M339" s="129"/>
      <c r="N339" s="129"/>
      <c r="O339" s="129"/>
      <c r="P339" s="129"/>
      <c r="Q339" s="129"/>
      <c r="R339" s="129"/>
      <c r="S339" s="129"/>
      <c r="T339" s="129"/>
      <c r="U339" s="129"/>
      <c r="V339" s="129"/>
      <c r="W339" s="129"/>
      <c r="X339" s="129"/>
      <c r="Y339" s="129"/>
      <c r="Z339" s="129"/>
      <c r="AA339" s="129"/>
      <c r="AB339" s="129"/>
      <c r="AC339" s="77"/>
      <c r="AD339" s="129"/>
      <c r="AE339" s="129"/>
      <c r="AF339" s="129"/>
      <c r="AG339" s="129"/>
      <c r="AH339" s="129"/>
      <c r="AI339" s="129"/>
      <c r="AJ339" s="129"/>
      <c r="AK339" s="142">
        <v>337</v>
      </c>
      <c r="AL339" s="143" t="s">
        <v>467</v>
      </c>
      <c r="AM339" s="159" t="s">
        <v>218</v>
      </c>
      <c r="AN339" s="160" t="s">
        <v>219</v>
      </c>
      <c r="AO339" s="138" t="s">
        <v>130</v>
      </c>
      <c r="AP339" s="138"/>
    </row>
    <row r="340" spans="1:42" x14ac:dyDescent="0.2">
      <c r="A340" s="173"/>
      <c r="B340" s="128"/>
      <c r="C340" s="128"/>
      <c r="D340" s="128">
        <v>-4.7500000000000001E-2</v>
      </c>
      <c r="E340" s="128">
        <v>-4.7500000000000001E-2</v>
      </c>
      <c r="F340" s="128">
        <v>-5.0000000000000001E-3</v>
      </c>
      <c r="G340" s="175">
        <v>-5.0000000000000001E-3</v>
      </c>
      <c r="J340" s="128"/>
      <c r="K340" s="129"/>
      <c r="L340" s="129"/>
      <c r="M340" s="129"/>
      <c r="N340" s="129"/>
      <c r="O340" s="129"/>
      <c r="P340" s="129"/>
      <c r="Q340" s="129"/>
      <c r="R340" s="129"/>
      <c r="S340" s="129"/>
      <c r="T340" s="129"/>
      <c r="U340" s="129"/>
      <c r="V340" s="129"/>
      <c r="W340" s="129"/>
      <c r="X340" s="129"/>
      <c r="Y340" s="129"/>
      <c r="Z340" s="129"/>
      <c r="AA340" s="129"/>
      <c r="AB340" s="129"/>
      <c r="AC340" s="77"/>
      <c r="AD340" s="129"/>
      <c r="AE340" s="129"/>
      <c r="AF340" s="129"/>
      <c r="AG340" s="129"/>
      <c r="AH340" s="129"/>
      <c r="AI340" s="129"/>
      <c r="AJ340" s="129"/>
      <c r="AK340" s="142">
        <v>338</v>
      </c>
      <c r="AL340" s="143" t="s">
        <v>469</v>
      </c>
      <c r="AM340" s="159" t="s">
        <v>218</v>
      </c>
      <c r="AN340" s="160" t="s">
        <v>219</v>
      </c>
      <c r="AO340" s="138" t="s">
        <v>130</v>
      </c>
      <c r="AP340" s="138"/>
    </row>
    <row r="341" spans="1:42" x14ac:dyDescent="0.2">
      <c r="A341" s="173"/>
      <c r="B341" s="128"/>
      <c r="C341" s="128"/>
      <c r="D341" s="128">
        <v>-0.01</v>
      </c>
      <c r="E341" s="128">
        <v>-0.01</v>
      </c>
      <c r="F341" s="128">
        <v>-5.0000000000000001E-3</v>
      </c>
      <c r="G341" s="175">
        <v>-5.0000000000000001E-3</v>
      </c>
      <c r="J341" s="128"/>
      <c r="K341" s="129"/>
      <c r="L341" s="129"/>
      <c r="M341" s="129"/>
      <c r="N341" s="129"/>
      <c r="O341" s="129"/>
      <c r="P341" s="129"/>
      <c r="Q341" s="129"/>
      <c r="R341" s="129"/>
      <c r="S341" s="129"/>
      <c r="T341" s="129"/>
      <c r="U341" s="129"/>
      <c r="V341" s="129"/>
      <c r="W341" s="129"/>
      <c r="X341" s="129"/>
      <c r="Y341" s="129"/>
      <c r="Z341" s="129"/>
      <c r="AA341" s="129"/>
      <c r="AB341" s="129"/>
      <c r="AC341" s="77"/>
      <c r="AD341" s="129"/>
      <c r="AE341" s="129"/>
      <c r="AF341" s="129"/>
      <c r="AG341" s="129"/>
      <c r="AH341" s="129"/>
      <c r="AI341" s="129"/>
      <c r="AJ341" s="129"/>
      <c r="AK341" s="142">
        <v>339</v>
      </c>
      <c r="AL341" s="143" t="s">
        <v>471</v>
      </c>
      <c r="AM341" s="159" t="s">
        <v>218</v>
      </c>
      <c r="AN341" s="160" t="s">
        <v>219</v>
      </c>
      <c r="AO341" s="138" t="s">
        <v>130</v>
      </c>
      <c r="AP341" s="138"/>
    </row>
    <row r="342" spans="1:42" x14ac:dyDescent="0.2">
      <c r="A342" s="173"/>
      <c r="B342" s="128"/>
      <c r="C342" s="128"/>
      <c r="D342" s="128">
        <v>-0.01</v>
      </c>
      <c r="E342" s="128">
        <v>-0.01</v>
      </c>
      <c r="F342" s="128">
        <v>-5.0000000000000001E-3</v>
      </c>
      <c r="G342" s="175">
        <v>-5.0000000000000001E-3</v>
      </c>
      <c r="J342" s="128"/>
      <c r="K342" s="129"/>
      <c r="L342" s="129"/>
      <c r="M342" s="129"/>
      <c r="N342" s="129"/>
      <c r="O342" s="129"/>
      <c r="P342" s="129"/>
      <c r="Q342" s="129"/>
      <c r="R342" s="129"/>
      <c r="S342" s="129"/>
      <c r="T342" s="129"/>
      <c r="U342" s="129"/>
      <c r="V342" s="129"/>
      <c r="W342" s="129"/>
      <c r="X342" s="129"/>
      <c r="Y342" s="129"/>
      <c r="Z342" s="129"/>
      <c r="AA342" s="129"/>
      <c r="AB342" s="129"/>
      <c r="AC342" s="77"/>
      <c r="AD342" s="129"/>
      <c r="AE342" s="129"/>
      <c r="AF342" s="129"/>
      <c r="AG342" s="129"/>
      <c r="AH342" s="129"/>
      <c r="AI342" s="129"/>
      <c r="AJ342" s="129"/>
      <c r="AK342" s="142">
        <v>340</v>
      </c>
      <c r="AL342" s="143" t="s">
        <v>473</v>
      </c>
      <c r="AM342" s="159" t="s">
        <v>218</v>
      </c>
      <c r="AN342" s="160" t="s">
        <v>219</v>
      </c>
      <c r="AO342" s="138" t="s">
        <v>130</v>
      </c>
      <c r="AP342" s="138"/>
    </row>
    <row r="343" spans="1:42" x14ac:dyDescent="0.2">
      <c r="A343" s="173"/>
      <c r="B343" s="128"/>
      <c r="C343" s="128"/>
      <c r="D343" s="128">
        <v>-5.0000000000000001E-3</v>
      </c>
      <c r="E343" s="128">
        <v>-5.0000000000000001E-3</v>
      </c>
      <c r="F343" s="128">
        <v>-5.0000000000000001E-3</v>
      </c>
      <c r="G343" s="175">
        <v>-5.0000000000000001E-3</v>
      </c>
      <c r="J343" s="128"/>
      <c r="K343" s="129"/>
      <c r="L343" s="129"/>
      <c r="M343" s="129"/>
      <c r="N343" s="129"/>
      <c r="O343" s="129"/>
      <c r="P343" s="129"/>
      <c r="Q343" s="129"/>
      <c r="R343" s="129"/>
      <c r="S343" s="129"/>
      <c r="T343" s="129"/>
      <c r="U343" s="129"/>
      <c r="V343" s="129"/>
      <c r="W343" s="129"/>
      <c r="X343" s="129"/>
      <c r="Y343" s="129"/>
      <c r="Z343" s="129"/>
      <c r="AA343" s="129"/>
      <c r="AB343" s="129"/>
      <c r="AC343" s="77"/>
      <c r="AD343" s="129"/>
      <c r="AE343" s="129"/>
      <c r="AF343" s="129"/>
      <c r="AG343" s="129"/>
      <c r="AH343" s="129"/>
      <c r="AI343" s="129"/>
      <c r="AJ343" s="129"/>
      <c r="AK343" s="142">
        <v>341</v>
      </c>
      <c r="AL343" s="143" t="s">
        <v>475</v>
      </c>
      <c r="AM343" s="159" t="s">
        <v>218</v>
      </c>
      <c r="AN343" s="160" t="s">
        <v>219</v>
      </c>
      <c r="AO343" s="138" t="s">
        <v>130</v>
      </c>
      <c r="AP343" s="138"/>
    </row>
    <row r="344" spans="1:42" x14ac:dyDescent="0.2">
      <c r="A344" s="173"/>
      <c r="B344" s="128"/>
      <c r="C344" s="128"/>
      <c r="D344" s="128">
        <v>-2.5000000000000001E-3</v>
      </c>
      <c r="E344" s="128">
        <v>-2.5000000000000001E-3</v>
      </c>
      <c r="F344" s="128">
        <v>-5.0000000000000001E-3</v>
      </c>
      <c r="G344" s="175">
        <v>-5.0000000000000001E-3</v>
      </c>
      <c r="J344" s="128"/>
      <c r="K344" s="129"/>
      <c r="L344" s="129"/>
      <c r="M344" s="129"/>
      <c r="N344" s="129"/>
      <c r="O344" s="129"/>
      <c r="P344" s="129"/>
      <c r="Q344" s="129"/>
      <c r="R344" s="129"/>
      <c r="S344" s="129"/>
      <c r="T344" s="129"/>
      <c r="U344" s="129"/>
      <c r="V344" s="129"/>
      <c r="W344" s="129"/>
      <c r="X344" s="129"/>
      <c r="Y344" s="129"/>
      <c r="Z344" s="129"/>
      <c r="AA344" s="129"/>
      <c r="AB344" s="129"/>
      <c r="AC344" s="77"/>
      <c r="AD344" s="129"/>
      <c r="AE344" s="129"/>
      <c r="AF344" s="129"/>
      <c r="AG344" s="129"/>
      <c r="AH344" s="129"/>
      <c r="AI344" s="129"/>
      <c r="AJ344" s="129"/>
      <c r="AK344" s="142">
        <v>342</v>
      </c>
      <c r="AL344" s="143" t="s">
        <v>477</v>
      </c>
      <c r="AM344" s="159" t="s">
        <v>218</v>
      </c>
      <c r="AN344" s="160" t="s">
        <v>219</v>
      </c>
      <c r="AO344" s="138" t="s">
        <v>130</v>
      </c>
      <c r="AP344" s="138"/>
    </row>
    <row r="345" spans="1:42" x14ac:dyDescent="0.2">
      <c r="A345" s="173"/>
      <c r="B345" s="128"/>
      <c r="C345" s="128"/>
      <c r="D345" s="128">
        <v>0</v>
      </c>
      <c r="E345" s="128">
        <v>0</v>
      </c>
      <c r="F345" s="128">
        <v>-5.0000000000000001E-3</v>
      </c>
      <c r="G345" s="175">
        <v>-5.0000000000000001E-3</v>
      </c>
      <c r="J345" s="128"/>
      <c r="K345" s="129"/>
      <c r="L345" s="129"/>
      <c r="M345" s="129"/>
      <c r="N345" s="129"/>
      <c r="O345" s="129"/>
      <c r="P345" s="129"/>
      <c r="Q345" s="129"/>
      <c r="R345" s="129"/>
      <c r="S345" s="129"/>
      <c r="T345" s="129"/>
      <c r="U345" s="129"/>
      <c r="V345" s="129"/>
      <c r="W345" s="129"/>
      <c r="X345" s="129"/>
      <c r="Y345" s="129"/>
      <c r="Z345" s="129"/>
      <c r="AA345" s="129"/>
      <c r="AB345" s="129"/>
      <c r="AC345" s="77"/>
      <c r="AD345" s="129"/>
      <c r="AE345" s="129"/>
      <c r="AF345" s="129"/>
      <c r="AG345" s="129"/>
      <c r="AH345" s="129"/>
      <c r="AI345" s="129"/>
      <c r="AJ345" s="129"/>
      <c r="AK345" s="142">
        <v>343</v>
      </c>
      <c r="AL345" s="143" t="s">
        <v>479</v>
      </c>
      <c r="AM345" s="159" t="s">
        <v>218</v>
      </c>
      <c r="AN345" s="160" t="s">
        <v>219</v>
      </c>
      <c r="AO345" s="138" t="s">
        <v>130</v>
      </c>
      <c r="AP345" s="138"/>
    </row>
    <row r="346" spans="1:42" x14ac:dyDescent="0.2">
      <c r="A346" s="173"/>
      <c r="B346" s="128"/>
      <c r="C346" s="128"/>
      <c r="D346" s="128">
        <v>-7.4999999999999997E-3</v>
      </c>
      <c r="E346" s="128">
        <v>-7.4999999999999997E-3</v>
      </c>
      <c r="F346" s="128">
        <v>-5.0000000000000001E-3</v>
      </c>
      <c r="G346" s="175">
        <v>-5.0000000000000001E-3</v>
      </c>
      <c r="J346" s="128"/>
      <c r="K346" s="129"/>
      <c r="L346" s="129"/>
      <c r="M346" s="129"/>
      <c r="N346" s="129"/>
      <c r="O346" s="129"/>
      <c r="P346" s="129"/>
      <c r="Q346" s="129"/>
      <c r="R346" s="129"/>
      <c r="S346" s="129"/>
      <c r="T346" s="129"/>
      <c r="U346" s="129"/>
      <c r="V346" s="129"/>
      <c r="W346" s="129"/>
      <c r="X346" s="129"/>
      <c r="Y346" s="129"/>
      <c r="Z346" s="129"/>
      <c r="AA346" s="129"/>
      <c r="AB346" s="129"/>
      <c r="AC346" s="77"/>
      <c r="AD346" s="129"/>
      <c r="AE346" s="129"/>
      <c r="AF346" s="129"/>
      <c r="AG346" s="129"/>
      <c r="AH346" s="129"/>
      <c r="AI346" s="129"/>
      <c r="AJ346" s="129"/>
      <c r="AK346" s="142">
        <v>344</v>
      </c>
      <c r="AL346" s="143" t="s">
        <v>481</v>
      </c>
      <c r="AM346" s="159" t="s">
        <v>218</v>
      </c>
      <c r="AN346" s="160" t="s">
        <v>219</v>
      </c>
      <c r="AO346" s="138" t="s">
        <v>130</v>
      </c>
      <c r="AP346" s="138"/>
    </row>
    <row r="347" spans="1:42" x14ac:dyDescent="0.2">
      <c r="A347" s="173"/>
      <c r="B347" s="128"/>
      <c r="C347" s="128"/>
      <c r="D347" s="128">
        <v>-1.7500000000000002E-2</v>
      </c>
      <c r="E347" s="128">
        <v>-1.7500000000000002E-2</v>
      </c>
      <c r="F347" s="128">
        <v>-5.0000000000000001E-3</v>
      </c>
      <c r="G347" s="175">
        <v>-5.0000000000000001E-3</v>
      </c>
      <c r="J347" s="128"/>
      <c r="K347" s="129"/>
      <c r="L347" s="129"/>
      <c r="M347" s="129"/>
      <c r="N347" s="129"/>
      <c r="O347" s="129"/>
      <c r="P347" s="129"/>
      <c r="Q347" s="129"/>
      <c r="R347" s="129"/>
      <c r="S347" s="129"/>
      <c r="T347" s="129"/>
      <c r="U347" s="129"/>
      <c r="V347" s="129"/>
      <c r="W347" s="129"/>
      <c r="X347" s="129"/>
      <c r="Y347" s="129"/>
      <c r="Z347" s="129"/>
      <c r="AA347" s="129"/>
      <c r="AB347" s="129"/>
      <c r="AC347" s="77"/>
      <c r="AD347" s="129"/>
      <c r="AE347" s="129"/>
      <c r="AF347" s="129"/>
      <c r="AG347" s="129"/>
      <c r="AH347" s="129"/>
      <c r="AI347" s="129"/>
      <c r="AJ347" s="129"/>
      <c r="AK347" s="142">
        <v>345</v>
      </c>
      <c r="AL347" s="143" t="s">
        <v>483</v>
      </c>
      <c r="AM347" s="159" t="s">
        <v>218</v>
      </c>
      <c r="AN347" s="160" t="s">
        <v>219</v>
      </c>
      <c r="AO347" s="138" t="s">
        <v>130</v>
      </c>
      <c r="AP347" s="138"/>
    </row>
    <row r="348" spans="1:42" x14ac:dyDescent="0.2">
      <c r="A348" s="173"/>
      <c r="B348" s="128"/>
      <c r="C348" s="128"/>
      <c r="D348" s="128">
        <v>-5.2499999999999998E-2</v>
      </c>
      <c r="E348" s="128">
        <v>-5.2499999999999998E-2</v>
      </c>
      <c r="F348" s="128">
        <v>-5.0000000000000001E-3</v>
      </c>
      <c r="G348" s="128">
        <v>-5.0000000000000001E-3</v>
      </c>
      <c r="J348" s="128"/>
      <c r="K348" s="129"/>
      <c r="L348" s="129"/>
      <c r="M348" s="129"/>
      <c r="N348" s="129"/>
      <c r="O348" s="129"/>
      <c r="P348" s="129"/>
      <c r="Q348" s="129"/>
      <c r="R348" s="129"/>
      <c r="S348" s="129"/>
      <c r="T348" s="129"/>
      <c r="U348" s="129"/>
      <c r="V348" s="129"/>
      <c r="W348" s="129"/>
      <c r="X348" s="129"/>
      <c r="Y348" s="129"/>
      <c r="Z348" s="129"/>
      <c r="AA348" s="129"/>
      <c r="AB348" s="129"/>
      <c r="AC348" s="77"/>
      <c r="AD348" s="129"/>
      <c r="AE348" s="129"/>
      <c r="AF348" s="129"/>
      <c r="AG348" s="129"/>
      <c r="AH348" s="129"/>
      <c r="AI348" s="129"/>
      <c r="AJ348" s="129"/>
      <c r="AK348" s="142">
        <v>346</v>
      </c>
      <c r="AL348" s="143" t="s">
        <v>485</v>
      </c>
      <c r="AM348" s="159" t="s">
        <v>218</v>
      </c>
      <c r="AN348" s="160" t="s">
        <v>219</v>
      </c>
      <c r="AO348" s="138" t="s">
        <v>130</v>
      </c>
      <c r="AP348" s="138"/>
    </row>
    <row r="349" spans="1:42" x14ac:dyDescent="0.2">
      <c r="A349" s="173"/>
      <c r="B349" s="128"/>
      <c r="C349" s="128"/>
      <c r="D349" s="128">
        <v>-7.4999999999999997E-2</v>
      </c>
      <c r="E349" s="128">
        <v>-7.4999999999999997E-2</v>
      </c>
      <c r="F349" s="128">
        <v>-5.0000000000000001E-3</v>
      </c>
      <c r="G349" s="128">
        <v>-5.0000000000000001E-3</v>
      </c>
      <c r="J349" s="128"/>
      <c r="K349" s="129"/>
      <c r="L349" s="129"/>
      <c r="M349" s="129"/>
      <c r="N349" s="129"/>
      <c r="O349" s="129"/>
      <c r="P349" s="129"/>
      <c r="Q349" s="129"/>
      <c r="R349" s="129"/>
      <c r="S349" s="129"/>
      <c r="T349" s="129"/>
      <c r="U349" s="129"/>
      <c r="V349" s="129"/>
      <c r="W349" s="129"/>
      <c r="X349" s="129"/>
      <c r="Y349" s="129"/>
      <c r="Z349" s="129"/>
      <c r="AA349" s="129"/>
      <c r="AB349" s="129"/>
      <c r="AC349" s="77"/>
      <c r="AD349" s="129"/>
      <c r="AE349" s="129"/>
      <c r="AF349" s="129"/>
      <c r="AG349" s="129"/>
      <c r="AH349" s="129"/>
      <c r="AI349" s="129"/>
      <c r="AJ349" s="129"/>
      <c r="AK349" s="142">
        <v>347</v>
      </c>
      <c r="AL349" s="143" t="s">
        <v>487</v>
      </c>
      <c r="AM349" s="159" t="s">
        <v>218</v>
      </c>
      <c r="AN349" s="160" t="s">
        <v>219</v>
      </c>
      <c r="AO349" s="138" t="s">
        <v>130</v>
      </c>
      <c r="AP349" s="138"/>
    </row>
    <row r="350" spans="1:42" x14ac:dyDescent="0.2">
      <c r="A350" s="173"/>
      <c r="B350" s="128"/>
      <c r="C350" s="128"/>
      <c r="D350" s="128"/>
      <c r="E350" s="128"/>
      <c r="F350" s="128"/>
      <c r="G350" s="128"/>
      <c r="J350" s="128"/>
      <c r="K350" s="129"/>
      <c r="L350" s="129"/>
      <c r="M350" s="129"/>
      <c r="N350" s="129"/>
      <c r="O350" s="129"/>
      <c r="P350" s="129"/>
      <c r="Q350" s="129"/>
      <c r="R350" s="129"/>
      <c r="S350" s="129"/>
      <c r="T350" s="129"/>
      <c r="U350" s="129"/>
      <c r="V350" s="129"/>
      <c r="W350" s="129"/>
      <c r="X350" s="129"/>
      <c r="Y350" s="129"/>
      <c r="Z350" s="129"/>
      <c r="AA350" s="129"/>
      <c r="AB350" s="129"/>
      <c r="AC350" s="77"/>
      <c r="AD350" s="129"/>
      <c r="AE350" s="129"/>
      <c r="AF350" s="129"/>
      <c r="AG350" s="129"/>
      <c r="AH350" s="129"/>
      <c r="AI350" s="129"/>
      <c r="AJ350" s="129"/>
      <c r="AK350" s="142">
        <v>348</v>
      </c>
      <c r="AL350" s="143" t="s">
        <v>489</v>
      </c>
      <c r="AM350" s="159" t="s">
        <v>218</v>
      </c>
      <c r="AN350" s="160" t="s">
        <v>219</v>
      </c>
      <c r="AO350" s="138" t="s">
        <v>130</v>
      </c>
      <c r="AP350" s="138"/>
    </row>
    <row r="351" spans="1:42" x14ac:dyDescent="0.2">
      <c r="A351" s="173"/>
      <c r="B351" s="128"/>
      <c r="C351" s="128"/>
      <c r="D351" s="128"/>
      <c r="E351" s="128"/>
      <c r="F351" s="128"/>
      <c r="G351" s="128"/>
      <c r="J351" s="128"/>
      <c r="K351" s="129"/>
      <c r="L351" s="129"/>
      <c r="M351" s="129"/>
      <c r="N351" s="129"/>
      <c r="O351" s="129"/>
      <c r="P351" s="129"/>
      <c r="Q351" s="129"/>
      <c r="R351" s="129"/>
      <c r="S351" s="129"/>
      <c r="T351" s="129"/>
      <c r="U351" s="129"/>
      <c r="V351" s="129"/>
      <c r="W351" s="129"/>
      <c r="X351" s="129"/>
      <c r="Y351" s="129"/>
      <c r="Z351" s="129"/>
      <c r="AA351" s="129"/>
      <c r="AB351" s="129"/>
      <c r="AC351" s="77"/>
      <c r="AD351" s="129"/>
      <c r="AE351" s="129"/>
      <c r="AF351" s="129"/>
      <c r="AG351" s="129"/>
      <c r="AH351" s="129"/>
      <c r="AI351" s="129"/>
      <c r="AJ351" s="129"/>
      <c r="AK351" s="142">
        <v>349</v>
      </c>
      <c r="AL351" s="143" t="s">
        <v>491</v>
      </c>
      <c r="AM351" s="159" t="s">
        <v>218</v>
      </c>
      <c r="AN351" s="160" t="s">
        <v>219</v>
      </c>
      <c r="AO351" s="138" t="s">
        <v>130</v>
      </c>
      <c r="AP351" s="138"/>
    </row>
    <row r="352" spans="1:42" x14ac:dyDescent="0.2">
      <c r="A352" s="173"/>
      <c r="B352" s="128"/>
      <c r="C352" s="128"/>
      <c r="D352" s="128"/>
      <c r="E352" s="128"/>
      <c r="F352" s="128"/>
      <c r="G352" s="128"/>
      <c r="J352" s="128"/>
      <c r="K352" s="129"/>
      <c r="L352" s="129"/>
      <c r="M352" s="129"/>
      <c r="N352" s="129"/>
      <c r="O352" s="129"/>
      <c r="P352" s="129"/>
      <c r="Q352" s="129"/>
      <c r="R352" s="129"/>
      <c r="S352" s="129"/>
      <c r="T352" s="129"/>
      <c r="U352" s="129"/>
      <c r="V352" s="129"/>
      <c r="W352" s="129"/>
      <c r="X352" s="129"/>
      <c r="Y352" s="129"/>
      <c r="Z352" s="129"/>
      <c r="AA352" s="129"/>
      <c r="AB352" s="129"/>
      <c r="AC352" s="77"/>
      <c r="AD352" s="129"/>
      <c r="AE352" s="129"/>
      <c r="AF352" s="129"/>
      <c r="AG352" s="129"/>
      <c r="AH352" s="129"/>
      <c r="AI352" s="129"/>
      <c r="AJ352" s="129"/>
      <c r="AK352" s="142">
        <v>350</v>
      </c>
      <c r="AL352" s="143" t="s">
        <v>493</v>
      </c>
      <c r="AM352" s="159" t="s">
        <v>218</v>
      </c>
      <c r="AN352" s="160" t="s">
        <v>219</v>
      </c>
      <c r="AO352" s="138" t="s">
        <v>130</v>
      </c>
      <c r="AP352" s="138"/>
    </row>
    <row r="353" spans="1:42" x14ac:dyDescent="0.2">
      <c r="A353" s="173"/>
      <c r="B353" s="128"/>
      <c r="C353" s="128"/>
      <c r="D353" s="128"/>
      <c r="E353" s="128"/>
      <c r="F353" s="128"/>
      <c r="G353" s="128"/>
      <c r="J353" s="128"/>
      <c r="K353" s="129"/>
      <c r="L353" s="129"/>
      <c r="M353" s="129"/>
      <c r="N353" s="129"/>
      <c r="O353" s="129"/>
      <c r="P353" s="129"/>
      <c r="Q353" s="129"/>
      <c r="R353" s="129"/>
      <c r="S353" s="129"/>
      <c r="T353" s="129"/>
      <c r="U353" s="129"/>
      <c r="V353" s="129"/>
      <c r="W353" s="129"/>
      <c r="X353" s="129"/>
      <c r="Y353" s="129"/>
      <c r="Z353" s="129"/>
      <c r="AA353" s="129"/>
      <c r="AB353" s="129"/>
      <c r="AC353" s="77"/>
      <c r="AD353" s="129"/>
      <c r="AE353" s="129"/>
      <c r="AF353" s="129"/>
      <c r="AG353" s="129"/>
      <c r="AH353" s="129"/>
      <c r="AI353" s="129"/>
      <c r="AJ353" s="129"/>
      <c r="AK353" s="142">
        <v>351</v>
      </c>
      <c r="AL353" s="143" t="s">
        <v>495</v>
      </c>
      <c r="AM353" s="159" t="s">
        <v>218</v>
      </c>
      <c r="AN353" s="160" t="s">
        <v>219</v>
      </c>
      <c r="AO353" s="138" t="s">
        <v>130</v>
      </c>
      <c r="AP353" s="138"/>
    </row>
    <row r="354" spans="1:42" x14ac:dyDescent="0.2">
      <c r="A354" s="173"/>
      <c r="B354" s="128"/>
      <c r="C354" s="128"/>
      <c r="D354" s="128"/>
      <c r="E354" s="128"/>
      <c r="F354" s="128"/>
      <c r="G354" s="128"/>
      <c r="J354" s="128"/>
      <c r="K354" s="129"/>
      <c r="L354" s="129"/>
      <c r="M354" s="129"/>
      <c r="N354" s="129"/>
      <c r="O354" s="129"/>
      <c r="P354" s="129"/>
      <c r="Q354" s="129"/>
      <c r="R354" s="129"/>
      <c r="S354" s="129"/>
      <c r="T354" s="129"/>
      <c r="U354" s="129"/>
      <c r="V354" s="129"/>
      <c r="W354" s="129"/>
      <c r="X354" s="129"/>
      <c r="Y354" s="129"/>
      <c r="Z354" s="129"/>
      <c r="AA354" s="129"/>
      <c r="AB354" s="129"/>
      <c r="AC354" s="77"/>
      <c r="AD354" s="129"/>
      <c r="AE354" s="129"/>
      <c r="AF354" s="129"/>
      <c r="AG354" s="129"/>
      <c r="AH354" s="129"/>
      <c r="AI354" s="129"/>
      <c r="AJ354" s="129"/>
      <c r="AK354" s="142">
        <v>352</v>
      </c>
      <c r="AL354" s="143" t="s">
        <v>497</v>
      </c>
      <c r="AM354" s="159" t="s">
        <v>218</v>
      </c>
      <c r="AN354" s="160" t="s">
        <v>219</v>
      </c>
      <c r="AO354" s="138" t="s">
        <v>130</v>
      </c>
      <c r="AP354" s="138"/>
    </row>
    <row r="355" spans="1:42" x14ac:dyDescent="0.2">
      <c r="A355" s="173"/>
      <c r="B355" s="128"/>
      <c r="C355" s="128"/>
      <c r="D355" s="128"/>
      <c r="E355" s="128"/>
      <c r="F355" s="128"/>
      <c r="G355" s="128"/>
      <c r="J355" s="128"/>
      <c r="K355" s="129"/>
      <c r="L355" s="129"/>
      <c r="M355" s="129"/>
      <c r="N355" s="129"/>
      <c r="O355" s="129"/>
      <c r="P355" s="129"/>
      <c r="Q355" s="129"/>
      <c r="R355" s="129"/>
      <c r="S355" s="129"/>
      <c r="T355" s="129"/>
      <c r="U355" s="129"/>
      <c r="V355" s="129"/>
      <c r="W355" s="129"/>
      <c r="X355" s="129"/>
      <c r="Y355" s="129"/>
      <c r="Z355" s="129"/>
      <c r="AA355" s="129"/>
      <c r="AB355" s="129"/>
      <c r="AC355" s="77"/>
      <c r="AD355" s="129"/>
      <c r="AE355" s="129"/>
      <c r="AF355" s="129"/>
      <c r="AG355" s="129"/>
      <c r="AH355" s="129"/>
      <c r="AI355" s="129"/>
      <c r="AJ355" s="129"/>
      <c r="AK355" s="142">
        <v>353</v>
      </c>
      <c r="AL355" s="143" t="s">
        <v>499</v>
      </c>
      <c r="AM355" s="159" t="s">
        <v>218</v>
      </c>
      <c r="AN355" s="160" t="s">
        <v>219</v>
      </c>
      <c r="AO355" s="138" t="s">
        <v>130</v>
      </c>
      <c r="AP355" s="138"/>
    </row>
    <row r="356" spans="1:42" x14ac:dyDescent="0.2">
      <c r="A356" s="173"/>
      <c r="B356" s="128"/>
      <c r="C356" s="128"/>
      <c r="D356" s="128"/>
      <c r="E356" s="128"/>
      <c r="F356" s="128"/>
      <c r="G356" s="128"/>
      <c r="J356" s="128"/>
      <c r="K356" s="129"/>
      <c r="L356" s="129"/>
      <c r="M356" s="129"/>
      <c r="N356" s="129"/>
      <c r="O356" s="129"/>
      <c r="P356" s="129"/>
      <c r="Q356" s="129"/>
      <c r="R356" s="129"/>
      <c r="S356" s="129"/>
      <c r="T356" s="129"/>
      <c r="U356" s="129"/>
      <c r="V356" s="129"/>
      <c r="W356" s="129"/>
      <c r="X356" s="129"/>
      <c r="Y356" s="129"/>
      <c r="Z356" s="129"/>
      <c r="AA356" s="129"/>
      <c r="AB356" s="129"/>
      <c r="AC356" s="77"/>
      <c r="AD356" s="129"/>
      <c r="AE356" s="129"/>
      <c r="AF356" s="129"/>
      <c r="AG356" s="129"/>
      <c r="AH356" s="129"/>
      <c r="AI356" s="129"/>
      <c r="AJ356" s="129"/>
      <c r="AK356" s="142">
        <v>354</v>
      </c>
      <c r="AL356" s="143" t="s">
        <v>501</v>
      </c>
      <c r="AM356" s="159" t="s">
        <v>218</v>
      </c>
      <c r="AN356" s="160" t="s">
        <v>219</v>
      </c>
      <c r="AO356" s="138" t="s">
        <v>130</v>
      </c>
      <c r="AP356" s="138"/>
    </row>
    <row r="357" spans="1:42" x14ac:dyDescent="0.2">
      <c r="A357" s="173"/>
      <c r="B357" s="128"/>
      <c r="C357" s="128"/>
      <c r="D357" s="128"/>
      <c r="E357" s="128"/>
      <c r="F357" s="128"/>
      <c r="G357" s="128"/>
      <c r="J357" s="128"/>
      <c r="K357" s="129"/>
      <c r="L357" s="129"/>
      <c r="M357" s="129"/>
      <c r="N357" s="129"/>
      <c r="O357" s="129"/>
      <c r="P357" s="129"/>
      <c r="Q357" s="129"/>
      <c r="R357" s="129"/>
      <c r="S357" s="129"/>
      <c r="T357" s="129"/>
      <c r="U357" s="129"/>
      <c r="V357" s="129"/>
      <c r="W357" s="129"/>
      <c r="X357" s="129"/>
      <c r="Y357" s="129"/>
      <c r="Z357" s="129"/>
      <c r="AA357" s="129"/>
      <c r="AB357" s="129"/>
      <c r="AC357" s="77"/>
      <c r="AD357" s="129"/>
      <c r="AE357" s="129"/>
      <c r="AF357" s="129"/>
      <c r="AG357" s="129"/>
      <c r="AH357" s="129"/>
      <c r="AI357" s="129"/>
      <c r="AJ357" s="129"/>
      <c r="AK357" s="142">
        <v>355</v>
      </c>
      <c r="AL357" s="143" t="s">
        <v>503</v>
      </c>
      <c r="AM357" s="159" t="s">
        <v>218</v>
      </c>
      <c r="AN357" s="160" t="s">
        <v>219</v>
      </c>
      <c r="AO357" s="138" t="s">
        <v>130</v>
      </c>
      <c r="AP357" s="138"/>
    </row>
    <row r="358" spans="1:42" x14ac:dyDescent="0.2">
      <c r="A358" s="173"/>
      <c r="B358" s="128"/>
      <c r="C358" s="128"/>
      <c r="D358" s="128"/>
      <c r="E358" s="128"/>
      <c r="F358" s="128"/>
      <c r="G358" s="128"/>
      <c r="J358" s="128"/>
      <c r="K358" s="129"/>
      <c r="L358" s="129"/>
      <c r="M358" s="129"/>
      <c r="N358" s="129"/>
      <c r="O358" s="129"/>
      <c r="P358" s="129"/>
      <c r="Q358" s="129"/>
      <c r="R358" s="129"/>
      <c r="S358" s="129"/>
      <c r="T358" s="129"/>
      <c r="U358" s="129"/>
      <c r="V358" s="129"/>
      <c r="W358" s="129"/>
      <c r="X358" s="129"/>
      <c r="Y358" s="129"/>
      <c r="Z358" s="129"/>
      <c r="AA358" s="129"/>
      <c r="AB358" s="129"/>
      <c r="AC358" s="77"/>
      <c r="AD358" s="129"/>
      <c r="AE358" s="129"/>
      <c r="AF358" s="129"/>
      <c r="AG358" s="129"/>
      <c r="AH358" s="129"/>
      <c r="AI358" s="129"/>
      <c r="AJ358" s="129"/>
      <c r="AK358" s="142">
        <v>356</v>
      </c>
      <c r="AL358" s="143" t="s">
        <v>505</v>
      </c>
      <c r="AM358" s="159" t="s">
        <v>218</v>
      </c>
      <c r="AN358" s="160" t="s">
        <v>219</v>
      </c>
      <c r="AO358" s="138" t="s">
        <v>130</v>
      </c>
      <c r="AP358" s="138"/>
    </row>
    <row r="359" spans="1:42" x14ac:dyDescent="0.2">
      <c r="A359" s="173"/>
      <c r="B359" s="128"/>
      <c r="C359" s="128"/>
      <c r="D359" s="128"/>
      <c r="E359" s="128"/>
      <c r="F359" s="128"/>
      <c r="G359" s="128"/>
      <c r="J359" s="128"/>
      <c r="K359" s="129"/>
      <c r="L359" s="129"/>
      <c r="M359" s="129"/>
      <c r="N359" s="129"/>
      <c r="O359" s="129"/>
      <c r="P359" s="129"/>
      <c r="Q359" s="129"/>
      <c r="R359" s="129"/>
      <c r="S359" s="129"/>
      <c r="T359" s="129"/>
      <c r="U359" s="129"/>
      <c r="V359" s="129"/>
      <c r="W359" s="129"/>
      <c r="X359" s="129"/>
      <c r="Y359" s="129"/>
      <c r="Z359" s="129"/>
      <c r="AA359" s="129"/>
      <c r="AB359" s="129"/>
      <c r="AC359" s="77"/>
      <c r="AD359" s="129"/>
      <c r="AE359" s="129"/>
      <c r="AF359" s="129"/>
      <c r="AG359" s="129"/>
      <c r="AH359" s="129"/>
      <c r="AI359" s="129"/>
      <c r="AJ359" s="129"/>
      <c r="AK359" s="142">
        <v>357</v>
      </c>
      <c r="AL359" s="143" t="s">
        <v>507</v>
      </c>
      <c r="AM359" s="159" t="s">
        <v>218</v>
      </c>
      <c r="AN359" s="160" t="s">
        <v>219</v>
      </c>
      <c r="AO359" s="138" t="s">
        <v>130</v>
      </c>
      <c r="AP359" s="138"/>
    </row>
    <row r="360" spans="1:42" x14ac:dyDescent="0.2">
      <c r="A360" s="173"/>
      <c r="B360" s="128"/>
      <c r="C360" s="128"/>
      <c r="D360" s="128"/>
      <c r="E360" s="128"/>
      <c r="F360" s="128"/>
      <c r="G360" s="128"/>
      <c r="J360" s="128"/>
      <c r="K360" s="129"/>
      <c r="L360" s="129"/>
      <c r="M360" s="129"/>
      <c r="N360" s="129"/>
      <c r="O360" s="129"/>
      <c r="P360" s="129"/>
      <c r="Q360" s="129"/>
      <c r="R360" s="129"/>
      <c r="S360" s="129"/>
      <c r="T360" s="129"/>
      <c r="U360" s="129"/>
      <c r="V360" s="129"/>
      <c r="W360" s="129"/>
      <c r="X360" s="129"/>
      <c r="Y360" s="129"/>
      <c r="Z360" s="129"/>
      <c r="AA360" s="129"/>
      <c r="AB360" s="129"/>
      <c r="AC360" s="77"/>
      <c r="AD360" s="129"/>
      <c r="AE360" s="129"/>
      <c r="AF360" s="129"/>
      <c r="AG360" s="129"/>
      <c r="AH360" s="129"/>
      <c r="AI360" s="129"/>
      <c r="AJ360" s="129"/>
      <c r="AK360" s="142">
        <v>358</v>
      </c>
      <c r="AL360" s="143" t="s">
        <v>509</v>
      </c>
      <c r="AM360" s="159" t="s">
        <v>218</v>
      </c>
      <c r="AN360" s="160" t="s">
        <v>219</v>
      </c>
      <c r="AO360" s="138" t="s">
        <v>130</v>
      </c>
      <c r="AP360" s="138"/>
    </row>
    <row r="361" spans="1:42" x14ac:dyDescent="0.2">
      <c r="A361" s="173"/>
      <c r="B361" s="128"/>
      <c r="C361" s="128"/>
      <c r="D361" s="128"/>
      <c r="E361" s="128"/>
      <c r="F361" s="128"/>
      <c r="G361" s="128"/>
      <c r="J361" s="128"/>
      <c r="K361" s="129"/>
      <c r="L361" s="129"/>
      <c r="M361" s="129"/>
      <c r="N361" s="129"/>
      <c r="O361" s="129"/>
      <c r="P361" s="129"/>
      <c r="Q361" s="129"/>
      <c r="R361" s="129"/>
      <c r="S361" s="129"/>
      <c r="T361" s="129"/>
      <c r="U361" s="129"/>
      <c r="V361" s="129"/>
      <c r="W361" s="129"/>
      <c r="X361" s="129"/>
      <c r="Y361" s="129"/>
      <c r="Z361" s="129"/>
      <c r="AA361" s="129"/>
      <c r="AB361" s="129"/>
      <c r="AC361" s="77"/>
      <c r="AD361" s="129"/>
      <c r="AE361" s="129"/>
      <c r="AF361" s="129"/>
      <c r="AG361" s="129"/>
      <c r="AH361" s="129"/>
      <c r="AI361" s="129"/>
      <c r="AJ361" s="129"/>
      <c r="AK361" s="142">
        <v>359</v>
      </c>
      <c r="AL361" s="143" t="s">
        <v>672</v>
      </c>
      <c r="AM361" s="159" t="s">
        <v>218</v>
      </c>
      <c r="AN361" s="160" t="s">
        <v>219</v>
      </c>
      <c r="AO361" s="138" t="s">
        <v>130</v>
      </c>
      <c r="AP361" s="138"/>
    </row>
    <row r="362" spans="1:42" x14ac:dyDescent="0.2">
      <c r="A362" s="173"/>
      <c r="B362" s="128"/>
      <c r="C362" s="128"/>
      <c r="D362" s="128"/>
      <c r="E362" s="128"/>
      <c r="F362" s="128"/>
      <c r="G362" s="128"/>
      <c r="J362" s="128"/>
      <c r="K362" s="129"/>
      <c r="L362" s="129"/>
      <c r="M362" s="129"/>
      <c r="N362" s="129"/>
      <c r="O362" s="129"/>
      <c r="P362" s="129"/>
      <c r="Q362" s="129"/>
      <c r="R362" s="129"/>
      <c r="S362" s="129"/>
      <c r="T362" s="129"/>
      <c r="U362" s="129"/>
      <c r="V362" s="129"/>
      <c r="W362" s="129"/>
      <c r="X362" s="129"/>
      <c r="Y362" s="129"/>
      <c r="Z362" s="129"/>
      <c r="AA362" s="129"/>
      <c r="AB362" s="129"/>
      <c r="AC362" s="77"/>
      <c r="AD362" s="129"/>
      <c r="AE362" s="129"/>
      <c r="AF362" s="129"/>
      <c r="AG362" s="129"/>
      <c r="AH362" s="129"/>
      <c r="AI362" s="129"/>
      <c r="AJ362" s="129"/>
      <c r="AK362" s="142">
        <v>360</v>
      </c>
      <c r="AL362" s="143" t="s">
        <v>515</v>
      </c>
      <c r="AM362" s="159" t="s">
        <v>218</v>
      </c>
      <c r="AN362" s="160" t="s">
        <v>219</v>
      </c>
      <c r="AO362" s="138" t="s">
        <v>130</v>
      </c>
      <c r="AP362" s="138"/>
    </row>
    <row r="363" spans="1:42" x14ac:dyDescent="0.2">
      <c r="A363" s="173"/>
      <c r="B363" s="128"/>
      <c r="C363" s="128"/>
      <c r="D363" s="128"/>
      <c r="E363" s="128"/>
      <c r="F363" s="128"/>
      <c r="G363" s="128"/>
      <c r="J363" s="128"/>
      <c r="K363" s="129"/>
      <c r="L363" s="129"/>
      <c r="M363" s="129"/>
      <c r="N363" s="129"/>
      <c r="O363" s="129"/>
      <c r="P363" s="129"/>
      <c r="Q363" s="129"/>
      <c r="R363" s="129"/>
      <c r="S363" s="129"/>
      <c r="T363" s="129"/>
      <c r="U363" s="129"/>
      <c r="V363" s="129"/>
      <c r="W363" s="129"/>
      <c r="X363" s="129"/>
      <c r="Y363" s="129"/>
      <c r="Z363" s="129"/>
      <c r="AA363" s="129"/>
      <c r="AB363" s="129"/>
      <c r="AC363" s="77"/>
      <c r="AD363" s="129"/>
      <c r="AE363" s="129"/>
      <c r="AF363" s="129"/>
      <c r="AG363" s="129"/>
      <c r="AH363" s="129"/>
      <c r="AI363" s="129"/>
      <c r="AJ363" s="129"/>
      <c r="AK363" s="142">
        <v>361</v>
      </c>
      <c r="AL363" s="143" t="s">
        <v>517</v>
      </c>
      <c r="AM363" s="159" t="s">
        <v>218</v>
      </c>
      <c r="AN363" s="160" t="s">
        <v>219</v>
      </c>
      <c r="AO363" s="138" t="s">
        <v>130</v>
      </c>
      <c r="AP363" s="138"/>
    </row>
    <row r="364" spans="1:42" x14ac:dyDescent="0.2">
      <c r="A364" s="173"/>
      <c r="B364" s="128"/>
      <c r="C364" s="128"/>
      <c r="D364" s="128"/>
      <c r="E364" s="128"/>
      <c r="F364" s="128"/>
      <c r="G364" s="128"/>
      <c r="J364" s="128"/>
      <c r="K364" s="129"/>
      <c r="L364" s="129"/>
      <c r="M364" s="129"/>
      <c r="N364" s="129"/>
      <c r="O364" s="129"/>
      <c r="P364" s="129"/>
      <c r="Q364" s="129"/>
      <c r="R364" s="129"/>
      <c r="S364" s="129"/>
      <c r="T364" s="129"/>
      <c r="U364" s="129"/>
      <c r="V364" s="129"/>
      <c r="W364" s="129"/>
      <c r="X364" s="129"/>
      <c r="Y364" s="129"/>
      <c r="Z364" s="129"/>
      <c r="AA364" s="129"/>
      <c r="AB364" s="129"/>
      <c r="AC364" s="77"/>
      <c r="AD364" s="129"/>
      <c r="AE364" s="129"/>
      <c r="AF364" s="129"/>
      <c r="AG364" s="129"/>
      <c r="AH364" s="129"/>
      <c r="AI364" s="129"/>
      <c r="AJ364" s="129"/>
      <c r="AK364" s="142">
        <v>362</v>
      </c>
      <c r="AL364" s="143" t="s">
        <v>519</v>
      </c>
      <c r="AM364" s="159" t="s">
        <v>218</v>
      </c>
      <c r="AN364" s="160" t="s">
        <v>219</v>
      </c>
      <c r="AO364" s="138" t="s">
        <v>130</v>
      </c>
      <c r="AP364" s="138"/>
    </row>
    <row r="365" spans="1:42" x14ac:dyDescent="0.2">
      <c r="A365" s="173"/>
      <c r="B365" s="128"/>
      <c r="C365" s="128"/>
      <c r="D365" s="128"/>
      <c r="E365" s="128"/>
      <c r="F365" s="128"/>
      <c r="G365" s="128"/>
      <c r="J365" s="128"/>
      <c r="K365" s="129"/>
      <c r="L365" s="129"/>
      <c r="M365" s="129"/>
      <c r="N365" s="129"/>
      <c r="O365" s="129"/>
      <c r="P365" s="129"/>
      <c r="Q365" s="129"/>
      <c r="R365" s="129"/>
      <c r="S365" s="129"/>
      <c r="T365" s="129"/>
      <c r="U365" s="129"/>
      <c r="V365" s="129"/>
      <c r="W365" s="129"/>
      <c r="X365" s="129"/>
      <c r="Y365" s="129"/>
      <c r="Z365" s="129"/>
      <c r="AA365" s="129"/>
      <c r="AB365" s="129"/>
      <c r="AC365" s="77"/>
      <c r="AD365" s="129"/>
      <c r="AE365" s="129"/>
      <c r="AF365" s="129"/>
      <c r="AG365" s="129"/>
      <c r="AH365" s="129"/>
      <c r="AI365" s="129"/>
      <c r="AJ365" s="129"/>
      <c r="AK365" s="142">
        <v>363</v>
      </c>
      <c r="AL365" s="143" t="s">
        <v>521</v>
      </c>
      <c r="AM365" s="159" t="s">
        <v>218</v>
      </c>
      <c r="AN365" s="160" t="s">
        <v>219</v>
      </c>
      <c r="AO365" s="138" t="s">
        <v>130</v>
      </c>
      <c r="AP365" s="138"/>
    </row>
    <row r="366" spans="1:42" x14ac:dyDescent="0.2">
      <c r="A366" s="173"/>
      <c r="B366" s="128"/>
      <c r="C366" s="128"/>
      <c r="D366" s="128"/>
      <c r="E366" s="128"/>
      <c r="F366" s="128"/>
      <c r="G366" s="128"/>
      <c r="J366" s="128"/>
      <c r="K366" s="129"/>
      <c r="L366" s="129"/>
      <c r="M366" s="129"/>
      <c r="N366" s="129"/>
      <c r="O366" s="129"/>
      <c r="P366" s="129"/>
      <c r="Q366" s="129"/>
      <c r="R366" s="129"/>
      <c r="S366" s="129"/>
      <c r="T366" s="129"/>
      <c r="U366" s="129"/>
      <c r="V366" s="129"/>
      <c r="W366" s="129"/>
      <c r="X366" s="129"/>
      <c r="Y366" s="129"/>
      <c r="Z366" s="129"/>
      <c r="AA366" s="129"/>
      <c r="AB366" s="129"/>
      <c r="AC366" s="77"/>
      <c r="AD366" s="129"/>
      <c r="AE366" s="129"/>
      <c r="AF366" s="129"/>
      <c r="AG366" s="129"/>
      <c r="AH366" s="129"/>
      <c r="AI366" s="129"/>
      <c r="AJ366" s="129"/>
      <c r="AK366" s="142">
        <v>364</v>
      </c>
      <c r="AL366" s="143" t="s">
        <v>523</v>
      </c>
      <c r="AM366" s="159" t="s">
        <v>218</v>
      </c>
      <c r="AN366" s="160" t="s">
        <v>219</v>
      </c>
      <c r="AO366" s="138" t="s">
        <v>130</v>
      </c>
      <c r="AP366" s="138"/>
    </row>
    <row r="367" spans="1:42" x14ac:dyDescent="0.2">
      <c r="A367" s="173"/>
      <c r="B367" s="128"/>
      <c r="C367" s="128"/>
      <c r="D367" s="128"/>
      <c r="E367" s="128"/>
      <c r="F367" s="128"/>
      <c r="G367" s="128"/>
      <c r="J367" s="128"/>
      <c r="K367" s="129"/>
      <c r="L367" s="129"/>
      <c r="M367" s="129"/>
      <c r="N367" s="129"/>
      <c r="O367" s="129"/>
      <c r="P367" s="129"/>
      <c r="Q367" s="129"/>
      <c r="R367" s="129"/>
      <c r="S367" s="129"/>
      <c r="T367" s="129"/>
      <c r="U367" s="129"/>
      <c r="V367" s="129"/>
      <c r="W367" s="129"/>
      <c r="X367" s="129"/>
      <c r="Y367" s="129"/>
      <c r="Z367" s="129"/>
      <c r="AA367" s="129"/>
      <c r="AB367" s="129"/>
      <c r="AC367" s="77"/>
      <c r="AD367" s="129"/>
      <c r="AE367" s="129"/>
      <c r="AF367" s="129"/>
      <c r="AG367" s="129"/>
      <c r="AH367" s="129"/>
      <c r="AI367" s="129"/>
      <c r="AJ367" s="129"/>
      <c r="AK367" s="142">
        <v>365</v>
      </c>
      <c r="AL367" s="143" t="s">
        <v>525</v>
      </c>
      <c r="AM367" s="159" t="s">
        <v>218</v>
      </c>
      <c r="AN367" s="160" t="s">
        <v>219</v>
      </c>
      <c r="AO367" s="138" t="s">
        <v>130</v>
      </c>
      <c r="AP367" s="138"/>
    </row>
    <row r="368" spans="1:42" x14ac:dyDescent="0.2">
      <c r="A368" s="173"/>
      <c r="B368" s="128"/>
      <c r="C368" s="128"/>
      <c r="D368" s="128"/>
      <c r="E368" s="128"/>
      <c r="F368" s="128"/>
      <c r="G368" s="128"/>
      <c r="J368" s="128"/>
      <c r="K368" s="129"/>
      <c r="L368" s="129"/>
      <c r="M368" s="129"/>
      <c r="N368" s="129"/>
      <c r="O368" s="129"/>
      <c r="P368" s="129"/>
      <c r="Q368" s="129"/>
      <c r="R368" s="129"/>
      <c r="S368" s="129"/>
      <c r="T368" s="129"/>
      <c r="U368" s="129"/>
      <c r="V368" s="129"/>
      <c r="W368" s="129"/>
      <c r="X368" s="129"/>
      <c r="Y368" s="129"/>
      <c r="Z368" s="129"/>
      <c r="AA368" s="129"/>
      <c r="AB368" s="129"/>
      <c r="AC368" s="77"/>
      <c r="AD368" s="129"/>
      <c r="AE368" s="129"/>
      <c r="AF368" s="129"/>
      <c r="AG368" s="129"/>
      <c r="AH368" s="129"/>
      <c r="AI368" s="129"/>
      <c r="AJ368" s="129"/>
      <c r="AK368" s="142">
        <v>366</v>
      </c>
      <c r="AL368" s="143" t="s">
        <v>527</v>
      </c>
      <c r="AM368" s="159" t="s">
        <v>218</v>
      </c>
      <c r="AN368" s="160" t="s">
        <v>219</v>
      </c>
      <c r="AO368" s="138" t="s">
        <v>130</v>
      </c>
      <c r="AP368" s="138"/>
    </row>
    <row r="369" spans="1:42" x14ac:dyDescent="0.2">
      <c r="A369" s="173"/>
      <c r="B369" s="128"/>
      <c r="C369" s="128"/>
      <c r="D369" s="128"/>
      <c r="E369" s="128"/>
      <c r="F369" s="128"/>
      <c r="G369" s="128"/>
      <c r="J369" s="128"/>
      <c r="K369" s="129"/>
      <c r="L369" s="129"/>
      <c r="M369" s="129"/>
      <c r="N369" s="129"/>
      <c r="O369" s="129"/>
      <c r="P369" s="129"/>
      <c r="Q369" s="129"/>
      <c r="R369" s="129"/>
      <c r="S369" s="129"/>
      <c r="T369" s="129"/>
      <c r="U369" s="129"/>
      <c r="V369" s="129"/>
      <c r="W369" s="129"/>
      <c r="X369" s="129"/>
      <c r="Y369" s="129"/>
      <c r="Z369" s="129"/>
      <c r="AA369" s="129"/>
      <c r="AB369" s="129"/>
      <c r="AC369" s="77"/>
      <c r="AD369" s="129"/>
      <c r="AE369" s="129"/>
      <c r="AF369" s="129"/>
      <c r="AG369" s="129"/>
      <c r="AH369" s="129"/>
      <c r="AI369" s="129"/>
      <c r="AJ369" s="129"/>
      <c r="AK369" s="142">
        <v>367</v>
      </c>
      <c r="AL369" s="143" t="s">
        <v>529</v>
      </c>
      <c r="AM369" s="159" t="s">
        <v>218</v>
      </c>
      <c r="AN369" s="160" t="s">
        <v>219</v>
      </c>
      <c r="AO369" s="138" t="s">
        <v>130</v>
      </c>
      <c r="AP369" s="138"/>
    </row>
    <row r="370" spans="1:42" x14ac:dyDescent="0.2">
      <c r="A370" s="173"/>
      <c r="B370" s="128"/>
      <c r="C370" s="128"/>
      <c r="D370" s="128"/>
      <c r="E370" s="128"/>
      <c r="F370" s="128"/>
      <c r="G370" s="128"/>
      <c r="J370" s="128"/>
      <c r="K370" s="129"/>
      <c r="L370" s="129"/>
      <c r="M370" s="129"/>
      <c r="N370" s="129"/>
      <c r="O370" s="129"/>
      <c r="P370" s="129"/>
      <c r="Q370" s="129"/>
      <c r="R370" s="129"/>
      <c r="S370" s="129"/>
      <c r="T370" s="129"/>
      <c r="U370" s="129"/>
      <c r="V370" s="129"/>
      <c r="W370" s="129"/>
      <c r="X370" s="129"/>
      <c r="Y370" s="129"/>
      <c r="Z370" s="129"/>
      <c r="AA370" s="129"/>
      <c r="AB370" s="129"/>
      <c r="AC370" s="77"/>
      <c r="AD370" s="129"/>
      <c r="AE370" s="129"/>
      <c r="AF370" s="129"/>
      <c r="AG370" s="129"/>
      <c r="AH370" s="129"/>
      <c r="AI370" s="129"/>
      <c r="AJ370" s="129"/>
      <c r="AK370" s="142">
        <v>368</v>
      </c>
      <c r="AL370" s="143" t="s">
        <v>531</v>
      </c>
      <c r="AM370" s="159" t="s">
        <v>218</v>
      </c>
      <c r="AN370" s="160" t="s">
        <v>219</v>
      </c>
      <c r="AO370" s="138" t="s">
        <v>130</v>
      </c>
      <c r="AP370" s="138"/>
    </row>
    <row r="371" spans="1:42" x14ac:dyDescent="0.2">
      <c r="A371" s="173"/>
      <c r="B371" s="128"/>
      <c r="C371" s="128"/>
      <c r="D371" s="128"/>
      <c r="E371" s="128"/>
      <c r="F371" s="128"/>
      <c r="G371" s="128"/>
      <c r="J371" s="128"/>
      <c r="K371" s="129"/>
      <c r="L371" s="129"/>
      <c r="M371" s="129"/>
      <c r="N371" s="129"/>
      <c r="O371" s="129"/>
      <c r="P371" s="129"/>
      <c r="Q371" s="129"/>
      <c r="R371" s="129"/>
      <c r="S371" s="129"/>
      <c r="T371" s="129"/>
      <c r="U371" s="129"/>
      <c r="V371" s="129"/>
      <c r="W371" s="129"/>
      <c r="X371" s="129"/>
      <c r="Y371" s="129"/>
      <c r="Z371" s="129"/>
      <c r="AA371" s="129"/>
      <c r="AB371" s="129"/>
      <c r="AC371" s="77"/>
      <c r="AD371" s="129"/>
      <c r="AE371" s="129"/>
      <c r="AF371" s="129"/>
      <c r="AG371" s="129"/>
      <c r="AH371" s="129"/>
      <c r="AI371" s="129"/>
      <c r="AJ371" s="129"/>
      <c r="AK371" s="142">
        <v>369</v>
      </c>
      <c r="AL371" s="143" t="s">
        <v>533</v>
      </c>
      <c r="AM371" s="159" t="s">
        <v>218</v>
      </c>
      <c r="AN371" s="160" t="s">
        <v>219</v>
      </c>
      <c r="AO371" s="138" t="s">
        <v>130</v>
      </c>
      <c r="AP371" s="138"/>
    </row>
    <row r="372" spans="1:42" x14ac:dyDescent="0.2">
      <c r="A372" s="128"/>
      <c r="B372" s="128"/>
      <c r="C372" s="128"/>
      <c r="D372" s="128"/>
      <c r="E372" s="128"/>
      <c r="F372" s="128"/>
      <c r="G372" s="128"/>
      <c r="J372" s="128"/>
      <c r="K372" s="129"/>
      <c r="L372" s="129"/>
      <c r="M372" s="129"/>
      <c r="N372" s="129"/>
      <c r="O372" s="129"/>
      <c r="P372" s="129"/>
      <c r="Q372" s="129"/>
      <c r="R372" s="129"/>
      <c r="S372" s="129"/>
      <c r="T372" s="129"/>
      <c r="U372" s="129"/>
      <c r="V372" s="129"/>
      <c r="W372" s="129"/>
      <c r="X372" s="129"/>
      <c r="Y372" s="129"/>
      <c r="Z372" s="129"/>
      <c r="AA372" s="129"/>
      <c r="AB372" s="129"/>
      <c r="AC372" s="77"/>
      <c r="AD372" s="129"/>
      <c r="AE372" s="129"/>
      <c r="AF372" s="129"/>
      <c r="AG372" s="129"/>
      <c r="AH372" s="129"/>
      <c r="AI372" s="129"/>
      <c r="AJ372" s="129"/>
      <c r="AK372" s="142">
        <v>370</v>
      </c>
      <c r="AL372" s="143" t="s">
        <v>535</v>
      </c>
      <c r="AM372" s="159" t="s">
        <v>218</v>
      </c>
      <c r="AN372" s="160" t="s">
        <v>219</v>
      </c>
      <c r="AO372" s="138" t="s">
        <v>130</v>
      </c>
      <c r="AP372" s="138"/>
    </row>
    <row r="373" spans="1:42" x14ac:dyDescent="0.2">
      <c r="A373" s="128"/>
      <c r="B373" s="128"/>
      <c r="C373" s="128"/>
      <c r="D373" s="128"/>
      <c r="E373" s="128"/>
      <c r="F373" s="128"/>
      <c r="G373" s="128"/>
      <c r="J373" s="128"/>
      <c r="K373" s="129"/>
      <c r="L373" s="129"/>
      <c r="M373" s="129"/>
      <c r="N373" s="129"/>
      <c r="O373" s="129"/>
      <c r="P373" s="129"/>
      <c r="Q373" s="129"/>
      <c r="R373" s="129"/>
      <c r="S373" s="129"/>
      <c r="T373" s="129"/>
      <c r="U373" s="129"/>
      <c r="V373" s="129"/>
      <c r="W373" s="129"/>
      <c r="X373" s="129"/>
      <c r="Y373" s="129"/>
      <c r="Z373" s="129"/>
      <c r="AA373" s="129"/>
      <c r="AB373" s="129"/>
      <c r="AC373" s="77"/>
      <c r="AD373" s="129"/>
      <c r="AE373" s="129"/>
      <c r="AF373" s="129"/>
      <c r="AG373" s="129"/>
      <c r="AH373" s="129"/>
      <c r="AI373" s="129"/>
      <c r="AJ373" s="129"/>
      <c r="AK373" s="142">
        <v>371</v>
      </c>
      <c r="AL373" s="143" t="s">
        <v>537</v>
      </c>
      <c r="AM373" s="159" t="s">
        <v>218</v>
      </c>
      <c r="AN373" s="160" t="s">
        <v>219</v>
      </c>
      <c r="AO373" s="138" t="s">
        <v>130</v>
      </c>
      <c r="AP373" s="138"/>
    </row>
    <row r="374" spans="1:42" x14ac:dyDescent="0.2">
      <c r="A374" s="128"/>
      <c r="B374" s="128"/>
      <c r="C374" s="128"/>
      <c r="D374" s="128"/>
      <c r="E374" s="128"/>
      <c r="F374" s="128"/>
      <c r="G374" s="128"/>
      <c r="J374" s="128"/>
      <c r="K374" s="129"/>
      <c r="L374" s="129"/>
      <c r="M374" s="129"/>
      <c r="N374" s="129"/>
      <c r="O374" s="129"/>
      <c r="P374" s="129"/>
      <c r="Q374" s="129"/>
      <c r="R374" s="129"/>
      <c r="S374" s="129"/>
      <c r="T374" s="129"/>
      <c r="U374" s="129"/>
      <c r="V374" s="129"/>
      <c r="W374" s="129"/>
      <c r="X374" s="129"/>
      <c r="Y374" s="129"/>
      <c r="Z374" s="129"/>
      <c r="AA374" s="129"/>
      <c r="AB374" s="129"/>
      <c r="AC374" s="77"/>
      <c r="AD374" s="129"/>
      <c r="AE374" s="129"/>
      <c r="AF374" s="129"/>
      <c r="AG374" s="129"/>
      <c r="AH374" s="129"/>
      <c r="AI374" s="129"/>
      <c r="AJ374" s="129"/>
      <c r="AK374" s="142">
        <v>372</v>
      </c>
      <c r="AL374" s="143" t="s">
        <v>539</v>
      </c>
      <c r="AM374" s="159" t="s">
        <v>218</v>
      </c>
      <c r="AN374" s="160" t="s">
        <v>219</v>
      </c>
      <c r="AO374" s="138" t="s">
        <v>130</v>
      </c>
      <c r="AP374" s="138"/>
    </row>
    <row r="375" spans="1:42" x14ac:dyDescent="0.2">
      <c r="A375" s="128"/>
      <c r="B375" s="128"/>
      <c r="C375" s="128"/>
      <c r="D375" s="128"/>
      <c r="E375" s="128"/>
      <c r="F375" s="128"/>
      <c r="G375" s="128"/>
      <c r="J375" s="128"/>
      <c r="K375" s="129"/>
      <c r="L375" s="129"/>
      <c r="M375" s="129"/>
      <c r="N375" s="129"/>
      <c r="O375" s="129"/>
      <c r="P375" s="129"/>
      <c r="Q375" s="129"/>
      <c r="R375" s="129"/>
      <c r="S375" s="129"/>
      <c r="T375" s="129"/>
      <c r="U375" s="129"/>
      <c r="V375" s="129"/>
      <c r="W375" s="129"/>
      <c r="X375" s="129"/>
      <c r="Y375" s="129"/>
      <c r="Z375" s="129"/>
      <c r="AA375" s="129"/>
      <c r="AB375" s="129"/>
      <c r="AC375" s="77"/>
      <c r="AD375" s="129"/>
      <c r="AE375" s="129"/>
      <c r="AF375" s="129"/>
      <c r="AG375" s="129"/>
      <c r="AH375" s="129"/>
      <c r="AI375" s="129"/>
      <c r="AJ375" s="129"/>
      <c r="AK375" s="142">
        <v>373</v>
      </c>
      <c r="AL375" s="143" t="s">
        <v>541</v>
      </c>
      <c r="AM375" s="159" t="s">
        <v>218</v>
      </c>
      <c r="AN375" s="160" t="s">
        <v>219</v>
      </c>
      <c r="AO375" s="138" t="s">
        <v>130</v>
      </c>
      <c r="AP375" s="138"/>
    </row>
    <row r="376" spans="1:42" x14ac:dyDescent="0.2">
      <c r="A376" s="128"/>
      <c r="B376" s="128"/>
      <c r="C376" s="128"/>
      <c r="D376" s="128"/>
      <c r="E376" s="128"/>
      <c r="F376" s="128"/>
      <c r="G376" s="128"/>
      <c r="J376" s="128"/>
      <c r="K376" s="129"/>
      <c r="L376" s="129"/>
      <c r="M376" s="129"/>
      <c r="N376" s="129"/>
      <c r="O376" s="129"/>
      <c r="P376" s="129"/>
      <c r="Q376" s="129"/>
      <c r="R376" s="129"/>
      <c r="S376" s="129"/>
      <c r="T376" s="129"/>
      <c r="U376" s="129"/>
      <c r="V376" s="129"/>
      <c r="W376" s="129"/>
      <c r="X376" s="129"/>
      <c r="Y376" s="129"/>
      <c r="Z376" s="129"/>
      <c r="AA376" s="129"/>
      <c r="AB376" s="129"/>
      <c r="AC376" s="77"/>
      <c r="AD376" s="129"/>
      <c r="AE376" s="129"/>
      <c r="AF376" s="129"/>
      <c r="AG376" s="129"/>
      <c r="AH376" s="129"/>
      <c r="AI376" s="129"/>
      <c r="AJ376" s="129"/>
      <c r="AK376" s="142">
        <v>374</v>
      </c>
      <c r="AL376" s="143" t="s">
        <v>543</v>
      </c>
      <c r="AM376" s="159" t="s">
        <v>218</v>
      </c>
      <c r="AN376" s="160" t="s">
        <v>219</v>
      </c>
      <c r="AO376" s="138" t="s">
        <v>130</v>
      </c>
      <c r="AP376" s="138"/>
    </row>
    <row r="377" spans="1:42" x14ac:dyDescent="0.2">
      <c r="A377" s="128"/>
      <c r="B377" s="128"/>
      <c r="C377" s="128"/>
      <c r="D377" s="128"/>
      <c r="E377" s="128"/>
      <c r="F377" s="128"/>
      <c r="G377" s="128"/>
      <c r="J377" s="128"/>
      <c r="K377" s="129"/>
      <c r="L377" s="129"/>
      <c r="M377" s="129"/>
      <c r="N377" s="129"/>
      <c r="O377" s="129"/>
      <c r="P377" s="129"/>
      <c r="Q377" s="129"/>
      <c r="R377" s="129"/>
      <c r="S377" s="129"/>
      <c r="T377" s="129"/>
      <c r="U377" s="129"/>
      <c r="V377" s="129"/>
      <c r="W377" s="129"/>
      <c r="X377" s="129"/>
      <c r="Y377" s="129"/>
      <c r="Z377" s="129"/>
      <c r="AA377" s="129"/>
      <c r="AB377" s="129"/>
      <c r="AC377" s="77"/>
      <c r="AD377" s="129"/>
      <c r="AE377" s="129"/>
      <c r="AF377" s="129"/>
      <c r="AG377" s="129"/>
      <c r="AH377" s="129"/>
      <c r="AI377" s="129"/>
      <c r="AJ377" s="129"/>
      <c r="AK377" s="142">
        <v>375</v>
      </c>
      <c r="AL377" s="143" t="s">
        <v>545</v>
      </c>
      <c r="AM377" s="159" t="s">
        <v>218</v>
      </c>
      <c r="AN377" s="160" t="s">
        <v>219</v>
      </c>
      <c r="AO377" s="138" t="s">
        <v>130</v>
      </c>
      <c r="AP377" s="138"/>
    </row>
    <row r="378" spans="1:42" x14ac:dyDescent="0.2">
      <c r="A378" s="128"/>
      <c r="B378" s="128"/>
      <c r="C378" s="128"/>
      <c r="D378" s="128"/>
      <c r="E378" s="128"/>
      <c r="F378" s="128"/>
      <c r="G378" s="128"/>
      <c r="J378" s="128"/>
      <c r="K378" s="129"/>
      <c r="L378" s="129"/>
      <c r="M378" s="129"/>
      <c r="N378" s="129"/>
      <c r="O378" s="129"/>
      <c r="P378" s="129"/>
      <c r="Q378" s="129"/>
      <c r="R378" s="129"/>
      <c r="S378" s="129"/>
      <c r="T378" s="129"/>
      <c r="U378" s="129"/>
      <c r="V378" s="129"/>
      <c r="W378" s="129"/>
      <c r="X378" s="129"/>
      <c r="Y378" s="129"/>
      <c r="Z378" s="129"/>
      <c r="AA378" s="129"/>
      <c r="AB378" s="129"/>
      <c r="AC378" s="77"/>
      <c r="AD378" s="129"/>
      <c r="AE378" s="129"/>
      <c r="AF378" s="129"/>
      <c r="AG378" s="129"/>
      <c r="AH378" s="129"/>
      <c r="AI378" s="129"/>
      <c r="AJ378" s="129"/>
      <c r="AK378" s="142">
        <v>376</v>
      </c>
      <c r="AL378" s="143" t="s">
        <v>547</v>
      </c>
      <c r="AM378" s="159" t="s">
        <v>218</v>
      </c>
      <c r="AN378" s="160" t="s">
        <v>219</v>
      </c>
      <c r="AO378" s="138" t="s">
        <v>130</v>
      </c>
      <c r="AP378" s="138"/>
    </row>
    <row r="379" spans="1:42" x14ac:dyDescent="0.2">
      <c r="D379" s="128"/>
      <c r="E379" s="128"/>
      <c r="F379" s="128"/>
      <c r="G379" s="128"/>
      <c r="J379" s="128"/>
      <c r="K379" s="129"/>
      <c r="L379" s="129"/>
      <c r="M379" s="129"/>
      <c r="N379" s="129"/>
      <c r="O379" s="129"/>
      <c r="P379" s="129"/>
      <c r="Q379" s="129"/>
      <c r="R379" s="129"/>
      <c r="S379" s="129"/>
      <c r="T379" s="129"/>
      <c r="U379" s="129"/>
      <c r="V379" s="129"/>
      <c r="W379" s="129"/>
      <c r="X379" s="129"/>
      <c r="Y379" s="129"/>
      <c r="Z379" s="129"/>
      <c r="AA379" s="129"/>
      <c r="AB379" s="129"/>
      <c r="AC379" s="77"/>
      <c r="AD379" s="129"/>
      <c r="AE379" s="129"/>
      <c r="AF379" s="129"/>
      <c r="AG379" s="129"/>
      <c r="AH379" s="129"/>
      <c r="AI379" s="129"/>
      <c r="AJ379" s="129"/>
      <c r="AK379" s="142">
        <v>377</v>
      </c>
      <c r="AL379" s="143" t="s">
        <v>549</v>
      </c>
      <c r="AM379" s="159" t="s">
        <v>218</v>
      </c>
      <c r="AN379" s="160" t="s">
        <v>219</v>
      </c>
      <c r="AO379" s="138" t="s">
        <v>130</v>
      </c>
      <c r="AP379" s="138"/>
    </row>
    <row r="380" spans="1:42" x14ac:dyDescent="0.2">
      <c r="D380" s="128"/>
      <c r="E380" s="128"/>
      <c r="F380" s="128"/>
      <c r="G380" s="128"/>
      <c r="J380" s="128"/>
      <c r="K380" s="129"/>
      <c r="L380" s="129"/>
      <c r="M380" s="129"/>
      <c r="N380" s="129"/>
      <c r="O380" s="129"/>
      <c r="P380" s="129"/>
      <c r="Q380" s="129"/>
      <c r="R380" s="129"/>
      <c r="S380" s="129"/>
      <c r="T380" s="129"/>
      <c r="U380" s="129"/>
      <c r="V380" s="129"/>
      <c r="W380" s="129"/>
      <c r="X380" s="129"/>
      <c r="Y380" s="129"/>
      <c r="Z380" s="129"/>
      <c r="AA380" s="129"/>
      <c r="AB380" s="129"/>
      <c r="AC380" s="77"/>
      <c r="AD380" s="129"/>
      <c r="AE380" s="129"/>
      <c r="AF380" s="129"/>
      <c r="AG380" s="129"/>
      <c r="AH380" s="129"/>
      <c r="AI380" s="129"/>
      <c r="AJ380" s="129"/>
      <c r="AK380" s="142">
        <v>378</v>
      </c>
      <c r="AL380" s="143" t="s">
        <v>551</v>
      </c>
      <c r="AM380" s="159" t="s">
        <v>218</v>
      </c>
      <c r="AN380" s="160" t="s">
        <v>219</v>
      </c>
      <c r="AO380" s="138" t="s">
        <v>130</v>
      </c>
      <c r="AP380" s="138"/>
    </row>
    <row r="381" spans="1:42" x14ac:dyDescent="0.2">
      <c r="D381" s="128"/>
      <c r="E381" s="128"/>
      <c r="F381" s="128"/>
      <c r="G381" s="128"/>
      <c r="J381" s="128"/>
      <c r="K381" s="129"/>
      <c r="L381" s="129"/>
      <c r="M381" s="129"/>
      <c r="N381" s="129"/>
      <c r="O381" s="129"/>
      <c r="P381" s="129"/>
      <c r="Q381" s="129"/>
      <c r="R381" s="129"/>
      <c r="S381" s="129"/>
      <c r="T381" s="129"/>
      <c r="U381" s="129"/>
      <c r="V381" s="129"/>
      <c r="W381" s="129"/>
      <c r="X381" s="129"/>
      <c r="Y381" s="129"/>
      <c r="Z381" s="129"/>
      <c r="AA381" s="129"/>
      <c r="AB381" s="129"/>
      <c r="AC381" s="77"/>
      <c r="AD381" s="129"/>
      <c r="AE381" s="129"/>
      <c r="AF381" s="129"/>
      <c r="AG381" s="129"/>
      <c r="AH381" s="129"/>
      <c r="AI381" s="129"/>
      <c r="AJ381" s="129"/>
      <c r="AK381" s="142">
        <v>379</v>
      </c>
      <c r="AL381" s="143" t="s">
        <v>553</v>
      </c>
      <c r="AM381" s="159" t="s">
        <v>218</v>
      </c>
      <c r="AN381" s="160" t="s">
        <v>219</v>
      </c>
      <c r="AO381" s="138" t="s">
        <v>130</v>
      </c>
      <c r="AP381" s="138"/>
    </row>
    <row r="382" spans="1:42" x14ac:dyDescent="0.2">
      <c r="D382" s="128"/>
      <c r="E382" s="128"/>
      <c r="F382" s="128"/>
      <c r="G382" s="128"/>
      <c r="J382" s="128"/>
      <c r="K382" s="129"/>
      <c r="L382" s="129"/>
      <c r="M382" s="129"/>
      <c r="N382" s="129"/>
      <c r="O382" s="129"/>
      <c r="P382" s="129"/>
      <c r="Q382" s="129"/>
      <c r="R382" s="129"/>
      <c r="S382" s="129"/>
      <c r="T382" s="129"/>
      <c r="U382" s="129"/>
      <c r="V382" s="129"/>
      <c r="W382" s="129"/>
      <c r="X382" s="129"/>
      <c r="Y382" s="129"/>
      <c r="Z382" s="129"/>
      <c r="AA382" s="129"/>
      <c r="AB382" s="129"/>
      <c r="AC382" s="77"/>
      <c r="AD382" s="129"/>
      <c r="AE382" s="129"/>
      <c r="AF382" s="129"/>
      <c r="AG382" s="129"/>
      <c r="AH382" s="129"/>
      <c r="AI382" s="129"/>
      <c r="AJ382" s="129"/>
      <c r="AK382" s="142">
        <v>380</v>
      </c>
      <c r="AL382" s="143" t="s">
        <v>561</v>
      </c>
      <c r="AM382" s="159" t="s">
        <v>218</v>
      </c>
      <c r="AN382" s="160" t="s">
        <v>219</v>
      </c>
      <c r="AO382" s="138" t="s">
        <v>130</v>
      </c>
      <c r="AP382" s="138"/>
    </row>
    <row r="383" spans="1:42" x14ac:dyDescent="0.2">
      <c r="D383" s="128"/>
      <c r="E383" s="128"/>
      <c r="F383" s="128"/>
      <c r="G383" s="128"/>
      <c r="J383" s="128"/>
      <c r="K383" s="129"/>
      <c r="L383" s="129"/>
      <c r="M383" s="129"/>
      <c r="N383" s="129"/>
      <c r="O383" s="129"/>
      <c r="P383" s="129"/>
      <c r="Q383" s="129"/>
      <c r="R383" s="129"/>
      <c r="S383" s="129"/>
      <c r="T383" s="129"/>
      <c r="U383" s="129"/>
      <c r="V383" s="129"/>
      <c r="W383" s="129"/>
      <c r="X383" s="129"/>
      <c r="Y383" s="129"/>
      <c r="Z383" s="129"/>
      <c r="AA383" s="129"/>
      <c r="AB383" s="129"/>
      <c r="AC383" s="77"/>
      <c r="AD383" s="129"/>
      <c r="AE383" s="129"/>
      <c r="AF383" s="129"/>
      <c r="AG383" s="129"/>
      <c r="AH383" s="129"/>
      <c r="AI383" s="129"/>
      <c r="AJ383" s="129"/>
      <c r="AK383" s="142">
        <v>381</v>
      </c>
      <c r="AL383" s="143" t="s">
        <v>563</v>
      </c>
      <c r="AM383" s="159" t="s">
        <v>218</v>
      </c>
      <c r="AN383" s="160" t="s">
        <v>219</v>
      </c>
      <c r="AO383" s="138" t="s">
        <v>130</v>
      </c>
      <c r="AP383" s="138"/>
    </row>
    <row r="384" spans="1:42" x14ac:dyDescent="0.2">
      <c r="D384" s="128"/>
      <c r="E384" s="128"/>
      <c r="F384" s="128"/>
      <c r="G384" s="128"/>
      <c r="J384" s="128"/>
      <c r="K384" s="129"/>
      <c r="L384" s="129"/>
      <c r="M384" s="129"/>
      <c r="N384" s="129"/>
      <c r="O384" s="129"/>
      <c r="P384" s="129"/>
      <c r="Q384" s="129"/>
      <c r="R384" s="129"/>
      <c r="S384" s="129"/>
      <c r="T384" s="129"/>
      <c r="U384" s="129"/>
      <c r="V384" s="129"/>
      <c r="W384" s="129"/>
      <c r="X384" s="129"/>
      <c r="Y384" s="129"/>
      <c r="Z384" s="129"/>
      <c r="AA384" s="129"/>
      <c r="AB384" s="129"/>
      <c r="AC384" s="77"/>
      <c r="AD384" s="129"/>
      <c r="AE384" s="129"/>
      <c r="AF384" s="129"/>
      <c r="AG384" s="129"/>
      <c r="AH384" s="129"/>
      <c r="AI384" s="129"/>
      <c r="AJ384" s="129"/>
      <c r="AK384" s="142">
        <v>382</v>
      </c>
      <c r="AL384" s="143" t="s">
        <v>565</v>
      </c>
      <c r="AM384" s="159" t="s">
        <v>218</v>
      </c>
      <c r="AN384" s="160" t="s">
        <v>219</v>
      </c>
      <c r="AO384" s="138" t="s">
        <v>130</v>
      </c>
      <c r="AP384" s="138"/>
    </row>
    <row r="385" spans="4:42" x14ac:dyDescent="0.2">
      <c r="D385" s="128"/>
      <c r="E385" s="128"/>
      <c r="F385" s="128"/>
      <c r="G385" s="128"/>
      <c r="J385" s="128"/>
      <c r="K385" s="129"/>
      <c r="L385" s="129"/>
      <c r="M385" s="129"/>
      <c r="N385" s="129"/>
      <c r="O385" s="129"/>
      <c r="P385" s="129"/>
      <c r="Q385" s="129"/>
      <c r="R385" s="129"/>
      <c r="S385" s="129"/>
      <c r="T385" s="129"/>
      <c r="U385" s="129"/>
      <c r="V385" s="129"/>
      <c r="W385" s="129"/>
      <c r="X385" s="129"/>
      <c r="Y385" s="129"/>
      <c r="Z385" s="129"/>
      <c r="AA385" s="129"/>
      <c r="AB385" s="129"/>
      <c r="AC385" s="77"/>
      <c r="AD385" s="129"/>
      <c r="AE385" s="129"/>
      <c r="AF385" s="129"/>
      <c r="AG385" s="129"/>
      <c r="AH385" s="129"/>
      <c r="AI385" s="129"/>
      <c r="AJ385" s="129"/>
      <c r="AK385" s="142">
        <v>383</v>
      </c>
      <c r="AL385" s="143" t="s">
        <v>567</v>
      </c>
      <c r="AM385" s="159" t="s">
        <v>218</v>
      </c>
      <c r="AN385" s="160" t="s">
        <v>219</v>
      </c>
      <c r="AO385" s="138" t="s">
        <v>130</v>
      </c>
      <c r="AP385" s="138"/>
    </row>
    <row r="386" spans="4:42" x14ac:dyDescent="0.2">
      <c r="D386" s="128"/>
      <c r="E386" s="128"/>
      <c r="F386" s="128"/>
      <c r="G386" s="128"/>
      <c r="J386" s="128"/>
      <c r="K386" s="129"/>
      <c r="L386" s="129"/>
      <c r="M386" s="129"/>
      <c r="N386" s="129"/>
      <c r="O386" s="129"/>
      <c r="P386" s="129"/>
      <c r="Q386" s="129"/>
      <c r="R386" s="129"/>
      <c r="S386" s="129"/>
      <c r="T386" s="129"/>
      <c r="U386" s="129"/>
      <c r="V386" s="129"/>
      <c r="W386" s="129"/>
      <c r="X386" s="129"/>
      <c r="Y386" s="129"/>
      <c r="Z386" s="129"/>
      <c r="AA386" s="129"/>
      <c r="AB386" s="129"/>
      <c r="AC386" s="77"/>
      <c r="AD386" s="129"/>
      <c r="AE386" s="129"/>
      <c r="AF386" s="129"/>
      <c r="AG386" s="129"/>
      <c r="AH386" s="129"/>
      <c r="AI386" s="129"/>
      <c r="AJ386" s="129"/>
      <c r="AK386" s="142">
        <v>384</v>
      </c>
      <c r="AL386" s="143" t="s">
        <v>569</v>
      </c>
      <c r="AM386" s="159" t="s">
        <v>218</v>
      </c>
      <c r="AN386" s="160" t="s">
        <v>219</v>
      </c>
      <c r="AO386" s="138" t="s">
        <v>130</v>
      </c>
      <c r="AP386" s="138"/>
    </row>
    <row r="387" spans="4:42" x14ac:dyDescent="0.2">
      <c r="D387" s="128"/>
      <c r="E387" s="128"/>
      <c r="F387" s="128"/>
      <c r="G387" s="128"/>
      <c r="J387" s="128"/>
      <c r="K387" s="129"/>
      <c r="L387" s="129"/>
      <c r="M387" s="129"/>
      <c r="N387" s="129"/>
      <c r="O387" s="129"/>
      <c r="P387" s="129"/>
      <c r="Q387" s="129"/>
      <c r="R387" s="129"/>
      <c r="S387" s="129"/>
      <c r="T387" s="129"/>
      <c r="U387" s="129"/>
      <c r="V387" s="129"/>
      <c r="W387" s="129"/>
      <c r="X387" s="129"/>
      <c r="Y387" s="129"/>
      <c r="Z387" s="129"/>
      <c r="AA387" s="129"/>
      <c r="AB387" s="129"/>
      <c r="AC387" s="77"/>
      <c r="AD387" s="129"/>
      <c r="AE387" s="129"/>
      <c r="AF387" s="129"/>
      <c r="AG387" s="129"/>
      <c r="AH387" s="129"/>
      <c r="AI387" s="129"/>
      <c r="AJ387" s="129"/>
      <c r="AK387" s="142">
        <v>385</v>
      </c>
      <c r="AL387" s="143" t="s">
        <v>571</v>
      </c>
      <c r="AM387" s="159" t="s">
        <v>218</v>
      </c>
      <c r="AN387" s="160" t="s">
        <v>219</v>
      </c>
      <c r="AO387" s="138" t="s">
        <v>130</v>
      </c>
      <c r="AP387" s="138"/>
    </row>
    <row r="388" spans="4:42" x14ac:dyDescent="0.2">
      <c r="D388" s="128"/>
      <c r="E388" s="128"/>
      <c r="F388" s="128"/>
      <c r="G388" s="128"/>
      <c r="J388" s="128"/>
      <c r="K388" s="129"/>
      <c r="L388" s="129"/>
      <c r="M388" s="129"/>
      <c r="N388" s="129"/>
      <c r="O388" s="129"/>
      <c r="P388" s="129"/>
      <c r="Q388" s="129"/>
      <c r="R388" s="129"/>
      <c r="S388" s="129"/>
      <c r="T388" s="129"/>
      <c r="U388" s="129"/>
      <c r="V388" s="129"/>
      <c r="W388" s="129"/>
      <c r="X388" s="129"/>
      <c r="Y388" s="129"/>
      <c r="Z388" s="129"/>
      <c r="AA388" s="129"/>
      <c r="AB388" s="129"/>
      <c r="AC388" s="77"/>
      <c r="AD388" s="129"/>
      <c r="AE388" s="129"/>
      <c r="AF388" s="129"/>
      <c r="AG388" s="129"/>
      <c r="AH388" s="129"/>
      <c r="AI388" s="129"/>
      <c r="AJ388" s="129"/>
      <c r="AK388" s="142">
        <v>386</v>
      </c>
      <c r="AL388" s="143" t="s">
        <v>573</v>
      </c>
      <c r="AM388" s="159" t="s">
        <v>218</v>
      </c>
      <c r="AN388" s="160" t="s">
        <v>219</v>
      </c>
      <c r="AO388" s="138" t="s">
        <v>130</v>
      </c>
      <c r="AP388" s="138"/>
    </row>
    <row r="389" spans="4:42" x14ac:dyDescent="0.2">
      <c r="D389" s="128"/>
      <c r="E389" s="128"/>
      <c r="F389" s="128"/>
      <c r="G389" s="128"/>
      <c r="J389" s="128"/>
      <c r="K389" s="129"/>
      <c r="L389" s="129"/>
      <c r="M389" s="129"/>
      <c r="N389" s="129"/>
      <c r="O389" s="129"/>
      <c r="P389" s="129"/>
      <c r="Q389" s="129"/>
      <c r="R389" s="129"/>
      <c r="S389" s="129"/>
      <c r="T389" s="129"/>
      <c r="U389" s="129"/>
      <c r="V389" s="129"/>
      <c r="W389" s="129"/>
      <c r="X389" s="129"/>
      <c r="Y389" s="129"/>
      <c r="Z389" s="129"/>
      <c r="AA389" s="129"/>
      <c r="AB389" s="129"/>
      <c r="AC389" s="77"/>
      <c r="AD389" s="129"/>
      <c r="AE389" s="129"/>
      <c r="AF389" s="129"/>
      <c r="AG389" s="129"/>
      <c r="AH389" s="129"/>
      <c r="AI389" s="129"/>
      <c r="AJ389" s="129"/>
      <c r="AK389" s="142">
        <v>387</v>
      </c>
      <c r="AL389" s="143" t="s">
        <v>575</v>
      </c>
      <c r="AM389" s="159" t="s">
        <v>218</v>
      </c>
      <c r="AN389" s="160" t="s">
        <v>219</v>
      </c>
      <c r="AO389" s="138" t="s">
        <v>130</v>
      </c>
      <c r="AP389" s="138"/>
    </row>
    <row r="390" spans="4:42" x14ac:dyDescent="0.2">
      <c r="D390" s="128"/>
      <c r="E390" s="128"/>
      <c r="F390" s="128"/>
      <c r="G390" s="128"/>
      <c r="J390" s="128"/>
      <c r="K390" s="129"/>
      <c r="L390" s="129"/>
      <c r="M390" s="129"/>
      <c r="N390" s="129"/>
      <c r="O390" s="129"/>
      <c r="P390" s="129"/>
      <c r="Q390" s="129"/>
      <c r="R390" s="129"/>
      <c r="S390" s="129"/>
      <c r="T390" s="129"/>
      <c r="U390" s="129"/>
      <c r="V390" s="129"/>
      <c r="W390" s="129"/>
      <c r="X390" s="129"/>
      <c r="Y390" s="129"/>
      <c r="Z390" s="129"/>
      <c r="AA390" s="129"/>
      <c r="AB390" s="129"/>
      <c r="AC390" s="77"/>
      <c r="AD390" s="129"/>
      <c r="AE390" s="129"/>
      <c r="AF390" s="129"/>
      <c r="AG390" s="129"/>
      <c r="AH390" s="129"/>
      <c r="AI390" s="129"/>
      <c r="AJ390" s="129"/>
      <c r="AK390" s="142">
        <v>388</v>
      </c>
      <c r="AL390" s="143" t="s">
        <v>577</v>
      </c>
      <c r="AM390" s="159" t="s">
        <v>218</v>
      </c>
      <c r="AN390" s="160" t="s">
        <v>219</v>
      </c>
      <c r="AO390" s="138" t="s">
        <v>130</v>
      </c>
      <c r="AP390" s="138"/>
    </row>
    <row r="391" spans="4:42" x14ac:dyDescent="0.2">
      <c r="D391" s="128"/>
      <c r="E391" s="128"/>
      <c r="F391" s="128"/>
      <c r="G391" s="128"/>
      <c r="J391" s="128"/>
      <c r="K391" s="129"/>
      <c r="L391" s="129"/>
      <c r="M391" s="129"/>
      <c r="N391" s="129"/>
      <c r="O391" s="129"/>
      <c r="P391" s="129"/>
      <c r="Q391" s="129"/>
      <c r="R391" s="129"/>
      <c r="S391" s="129"/>
      <c r="T391" s="129"/>
      <c r="U391" s="129"/>
      <c r="V391" s="129"/>
      <c r="W391" s="129"/>
      <c r="X391" s="129"/>
      <c r="Y391" s="129"/>
      <c r="Z391" s="129"/>
      <c r="AA391" s="129"/>
      <c r="AB391" s="129"/>
      <c r="AC391" s="77"/>
      <c r="AD391" s="129"/>
      <c r="AE391" s="129"/>
      <c r="AF391" s="129"/>
      <c r="AG391" s="129"/>
      <c r="AH391" s="129"/>
      <c r="AI391" s="129"/>
      <c r="AJ391" s="129"/>
      <c r="AK391" s="142">
        <v>389</v>
      </c>
      <c r="AL391" s="143" t="s">
        <v>579</v>
      </c>
      <c r="AM391" s="159" t="s">
        <v>218</v>
      </c>
      <c r="AN391" s="160" t="s">
        <v>219</v>
      </c>
      <c r="AO391" s="138" t="s">
        <v>130</v>
      </c>
      <c r="AP391" s="138"/>
    </row>
    <row r="392" spans="4:42" x14ac:dyDescent="0.2">
      <c r="D392" s="128"/>
      <c r="E392" s="128"/>
      <c r="F392" s="128"/>
      <c r="G392" s="128"/>
      <c r="J392" s="128"/>
      <c r="K392" s="129"/>
      <c r="L392" s="129"/>
      <c r="M392" s="129"/>
      <c r="N392" s="129"/>
      <c r="O392" s="129"/>
      <c r="P392" s="129"/>
      <c r="Q392" s="129"/>
      <c r="R392" s="129"/>
      <c r="S392" s="129"/>
      <c r="T392" s="129"/>
      <c r="U392" s="129"/>
      <c r="V392" s="129"/>
      <c r="W392" s="129"/>
      <c r="X392" s="129"/>
      <c r="Y392" s="129"/>
      <c r="Z392" s="129"/>
      <c r="AA392" s="129"/>
      <c r="AB392" s="129"/>
      <c r="AC392" s="77"/>
      <c r="AD392" s="129"/>
      <c r="AE392" s="129"/>
      <c r="AF392" s="129"/>
      <c r="AG392" s="129"/>
      <c r="AH392" s="129"/>
      <c r="AI392" s="129"/>
      <c r="AJ392" s="129"/>
      <c r="AK392" s="142">
        <v>390</v>
      </c>
      <c r="AL392" s="143" t="s">
        <v>581</v>
      </c>
      <c r="AM392" s="159" t="s">
        <v>218</v>
      </c>
      <c r="AN392" s="160" t="s">
        <v>219</v>
      </c>
      <c r="AO392" s="138" t="s">
        <v>130</v>
      </c>
      <c r="AP392" s="138"/>
    </row>
    <row r="393" spans="4:42" x14ac:dyDescent="0.2">
      <c r="D393" s="128"/>
      <c r="E393" s="128"/>
      <c r="F393" s="128"/>
      <c r="G393" s="128"/>
      <c r="J393" s="128"/>
      <c r="K393" s="129"/>
      <c r="L393" s="129"/>
      <c r="M393" s="129"/>
      <c r="N393" s="129"/>
      <c r="O393" s="129"/>
      <c r="P393" s="129"/>
      <c r="Q393" s="129"/>
      <c r="R393" s="129"/>
      <c r="S393" s="129"/>
      <c r="T393" s="129"/>
      <c r="U393" s="129"/>
      <c r="V393" s="129"/>
      <c r="W393" s="129"/>
      <c r="X393" s="129"/>
      <c r="Y393" s="129"/>
      <c r="Z393" s="129"/>
      <c r="AA393" s="129"/>
      <c r="AB393" s="129"/>
      <c r="AC393" s="77"/>
      <c r="AD393" s="129"/>
      <c r="AE393" s="129"/>
      <c r="AF393" s="129"/>
      <c r="AG393" s="129"/>
      <c r="AH393" s="129"/>
      <c r="AI393" s="129"/>
      <c r="AJ393" s="129"/>
      <c r="AK393" s="142">
        <v>391</v>
      </c>
      <c r="AL393" s="143" t="s">
        <v>583</v>
      </c>
      <c r="AM393" s="159" t="s">
        <v>218</v>
      </c>
      <c r="AN393" s="160" t="s">
        <v>219</v>
      </c>
      <c r="AO393" s="138" t="s">
        <v>130</v>
      </c>
      <c r="AP393" s="138"/>
    </row>
    <row r="394" spans="4:42" x14ac:dyDescent="0.2">
      <c r="D394" s="128"/>
      <c r="E394" s="128"/>
      <c r="F394" s="128"/>
      <c r="G394" s="128"/>
      <c r="J394" s="128"/>
      <c r="K394" s="129"/>
      <c r="L394" s="129"/>
      <c r="M394" s="129"/>
      <c r="N394" s="129"/>
      <c r="O394" s="129"/>
      <c r="P394" s="129"/>
      <c r="Q394" s="129"/>
      <c r="R394" s="129"/>
      <c r="S394" s="129"/>
      <c r="T394" s="129"/>
      <c r="U394" s="129"/>
      <c r="V394" s="129"/>
      <c r="W394" s="129"/>
      <c r="X394" s="129"/>
      <c r="Y394" s="129"/>
      <c r="Z394" s="129"/>
      <c r="AA394" s="129"/>
      <c r="AB394" s="129"/>
      <c r="AC394" s="77"/>
      <c r="AD394" s="129"/>
      <c r="AE394" s="129"/>
      <c r="AF394" s="129"/>
      <c r="AG394" s="129"/>
      <c r="AH394" s="129"/>
      <c r="AI394" s="129"/>
      <c r="AJ394" s="129"/>
      <c r="AK394" s="142">
        <v>392</v>
      </c>
      <c r="AL394" s="143" t="s">
        <v>585</v>
      </c>
      <c r="AM394" s="159" t="s">
        <v>218</v>
      </c>
      <c r="AN394" s="160" t="s">
        <v>219</v>
      </c>
      <c r="AO394" s="138" t="s">
        <v>130</v>
      </c>
      <c r="AP394" s="138"/>
    </row>
    <row r="395" spans="4:42" x14ac:dyDescent="0.2">
      <c r="D395" s="128"/>
      <c r="E395" s="128"/>
      <c r="F395" s="128"/>
      <c r="G395" s="128"/>
      <c r="J395" s="128"/>
      <c r="K395" s="129"/>
      <c r="L395" s="129"/>
      <c r="M395" s="129"/>
      <c r="N395" s="129"/>
      <c r="O395" s="129"/>
      <c r="P395" s="129"/>
      <c r="Q395" s="129"/>
      <c r="R395" s="129"/>
      <c r="S395" s="129"/>
      <c r="T395" s="129"/>
      <c r="U395" s="129"/>
      <c r="V395" s="129"/>
      <c r="W395" s="129"/>
      <c r="X395" s="129"/>
      <c r="Y395" s="129"/>
      <c r="Z395" s="129"/>
      <c r="AA395" s="129"/>
      <c r="AB395" s="129"/>
      <c r="AC395" s="77"/>
      <c r="AD395" s="129"/>
      <c r="AE395" s="129"/>
      <c r="AF395" s="129"/>
      <c r="AG395" s="129"/>
      <c r="AH395" s="129"/>
      <c r="AI395" s="129"/>
      <c r="AJ395" s="129"/>
      <c r="AK395" s="142">
        <v>393</v>
      </c>
      <c r="AL395" s="143" t="s">
        <v>587</v>
      </c>
      <c r="AM395" s="159" t="s">
        <v>218</v>
      </c>
      <c r="AN395" s="160" t="s">
        <v>219</v>
      </c>
      <c r="AO395" s="138" t="s">
        <v>130</v>
      </c>
      <c r="AP395" s="138"/>
    </row>
    <row r="396" spans="4:42" x14ac:dyDescent="0.2">
      <c r="D396" s="128"/>
      <c r="E396" s="128"/>
      <c r="F396" s="128"/>
      <c r="G396" s="128"/>
      <c r="J396" s="128"/>
      <c r="K396" s="129"/>
      <c r="L396" s="129"/>
      <c r="M396" s="129"/>
      <c r="N396" s="129"/>
      <c r="O396" s="129"/>
      <c r="P396" s="129"/>
      <c r="Q396" s="129"/>
      <c r="R396" s="129"/>
      <c r="S396" s="129"/>
      <c r="T396" s="129"/>
      <c r="U396" s="129"/>
      <c r="V396" s="129"/>
      <c r="W396" s="129"/>
      <c r="X396" s="129"/>
      <c r="Y396" s="129"/>
      <c r="Z396" s="129"/>
      <c r="AA396" s="129"/>
      <c r="AB396" s="129"/>
      <c r="AC396" s="77"/>
      <c r="AD396" s="129"/>
      <c r="AE396" s="129"/>
      <c r="AF396" s="129"/>
      <c r="AG396" s="129"/>
      <c r="AH396" s="129"/>
      <c r="AI396" s="129"/>
      <c r="AJ396" s="129"/>
      <c r="AK396" s="142">
        <v>394</v>
      </c>
      <c r="AL396" s="143" t="s">
        <v>589</v>
      </c>
      <c r="AM396" s="159" t="s">
        <v>218</v>
      </c>
      <c r="AN396" s="160" t="s">
        <v>219</v>
      </c>
      <c r="AO396" s="138" t="s">
        <v>130</v>
      </c>
      <c r="AP396" s="138"/>
    </row>
    <row r="397" spans="4:42" x14ac:dyDescent="0.2">
      <c r="D397" s="128"/>
      <c r="E397" s="128"/>
      <c r="F397" s="128"/>
      <c r="G397" s="128"/>
      <c r="J397" s="128"/>
      <c r="K397" s="129"/>
      <c r="L397" s="129"/>
      <c r="M397" s="129"/>
      <c r="N397" s="129"/>
      <c r="O397" s="129"/>
      <c r="P397" s="129"/>
      <c r="Q397" s="129"/>
      <c r="R397" s="129"/>
      <c r="S397" s="129"/>
      <c r="T397" s="129"/>
      <c r="U397" s="129"/>
      <c r="V397" s="129"/>
      <c r="W397" s="129"/>
      <c r="X397" s="129"/>
      <c r="Y397" s="129"/>
      <c r="Z397" s="129"/>
      <c r="AA397" s="129"/>
      <c r="AB397" s="129"/>
      <c r="AC397" s="77"/>
      <c r="AD397" s="129"/>
      <c r="AE397" s="129"/>
      <c r="AF397" s="129"/>
      <c r="AG397" s="129"/>
      <c r="AH397" s="129"/>
      <c r="AI397" s="129"/>
      <c r="AJ397" s="129"/>
      <c r="AK397" s="142">
        <v>395</v>
      </c>
      <c r="AL397" s="143" t="s">
        <v>591</v>
      </c>
      <c r="AM397" s="159" t="s">
        <v>218</v>
      </c>
      <c r="AN397" s="160" t="s">
        <v>219</v>
      </c>
      <c r="AO397" s="138" t="s">
        <v>130</v>
      </c>
      <c r="AP397" s="138"/>
    </row>
    <row r="398" spans="4:42" x14ac:dyDescent="0.2">
      <c r="D398" s="128"/>
      <c r="E398" s="128"/>
      <c r="F398" s="128"/>
      <c r="G398" s="128"/>
      <c r="J398" s="128"/>
      <c r="K398" s="129"/>
      <c r="L398" s="129"/>
      <c r="M398" s="129"/>
      <c r="N398" s="129"/>
      <c r="O398" s="129"/>
      <c r="P398" s="129"/>
      <c r="Q398" s="129"/>
      <c r="R398" s="129"/>
      <c r="S398" s="129"/>
      <c r="T398" s="129"/>
      <c r="U398" s="129"/>
      <c r="V398" s="129"/>
      <c r="W398" s="129"/>
      <c r="X398" s="129"/>
      <c r="Y398" s="129"/>
      <c r="Z398" s="129"/>
      <c r="AA398" s="129"/>
      <c r="AB398" s="129"/>
      <c r="AC398" s="77"/>
      <c r="AD398" s="129"/>
      <c r="AE398" s="129"/>
      <c r="AF398" s="129"/>
      <c r="AG398" s="129"/>
      <c r="AH398" s="129"/>
      <c r="AI398" s="129"/>
      <c r="AJ398" s="129"/>
      <c r="AK398" s="142">
        <v>396</v>
      </c>
      <c r="AL398" s="143" t="s">
        <v>593</v>
      </c>
      <c r="AM398" s="159" t="s">
        <v>218</v>
      </c>
      <c r="AN398" s="160" t="s">
        <v>219</v>
      </c>
      <c r="AO398" s="138" t="s">
        <v>130</v>
      </c>
      <c r="AP398" s="138"/>
    </row>
    <row r="399" spans="4:42" x14ac:dyDescent="0.2">
      <c r="D399" s="128"/>
      <c r="E399" s="128"/>
      <c r="F399" s="128"/>
      <c r="G399" s="128"/>
      <c r="J399" s="128"/>
      <c r="K399" s="129"/>
      <c r="L399" s="129"/>
      <c r="M399" s="129"/>
      <c r="N399" s="129"/>
      <c r="O399" s="129"/>
      <c r="P399" s="129"/>
      <c r="Q399" s="129"/>
      <c r="R399" s="129"/>
      <c r="S399" s="129"/>
      <c r="T399" s="129"/>
      <c r="U399" s="129"/>
      <c r="V399" s="129"/>
      <c r="W399" s="129"/>
      <c r="X399" s="129"/>
      <c r="Y399" s="129"/>
      <c r="Z399" s="129"/>
      <c r="AA399" s="129"/>
      <c r="AB399" s="129"/>
      <c r="AC399" s="77"/>
      <c r="AD399" s="129"/>
      <c r="AE399" s="129"/>
      <c r="AF399" s="129"/>
      <c r="AG399" s="129"/>
      <c r="AH399" s="129"/>
      <c r="AI399" s="129"/>
      <c r="AJ399" s="129"/>
      <c r="AK399" s="142">
        <v>397</v>
      </c>
      <c r="AL399" s="143" t="s">
        <v>595</v>
      </c>
      <c r="AM399" s="159" t="s">
        <v>218</v>
      </c>
      <c r="AN399" s="160" t="s">
        <v>219</v>
      </c>
      <c r="AO399" s="138" t="s">
        <v>130</v>
      </c>
      <c r="AP399" s="138"/>
    </row>
    <row r="400" spans="4:42" x14ac:dyDescent="0.2">
      <c r="D400" s="128"/>
      <c r="E400" s="128"/>
      <c r="F400" s="128"/>
      <c r="G400" s="128"/>
      <c r="J400" s="128"/>
      <c r="K400" s="129"/>
      <c r="L400" s="129"/>
      <c r="M400" s="129"/>
      <c r="N400" s="129"/>
      <c r="O400" s="129"/>
      <c r="P400" s="129"/>
      <c r="Q400" s="129"/>
      <c r="R400" s="129"/>
      <c r="S400" s="129"/>
      <c r="T400" s="129"/>
      <c r="U400" s="129"/>
      <c r="V400" s="129"/>
      <c r="W400" s="129"/>
      <c r="X400" s="129"/>
      <c r="Y400" s="129"/>
      <c r="Z400" s="129"/>
      <c r="AA400" s="129"/>
      <c r="AB400" s="129"/>
      <c r="AC400" s="77"/>
      <c r="AD400" s="129"/>
      <c r="AE400" s="129"/>
      <c r="AF400" s="129"/>
      <c r="AG400" s="129"/>
      <c r="AH400" s="129"/>
      <c r="AI400" s="129"/>
      <c r="AJ400" s="129"/>
      <c r="AK400" s="142">
        <v>398</v>
      </c>
      <c r="AL400" s="143" t="s">
        <v>597</v>
      </c>
      <c r="AM400" s="159" t="s">
        <v>218</v>
      </c>
      <c r="AN400" s="160" t="s">
        <v>219</v>
      </c>
      <c r="AO400" s="138" t="s">
        <v>130</v>
      </c>
      <c r="AP400" s="138"/>
    </row>
    <row r="401" spans="4:42" x14ac:dyDescent="0.2">
      <c r="D401" s="128"/>
      <c r="E401" s="128"/>
      <c r="F401" s="128"/>
      <c r="G401" s="128"/>
      <c r="J401" s="128"/>
      <c r="K401" s="129"/>
      <c r="L401" s="129"/>
      <c r="M401" s="129"/>
      <c r="N401" s="129"/>
      <c r="O401" s="129"/>
      <c r="P401" s="129"/>
      <c r="Q401" s="129"/>
      <c r="R401" s="129"/>
      <c r="S401" s="129"/>
      <c r="T401" s="129"/>
      <c r="U401" s="129"/>
      <c r="V401" s="129"/>
      <c r="W401" s="129"/>
      <c r="X401" s="129"/>
      <c r="Y401" s="129"/>
      <c r="Z401" s="129"/>
      <c r="AA401" s="129"/>
      <c r="AB401" s="129"/>
      <c r="AC401" s="77"/>
      <c r="AD401" s="129"/>
      <c r="AE401" s="129"/>
      <c r="AF401" s="129"/>
      <c r="AG401" s="129"/>
      <c r="AH401" s="129"/>
      <c r="AI401" s="129"/>
      <c r="AJ401" s="129"/>
      <c r="AK401" s="142">
        <v>399</v>
      </c>
      <c r="AL401" s="143" t="s">
        <v>599</v>
      </c>
      <c r="AM401" s="159" t="s">
        <v>218</v>
      </c>
      <c r="AN401" s="160" t="s">
        <v>219</v>
      </c>
      <c r="AO401" s="138" t="s">
        <v>130</v>
      </c>
      <c r="AP401" s="138"/>
    </row>
    <row r="402" spans="4:42" x14ac:dyDescent="0.2">
      <c r="D402" s="128"/>
      <c r="E402" s="128"/>
      <c r="F402" s="128"/>
      <c r="G402" s="128"/>
      <c r="J402" s="128"/>
      <c r="K402" s="129"/>
      <c r="L402" s="129"/>
      <c r="M402" s="129"/>
      <c r="N402" s="129"/>
      <c r="O402" s="129"/>
      <c r="P402" s="129"/>
      <c r="Q402" s="129"/>
      <c r="R402" s="129"/>
      <c r="S402" s="129"/>
      <c r="T402" s="129"/>
      <c r="U402" s="129"/>
      <c r="V402" s="129"/>
      <c r="W402" s="129"/>
      <c r="X402" s="129"/>
      <c r="Y402" s="129"/>
      <c r="Z402" s="129"/>
      <c r="AA402" s="129"/>
      <c r="AB402" s="129"/>
      <c r="AC402" s="77"/>
      <c r="AD402" s="129"/>
      <c r="AE402" s="129"/>
      <c r="AF402" s="129"/>
      <c r="AG402" s="129"/>
      <c r="AH402" s="129"/>
      <c r="AI402" s="129"/>
      <c r="AJ402" s="129"/>
      <c r="AK402" s="142">
        <v>400</v>
      </c>
      <c r="AL402" s="143" t="s">
        <v>601</v>
      </c>
      <c r="AM402" s="159" t="s">
        <v>218</v>
      </c>
      <c r="AN402" s="160" t="s">
        <v>219</v>
      </c>
      <c r="AO402" s="138" t="s">
        <v>130</v>
      </c>
      <c r="AP402" s="138"/>
    </row>
    <row r="403" spans="4:42" x14ac:dyDescent="0.2">
      <c r="D403" s="128"/>
      <c r="E403" s="128"/>
      <c r="F403" s="128"/>
      <c r="G403" s="128"/>
      <c r="J403" s="128"/>
      <c r="K403" s="129"/>
      <c r="L403" s="129"/>
      <c r="M403" s="129"/>
      <c r="N403" s="129"/>
      <c r="O403" s="129"/>
      <c r="P403" s="129"/>
      <c r="Q403" s="129"/>
      <c r="R403" s="129"/>
      <c r="S403" s="129"/>
      <c r="T403" s="129"/>
      <c r="U403" s="129"/>
      <c r="V403" s="129"/>
      <c r="W403" s="129"/>
      <c r="X403" s="129"/>
      <c r="Y403" s="129"/>
      <c r="Z403" s="129"/>
      <c r="AA403" s="129"/>
      <c r="AB403" s="129"/>
      <c r="AC403" s="77"/>
      <c r="AD403" s="129"/>
      <c r="AE403" s="129"/>
      <c r="AF403" s="129"/>
      <c r="AG403" s="129"/>
      <c r="AH403" s="129"/>
      <c r="AI403" s="129"/>
      <c r="AJ403" s="129"/>
      <c r="AK403" s="142">
        <v>401</v>
      </c>
      <c r="AL403" s="143" t="s">
        <v>673</v>
      </c>
      <c r="AM403" s="159" t="s">
        <v>218</v>
      </c>
      <c r="AN403" s="160" t="s">
        <v>219</v>
      </c>
      <c r="AO403" s="138" t="s">
        <v>130</v>
      </c>
      <c r="AP403" s="138"/>
    </row>
    <row r="404" spans="4:42" x14ac:dyDescent="0.2">
      <c r="D404" s="128"/>
      <c r="E404" s="128"/>
      <c r="F404" s="128"/>
      <c r="G404" s="128"/>
      <c r="J404" s="128"/>
      <c r="K404" s="129"/>
      <c r="L404" s="129"/>
      <c r="M404" s="129"/>
      <c r="N404" s="129"/>
      <c r="O404" s="129"/>
      <c r="P404" s="129"/>
      <c r="Q404" s="129"/>
      <c r="R404" s="129"/>
      <c r="S404" s="129"/>
      <c r="T404" s="129"/>
      <c r="U404" s="129"/>
      <c r="V404" s="129"/>
      <c r="W404" s="129"/>
      <c r="X404" s="129"/>
      <c r="Y404" s="129"/>
      <c r="Z404" s="129"/>
      <c r="AA404" s="129"/>
      <c r="AB404" s="129"/>
      <c r="AC404" s="77"/>
      <c r="AD404" s="129"/>
      <c r="AE404" s="129"/>
      <c r="AF404" s="129"/>
      <c r="AG404" s="129"/>
      <c r="AH404" s="129"/>
      <c r="AI404" s="129"/>
      <c r="AJ404" s="129"/>
      <c r="AK404" s="142">
        <v>402</v>
      </c>
      <c r="AL404" s="143" t="s">
        <v>603</v>
      </c>
      <c r="AM404" s="159" t="s">
        <v>218</v>
      </c>
      <c r="AN404" s="160" t="s">
        <v>219</v>
      </c>
      <c r="AO404" s="138" t="s">
        <v>130</v>
      </c>
      <c r="AP404" s="138"/>
    </row>
    <row r="405" spans="4:42" x14ac:dyDescent="0.2">
      <c r="D405" s="128"/>
      <c r="E405" s="128"/>
      <c r="F405" s="128"/>
      <c r="G405" s="128"/>
      <c r="J405" s="128"/>
      <c r="K405" s="129"/>
      <c r="L405" s="129"/>
      <c r="M405" s="129"/>
      <c r="N405" s="129"/>
      <c r="O405" s="129"/>
      <c r="P405" s="129"/>
      <c r="Q405" s="129"/>
      <c r="R405" s="129"/>
      <c r="S405" s="129"/>
      <c r="T405" s="129"/>
      <c r="U405" s="129"/>
      <c r="V405" s="129"/>
      <c r="W405" s="129"/>
      <c r="X405" s="129"/>
      <c r="Y405" s="129"/>
      <c r="Z405" s="129"/>
      <c r="AA405" s="129"/>
      <c r="AB405" s="129"/>
      <c r="AC405" s="77"/>
      <c r="AD405" s="129"/>
      <c r="AE405" s="129"/>
      <c r="AF405" s="129"/>
      <c r="AG405" s="129"/>
      <c r="AH405" s="129"/>
      <c r="AI405" s="129"/>
      <c r="AJ405" s="129"/>
      <c r="AK405" s="142">
        <v>403</v>
      </c>
      <c r="AL405" s="143" t="s">
        <v>605</v>
      </c>
      <c r="AM405" s="159" t="s">
        <v>218</v>
      </c>
      <c r="AN405" s="160" t="s">
        <v>219</v>
      </c>
      <c r="AO405" s="138" t="s">
        <v>130</v>
      </c>
      <c r="AP405" s="138"/>
    </row>
    <row r="406" spans="4:42" x14ac:dyDescent="0.2">
      <c r="D406" s="128"/>
      <c r="E406" s="128"/>
      <c r="F406" s="128"/>
      <c r="G406" s="128"/>
      <c r="J406" s="128"/>
      <c r="K406" s="129"/>
      <c r="L406" s="129"/>
      <c r="M406" s="129"/>
      <c r="N406" s="129"/>
      <c r="O406" s="129"/>
      <c r="P406" s="129"/>
      <c r="Q406" s="129"/>
      <c r="R406" s="129"/>
      <c r="S406" s="129"/>
      <c r="T406" s="129"/>
      <c r="U406" s="129"/>
      <c r="V406" s="129"/>
      <c r="W406" s="129"/>
      <c r="X406" s="129"/>
      <c r="Y406" s="129"/>
      <c r="Z406" s="129"/>
      <c r="AA406" s="129"/>
      <c r="AB406" s="129"/>
      <c r="AC406" s="77"/>
      <c r="AD406" s="129"/>
      <c r="AE406" s="129"/>
      <c r="AF406" s="129"/>
      <c r="AG406" s="129"/>
      <c r="AH406" s="129"/>
      <c r="AI406" s="129"/>
      <c r="AJ406" s="129"/>
      <c r="AK406" s="142">
        <v>404</v>
      </c>
      <c r="AL406" s="143" t="s">
        <v>674</v>
      </c>
      <c r="AM406" s="159" t="s">
        <v>218</v>
      </c>
      <c r="AN406" s="160" t="s">
        <v>219</v>
      </c>
      <c r="AO406" s="138" t="s">
        <v>130</v>
      </c>
      <c r="AP406" s="138"/>
    </row>
    <row r="407" spans="4:42" x14ac:dyDescent="0.2">
      <c r="D407" s="128"/>
      <c r="E407" s="128"/>
      <c r="F407" s="128"/>
      <c r="G407" s="128"/>
      <c r="J407" s="128"/>
      <c r="K407" s="129"/>
      <c r="L407" s="129"/>
      <c r="M407" s="129"/>
      <c r="N407" s="129"/>
      <c r="O407" s="129"/>
      <c r="P407" s="129"/>
      <c r="Q407" s="129"/>
      <c r="R407" s="129"/>
      <c r="S407" s="129"/>
      <c r="T407" s="129"/>
      <c r="U407" s="129"/>
      <c r="V407" s="129"/>
      <c r="W407" s="129"/>
      <c r="X407" s="129"/>
      <c r="Y407" s="129"/>
      <c r="Z407" s="129"/>
      <c r="AA407" s="129"/>
      <c r="AB407" s="129"/>
      <c r="AC407" s="77"/>
      <c r="AD407" s="129"/>
      <c r="AE407" s="129"/>
      <c r="AF407" s="129"/>
      <c r="AG407" s="129"/>
      <c r="AH407" s="129"/>
      <c r="AI407" s="129"/>
      <c r="AJ407" s="129"/>
      <c r="AK407" s="142">
        <v>405</v>
      </c>
      <c r="AL407" s="143" t="s">
        <v>607</v>
      </c>
      <c r="AM407" s="159" t="s">
        <v>218</v>
      </c>
      <c r="AN407" s="160" t="s">
        <v>219</v>
      </c>
      <c r="AO407" s="138" t="s">
        <v>130</v>
      </c>
      <c r="AP407" s="138"/>
    </row>
    <row r="408" spans="4:42" x14ac:dyDescent="0.2">
      <c r="D408" s="128"/>
      <c r="E408" s="128"/>
      <c r="F408" s="128"/>
      <c r="G408" s="128"/>
      <c r="J408" s="128"/>
      <c r="K408" s="129"/>
      <c r="L408" s="129"/>
      <c r="M408" s="129"/>
      <c r="N408" s="129"/>
      <c r="O408" s="129"/>
      <c r="P408" s="129"/>
      <c r="Q408" s="129"/>
      <c r="R408" s="129"/>
      <c r="S408" s="129"/>
      <c r="T408" s="129"/>
      <c r="U408" s="129"/>
      <c r="V408" s="129"/>
      <c r="W408" s="129"/>
      <c r="X408" s="129"/>
      <c r="Y408" s="129"/>
      <c r="Z408" s="129"/>
      <c r="AA408" s="129"/>
      <c r="AB408" s="129"/>
      <c r="AC408" s="77"/>
      <c r="AD408" s="129"/>
      <c r="AE408" s="129"/>
      <c r="AF408" s="129"/>
      <c r="AG408" s="129"/>
      <c r="AH408" s="129"/>
      <c r="AI408" s="129"/>
      <c r="AJ408" s="129"/>
      <c r="AK408" s="142">
        <v>406</v>
      </c>
      <c r="AL408" s="143" t="s">
        <v>609</v>
      </c>
      <c r="AM408" s="159" t="s">
        <v>218</v>
      </c>
      <c r="AN408" s="160" t="s">
        <v>219</v>
      </c>
      <c r="AO408" s="138" t="s">
        <v>130</v>
      </c>
      <c r="AP408" s="138"/>
    </row>
    <row r="409" spans="4:42" x14ac:dyDescent="0.2">
      <c r="D409" s="128"/>
      <c r="E409" s="128"/>
      <c r="F409" s="128"/>
      <c r="G409" s="128"/>
      <c r="J409" s="128"/>
      <c r="K409" s="129"/>
      <c r="L409" s="129"/>
      <c r="M409" s="129"/>
      <c r="N409" s="129"/>
      <c r="O409" s="129"/>
      <c r="P409" s="129"/>
      <c r="Q409" s="129"/>
      <c r="R409" s="129"/>
      <c r="S409" s="129"/>
      <c r="T409" s="129"/>
      <c r="U409" s="129"/>
      <c r="V409" s="129"/>
      <c r="W409" s="129"/>
      <c r="X409" s="129"/>
      <c r="Y409" s="129"/>
      <c r="Z409" s="129"/>
      <c r="AA409" s="129"/>
      <c r="AB409" s="129"/>
      <c r="AC409" s="77"/>
      <c r="AD409" s="129"/>
      <c r="AE409" s="129"/>
      <c r="AF409" s="129"/>
      <c r="AG409" s="129"/>
      <c r="AH409" s="129"/>
      <c r="AI409" s="129"/>
      <c r="AJ409" s="129"/>
      <c r="AK409" s="142">
        <v>407</v>
      </c>
      <c r="AL409" s="143" t="s">
        <v>675</v>
      </c>
      <c r="AM409" s="159" t="s">
        <v>218</v>
      </c>
      <c r="AN409" s="160" t="s">
        <v>219</v>
      </c>
      <c r="AO409" s="138" t="s">
        <v>130</v>
      </c>
      <c r="AP409" s="138"/>
    </row>
    <row r="410" spans="4:42" x14ac:dyDescent="0.2">
      <c r="D410" s="128"/>
      <c r="E410" s="128"/>
      <c r="F410" s="128"/>
      <c r="G410" s="128"/>
      <c r="J410" s="128"/>
      <c r="K410" s="129"/>
      <c r="L410" s="129"/>
      <c r="M410" s="129"/>
      <c r="N410" s="129"/>
      <c r="O410" s="129"/>
      <c r="P410" s="129"/>
      <c r="Q410" s="129"/>
      <c r="R410" s="129"/>
      <c r="S410" s="129"/>
      <c r="T410" s="129"/>
      <c r="U410" s="129"/>
      <c r="V410" s="129"/>
      <c r="W410" s="129"/>
      <c r="X410" s="129"/>
      <c r="Y410" s="129"/>
      <c r="Z410" s="129"/>
      <c r="AA410" s="129"/>
      <c r="AB410" s="129"/>
      <c r="AC410" s="77"/>
      <c r="AD410" s="129"/>
      <c r="AE410" s="129"/>
      <c r="AF410" s="129"/>
      <c r="AG410" s="129"/>
      <c r="AH410" s="129"/>
      <c r="AI410" s="129"/>
      <c r="AJ410" s="129"/>
      <c r="AK410" s="142">
        <v>408</v>
      </c>
      <c r="AL410" s="143" t="s">
        <v>611</v>
      </c>
      <c r="AM410" s="159" t="s">
        <v>218</v>
      </c>
      <c r="AN410" s="160" t="s">
        <v>219</v>
      </c>
      <c r="AO410" s="138" t="s">
        <v>130</v>
      </c>
      <c r="AP410" s="129"/>
    </row>
    <row r="411" spans="4:42" x14ac:dyDescent="0.2">
      <c r="J411" s="128"/>
      <c r="K411" s="129"/>
      <c r="L411" s="129"/>
      <c r="M411" s="129"/>
      <c r="N411" s="129"/>
      <c r="O411" s="129"/>
      <c r="P411" s="129"/>
      <c r="Q411" s="129"/>
      <c r="R411" s="129"/>
      <c r="S411" s="129"/>
      <c r="T411" s="129"/>
      <c r="U411" s="129"/>
      <c r="V411" s="129"/>
      <c r="W411" s="129"/>
      <c r="X411" s="129"/>
      <c r="Y411" s="129"/>
      <c r="Z411" s="129"/>
      <c r="AA411" s="129"/>
      <c r="AB411" s="129"/>
      <c r="AC411" s="77"/>
      <c r="AD411" s="129"/>
      <c r="AE411" s="129"/>
      <c r="AF411" s="129"/>
      <c r="AG411" s="129"/>
      <c r="AH411" s="129"/>
      <c r="AI411" s="129"/>
      <c r="AJ411" s="129"/>
      <c r="AK411" s="129"/>
      <c r="AL411" s="129"/>
      <c r="AM411" s="129"/>
      <c r="AN411" s="129"/>
      <c r="AO411" s="129"/>
      <c r="AP411" s="129"/>
    </row>
    <row r="412" spans="4:42" x14ac:dyDescent="0.2">
      <c r="J412" s="128"/>
      <c r="K412" s="129"/>
      <c r="L412" s="129"/>
      <c r="M412" s="129"/>
      <c r="N412" s="129"/>
      <c r="O412" s="129"/>
      <c r="P412" s="129"/>
      <c r="Q412" s="129"/>
      <c r="R412" s="129"/>
      <c r="S412" s="129"/>
      <c r="T412" s="129"/>
      <c r="U412" s="129"/>
      <c r="V412" s="129"/>
      <c r="W412" s="129"/>
      <c r="X412" s="129"/>
      <c r="Y412" s="129"/>
      <c r="Z412" s="129"/>
      <c r="AA412" s="129"/>
      <c r="AB412" s="129"/>
      <c r="AC412" s="77"/>
      <c r="AD412" s="129"/>
      <c r="AE412" s="129"/>
      <c r="AF412" s="129"/>
      <c r="AG412" s="129"/>
      <c r="AH412" s="129"/>
      <c r="AI412" s="129"/>
      <c r="AJ412" s="129"/>
      <c r="AK412" s="129"/>
      <c r="AL412" s="129"/>
      <c r="AM412" s="129"/>
      <c r="AN412" s="129"/>
      <c r="AO412" s="129"/>
      <c r="AP412" s="129"/>
    </row>
    <row r="413" spans="4:42" x14ac:dyDescent="0.2">
      <c r="J413" s="128"/>
      <c r="K413" s="129"/>
      <c r="L413" s="129"/>
      <c r="M413" s="129"/>
      <c r="N413" s="129"/>
      <c r="O413" s="129"/>
      <c r="P413" s="129"/>
      <c r="Q413" s="129"/>
      <c r="R413" s="129"/>
      <c r="S413" s="129"/>
      <c r="T413" s="129"/>
      <c r="U413" s="129"/>
      <c r="V413" s="129"/>
      <c r="W413" s="129"/>
      <c r="X413" s="129"/>
      <c r="Y413" s="129"/>
      <c r="Z413" s="129"/>
      <c r="AA413" s="129"/>
      <c r="AB413" s="129"/>
      <c r="AC413" s="77"/>
      <c r="AD413" s="129"/>
      <c r="AE413" s="129"/>
      <c r="AF413" s="129"/>
      <c r="AG413" s="129"/>
      <c r="AH413" s="129"/>
      <c r="AI413" s="129"/>
      <c r="AJ413" s="129"/>
      <c r="AK413" s="129"/>
      <c r="AL413" s="129"/>
      <c r="AM413" s="129"/>
      <c r="AN413" s="129"/>
      <c r="AO413" s="129"/>
      <c r="AP413" s="129"/>
    </row>
    <row r="414" spans="4:42" x14ac:dyDescent="0.2">
      <c r="AK414" s="129"/>
      <c r="AL414" s="129"/>
      <c r="AM414" s="129"/>
      <c r="AN414" s="129"/>
      <c r="AO414" s="129"/>
      <c r="AP414" s="129"/>
    </row>
    <row r="415" spans="4:42" x14ac:dyDescent="0.2">
      <c r="AK415" s="129"/>
      <c r="AL415" s="129"/>
      <c r="AM415" s="129"/>
      <c r="AN415" s="129"/>
      <c r="AO415" s="129"/>
      <c r="AP415" s="129"/>
    </row>
    <row r="416" spans="4:42" x14ac:dyDescent="0.2">
      <c r="AK416" s="129"/>
      <c r="AL416" s="129"/>
      <c r="AM416" s="129"/>
      <c r="AN416" s="129"/>
      <c r="AO416" s="129"/>
      <c r="AP416" s="129"/>
    </row>
    <row r="417" spans="37:41" x14ac:dyDescent="0.2">
      <c r="AK417" s="129"/>
      <c r="AL417" s="129"/>
      <c r="AM417" s="129"/>
      <c r="AN417" s="129"/>
      <c r="AO417" s="129"/>
    </row>
  </sheetData>
  <phoneticPr fontId="13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105</vt:i4>
      </vt:variant>
    </vt:vector>
  </HeadingPairs>
  <TitlesOfParts>
    <vt:vector size="121" baseType="lpstr">
      <vt:lpstr>GenInfo</vt:lpstr>
      <vt:lpstr>Load1</vt:lpstr>
      <vt:lpstr>ContractPrice</vt:lpstr>
      <vt:lpstr>InterestRate</vt:lpstr>
      <vt:lpstr>PwrPrice1</vt:lpstr>
      <vt:lpstr>Power Curves</vt:lpstr>
      <vt:lpstr>Scalar1</vt:lpstr>
      <vt:lpstr>Fuel</vt:lpstr>
      <vt:lpstr>Gas Curves</vt:lpstr>
      <vt:lpstr>Covar</vt:lpstr>
      <vt:lpstr>Climate</vt:lpstr>
      <vt:lpstr>Asset1</vt:lpstr>
      <vt:lpstr>Peak</vt:lpstr>
      <vt:lpstr>OffPeak</vt:lpstr>
      <vt:lpstr>Strip</vt:lpstr>
      <vt:lpstr>Option</vt:lpstr>
      <vt:lpstr>BasisIndex</vt:lpstr>
      <vt:lpstr>BasisNumber</vt:lpstr>
      <vt:lpstr>BidOfferSpread</vt:lpstr>
      <vt:lpstr>GenInfo!binwidth</vt:lpstr>
      <vt:lpstr>CalcIntrinsic</vt:lpstr>
      <vt:lpstr>CalcPayoff</vt:lpstr>
      <vt:lpstr>ContractFlag</vt:lpstr>
      <vt:lpstr>ContractPrice!ContractPrice</vt:lpstr>
      <vt:lpstr>corr</vt:lpstr>
      <vt:lpstr>correl1</vt:lpstr>
      <vt:lpstr>curtailrate</vt:lpstr>
      <vt:lpstr>CurveDate</vt:lpstr>
      <vt:lpstr>'Gas Curves'!CurveRange</vt:lpstr>
      <vt:lpstr>InterestRate!CurveRange</vt:lpstr>
      <vt:lpstr>dealEnd</vt:lpstr>
      <vt:lpstr>dealStart</vt:lpstr>
      <vt:lpstr>DebugIter</vt:lpstr>
      <vt:lpstr>discountRate</vt:lpstr>
      <vt:lpstr>dispatchMode</vt:lpstr>
      <vt:lpstr>Asset1!DispMode</vt:lpstr>
      <vt:lpstr>dLoad</vt:lpstr>
      <vt:lpstr>dTemp</vt:lpstr>
      <vt:lpstr>Asset1!Dummy</vt:lpstr>
      <vt:lpstr>fA</vt:lpstr>
      <vt:lpstr>fB</vt:lpstr>
      <vt:lpstr>fDecay</vt:lpstr>
      <vt:lpstr>FilePath</vt:lpstr>
      <vt:lpstr>Asset1!FixCost</vt:lpstr>
      <vt:lpstr>fOff</vt:lpstr>
      <vt:lpstr>Asset1!ForcedOutDur</vt:lpstr>
      <vt:lpstr>Asset1!forcedoutrate</vt:lpstr>
      <vt:lpstr>Forecastedload</vt:lpstr>
      <vt:lpstr>Fuel_mtx</vt:lpstr>
      <vt:lpstr>Asset1!FuelCurve</vt:lpstr>
      <vt:lpstr>Asset1!FuelType</vt:lpstr>
      <vt:lpstr>FuelUpdate</vt:lpstr>
      <vt:lpstr>fuelv</vt:lpstr>
      <vt:lpstr>GrowthRate</vt:lpstr>
      <vt:lpstr>Asset1!HeatRateMax</vt:lpstr>
      <vt:lpstr>Asset1!HeatRateMin</vt:lpstr>
      <vt:lpstr>Asset1!HeatRatePeak</vt:lpstr>
      <vt:lpstr>hedgeflag</vt:lpstr>
      <vt:lpstr>idimL</vt:lpstr>
      <vt:lpstr>idimS</vt:lpstr>
      <vt:lpstr>IRFirstMonth</vt:lpstr>
      <vt:lpstr>Load1</vt:lpstr>
      <vt:lpstr>LoadGroup</vt:lpstr>
      <vt:lpstr>loadMargin</vt:lpstr>
      <vt:lpstr>Asset1!MaxCapacity</vt:lpstr>
      <vt:lpstr>Asset1!MinCapacity</vt:lpstr>
      <vt:lpstr>MinDwHours</vt:lpstr>
      <vt:lpstr>MinUpHours</vt:lpstr>
      <vt:lpstr>nFuelCvs</vt:lpstr>
      <vt:lpstr>nmonths</vt:lpstr>
      <vt:lpstr>Asset1!NonFuelVOM</vt:lpstr>
      <vt:lpstr>noOutageFlag</vt:lpstr>
      <vt:lpstr>normtemp</vt:lpstr>
      <vt:lpstr>nRun</vt:lpstr>
      <vt:lpstr>NumAsset</vt:lpstr>
      <vt:lpstr>Number_of_Iterations</vt:lpstr>
      <vt:lpstr>offPeak</vt:lpstr>
      <vt:lpstr>Offpeakmargin</vt:lpstr>
      <vt:lpstr>offpeakv</vt:lpstr>
      <vt:lpstr>OffPeakVolFlag</vt:lpstr>
      <vt:lpstr>OffPkAdder</vt:lpstr>
      <vt:lpstr>Offsets</vt:lpstr>
      <vt:lpstr>ophedge</vt:lpstr>
      <vt:lpstr>ophedgecount</vt:lpstr>
      <vt:lpstr>optionhedge</vt:lpstr>
      <vt:lpstr>optionhedgecount</vt:lpstr>
      <vt:lpstr>peak</vt:lpstr>
      <vt:lpstr>Asset1!PeakCapacity</vt:lpstr>
      <vt:lpstr>peakhedge</vt:lpstr>
      <vt:lpstr>peakhedgecount</vt:lpstr>
      <vt:lpstr>peakv</vt:lpstr>
      <vt:lpstr>PercentPayoff</vt:lpstr>
      <vt:lpstr>Asset1!PlannedOut</vt:lpstr>
      <vt:lpstr>PositionBasis</vt:lpstr>
      <vt:lpstr>PositionRegion</vt:lpstr>
      <vt:lpstr>PowerDir</vt:lpstr>
      <vt:lpstr>PowerUpdate</vt:lpstr>
      <vt:lpstr>PriceCap</vt:lpstr>
      <vt:lpstr>priceElasticity</vt:lpstr>
      <vt:lpstr>Covar!Print_Area</vt:lpstr>
      <vt:lpstr>RampHours</vt:lpstr>
      <vt:lpstr>RegionIndex</vt:lpstr>
      <vt:lpstr>RegionNumber</vt:lpstr>
      <vt:lpstr>Scalar</vt:lpstr>
      <vt:lpstr>ScalarSS</vt:lpstr>
      <vt:lpstr>scorrel</vt:lpstr>
      <vt:lpstr>Asset1!sname</vt:lpstr>
      <vt:lpstr>Asset1!StartCost</vt:lpstr>
      <vt:lpstr>StartRecovHours</vt:lpstr>
      <vt:lpstr>striphedge</vt:lpstr>
      <vt:lpstr>striphedgecount</vt:lpstr>
      <vt:lpstr>stype</vt:lpstr>
      <vt:lpstr>svol</vt:lpstr>
      <vt:lpstr>SwitchCost</vt:lpstr>
      <vt:lpstr>Asset1!TransLoss</vt:lpstr>
      <vt:lpstr>transLossFactor</vt:lpstr>
      <vt:lpstr>type1</vt:lpstr>
      <vt:lpstr>UpperLeftOfCurveTable</vt:lpstr>
      <vt:lpstr>UseOffPkAdder</vt:lpstr>
      <vt:lpstr>ValDate</vt:lpstr>
      <vt:lpstr>vol1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Research Power Simulation Model</dc:title>
  <dc:subject>Power Simulation</dc:subject>
  <dc:creator>Tom Halliburton, Alex Huang</dc:creator>
  <cp:lastModifiedBy>Jan Havlíček</cp:lastModifiedBy>
  <cp:lastPrinted>2001-09-24T19:17:52Z</cp:lastPrinted>
  <dcterms:created xsi:type="dcterms:W3CDTF">1998-06-25T22:35:49Z</dcterms:created>
  <dcterms:modified xsi:type="dcterms:W3CDTF">2023-09-15T18:12:26Z</dcterms:modified>
</cp:coreProperties>
</file>