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4544CB-CB73-42AF-8D61-81735649BD9E}" xr6:coauthVersionLast="47" xr6:coauthVersionMax="47" xr10:uidLastSave="{00000000-0000-0000-0000-000000000000}"/>
  <bookViews>
    <workbookView xWindow="-120" yWindow="-120" windowWidth="38640" windowHeight="15720"/>
  </bookViews>
  <sheets>
    <sheet name="April" sheetId="1" r:id="rId1"/>
    <sheet name="May" sheetId="4" r:id="rId2"/>
    <sheet name="June" sheetId="2" r:id="rId3"/>
    <sheet name="July NSS" sheetId="5" r:id="rId4"/>
    <sheet name="July EPMI" sheetId="3" r:id="rId5"/>
    <sheet name="August NSS" sheetId="6" r:id="rId6"/>
    <sheet name="WACOG" sheetId="7" r:id="rId7"/>
  </sheets>
  <definedNames>
    <definedName name="_xlnm._FilterDatabase" localSheetId="5" hidden="1">'August NSS'!$A$143:$L$278</definedName>
    <definedName name="_xlnm._FilterDatabase" localSheetId="3" hidden="1">'July NSS'!$A$7:$I$313</definedName>
    <definedName name="_xlnm.Print_Area" localSheetId="0">April!$A$1:$J$33</definedName>
    <definedName name="_xlnm.Print_Area" localSheetId="5">'August NSS'!$A$5:$J$279</definedName>
    <definedName name="_xlnm.Print_Area" localSheetId="3">'July NSS'!$A$1:$I$315</definedName>
    <definedName name="_xlnm.Print_Area" localSheetId="2">June!$A$1:$K$100</definedName>
    <definedName name="_xlnm.Print_Area" localSheetId="1">May!$A$1:$L$110</definedName>
    <definedName name="_xlnm.Print_Titles" localSheetId="0">April!$1:$4</definedName>
    <definedName name="_xlnm.Print_Titles" localSheetId="5">'August NSS'!$1:$7</definedName>
    <definedName name="_xlnm.Print_Titles" localSheetId="3">'July NSS'!$1:$7</definedName>
    <definedName name="_xlnm.Print_Titles" localSheetId="1">May!$1:$7</definedName>
  </definedNames>
  <calcPr calcId="0" fullCalcOnLoad="1"/>
</workbook>
</file>

<file path=xl/calcChain.xml><?xml version="1.0" encoding="utf-8"?>
<calcChain xmlns="http://schemas.openxmlformats.org/spreadsheetml/2006/main">
  <c r="G8" i="1" l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30" i="1"/>
  <c r="I30" i="1"/>
  <c r="G31" i="1"/>
  <c r="I31" i="1"/>
  <c r="G32" i="1"/>
  <c r="I32" i="1"/>
  <c r="F8" i="6"/>
  <c r="H8" i="6"/>
  <c r="F9" i="6"/>
  <c r="H9" i="6"/>
  <c r="F10" i="6"/>
  <c r="H10" i="6"/>
  <c r="H11" i="6"/>
  <c r="H12" i="6"/>
  <c r="H13" i="6"/>
  <c r="H14" i="6"/>
  <c r="H15" i="6"/>
  <c r="H16" i="6"/>
  <c r="H17" i="6"/>
  <c r="E18" i="6"/>
  <c r="F18" i="6"/>
  <c r="H18" i="6"/>
  <c r="E19" i="6"/>
  <c r="F19" i="6"/>
  <c r="H19" i="6"/>
  <c r="E20" i="6"/>
  <c r="F20" i="6"/>
  <c r="H20" i="6"/>
  <c r="E21" i="6"/>
  <c r="F21" i="6"/>
  <c r="H21" i="6"/>
  <c r="E22" i="6"/>
  <c r="F22" i="6"/>
  <c r="H22" i="6"/>
  <c r="H23" i="6"/>
  <c r="H24" i="6"/>
  <c r="H25" i="6"/>
  <c r="H26" i="6"/>
  <c r="H27" i="6"/>
  <c r="H28" i="6"/>
  <c r="H29" i="6"/>
  <c r="H30" i="6"/>
  <c r="E31" i="6"/>
  <c r="F31" i="6"/>
  <c r="H31" i="6"/>
  <c r="E32" i="6"/>
  <c r="F32" i="6"/>
  <c r="H32" i="6"/>
  <c r="H33" i="6"/>
  <c r="F34" i="6"/>
  <c r="H34" i="6"/>
  <c r="H35" i="6"/>
  <c r="F36" i="6"/>
  <c r="H36" i="6"/>
  <c r="H37" i="6"/>
  <c r="H38" i="6"/>
  <c r="H39" i="6"/>
  <c r="H40" i="6"/>
  <c r="H41" i="6"/>
  <c r="H42" i="6"/>
  <c r="H43" i="6"/>
  <c r="H44" i="6"/>
  <c r="H45" i="6"/>
  <c r="F46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E59" i="6"/>
  <c r="F59" i="6"/>
  <c r="H59" i="6"/>
  <c r="H60" i="6"/>
  <c r="H61" i="6"/>
  <c r="H62" i="6"/>
  <c r="H63" i="6"/>
  <c r="F64" i="6"/>
  <c r="H64" i="6"/>
  <c r="F65" i="6"/>
  <c r="H65" i="6"/>
  <c r="H66" i="6"/>
  <c r="F67" i="6"/>
  <c r="H67" i="6"/>
  <c r="F68" i="6"/>
  <c r="H68" i="6"/>
  <c r="F69" i="6"/>
  <c r="H69" i="6"/>
  <c r="H70" i="6"/>
  <c r="H71" i="6"/>
  <c r="H72" i="6"/>
  <c r="H73" i="6"/>
  <c r="E74" i="6"/>
  <c r="F74" i="6"/>
  <c r="H74" i="6"/>
  <c r="E75" i="6"/>
  <c r="F75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H108" i="6"/>
  <c r="F109" i="6"/>
  <c r="H109" i="6"/>
  <c r="F110" i="6"/>
  <c r="H110" i="6"/>
  <c r="F111" i="6"/>
  <c r="H111" i="6"/>
  <c r="F112" i="6"/>
  <c r="G112" i="6"/>
  <c r="H112" i="6"/>
  <c r="H113" i="6"/>
  <c r="H114" i="6"/>
  <c r="H115" i="6"/>
  <c r="E116" i="6"/>
  <c r="F116" i="6"/>
  <c r="H116" i="6"/>
  <c r="H117" i="6"/>
  <c r="H118" i="6"/>
  <c r="H119" i="6"/>
  <c r="E120" i="6"/>
  <c r="H120" i="6"/>
  <c r="H121" i="6"/>
  <c r="H122" i="6"/>
  <c r="H123" i="6"/>
  <c r="H124" i="6"/>
  <c r="F125" i="6"/>
  <c r="H125" i="6"/>
  <c r="H126" i="6"/>
  <c r="F127" i="6"/>
  <c r="H127" i="6"/>
  <c r="H128" i="6"/>
  <c r="F129" i="6"/>
  <c r="H129" i="6"/>
  <c r="H130" i="6"/>
  <c r="H131" i="6"/>
  <c r="H132" i="6"/>
  <c r="H133" i="6"/>
  <c r="E134" i="6"/>
  <c r="F134" i="6"/>
  <c r="H134" i="6"/>
  <c r="E135" i="6"/>
  <c r="F135" i="6"/>
  <c r="H135" i="6"/>
  <c r="E136" i="6"/>
  <c r="F136" i="6"/>
  <c r="H136" i="6"/>
  <c r="H137" i="6"/>
  <c r="F138" i="6"/>
  <c r="H138" i="6"/>
  <c r="H139" i="6"/>
  <c r="H140" i="6"/>
  <c r="H141" i="6"/>
  <c r="F142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F171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F199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F223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F260" i="6"/>
  <c r="H260" i="6"/>
  <c r="H261" i="6"/>
  <c r="F262" i="6"/>
  <c r="H262" i="6"/>
  <c r="H263" i="6"/>
  <c r="F264" i="6"/>
  <c r="H264" i="6"/>
  <c r="H265" i="6"/>
  <c r="H266" i="6"/>
  <c r="H267" i="6"/>
  <c r="F268" i="6"/>
  <c r="H268" i="6"/>
  <c r="H269" i="6"/>
  <c r="H270" i="6"/>
  <c r="H271" i="6"/>
  <c r="H272" i="6"/>
  <c r="H273" i="6"/>
  <c r="H274" i="6"/>
  <c r="H275" i="6"/>
  <c r="H276" i="6"/>
  <c r="F277" i="6"/>
  <c r="H277" i="6"/>
  <c r="F279" i="6"/>
  <c r="H279" i="6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F22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F56" i="3"/>
  <c r="H56" i="3"/>
  <c r="F57" i="3"/>
  <c r="H57" i="3"/>
  <c r="F8" i="5"/>
  <c r="H8" i="5"/>
  <c r="F9" i="5"/>
  <c r="H9" i="5"/>
  <c r="F10" i="5"/>
  <c r="H10" i="5"/>
  <c r="H11" i="5"/>
  <c r="H12" i="5"/>
  <c r="H13" i="5"/>
  <c r="H14" i="5"/>
  <c r="H15" i="5"/>
  <c r="F16" i="5"/>
  <c r="H16" i="5"/>
  <c r="H17" i="5"/>
  <c r="H18" i="5"/>
  <c r="H19" i="5"/>
  <c r="H20" i="5"/>
  <c r="H21" i="5"/>
  <c r="H22" i="5"/>
  <c r="F23" i="5"/>
  <c r="H23" i="5"/>
  <c r="H24" i="5"/>
  <c r="H25" i="5"/>
  <c r="F26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F100" i="5"/>
  <c r="H100" i="5"/>
  <c r="H101" i="5"/>
  <c r="F102" i="5"/>
  <c r="H102" i="5"/>
  <c r="F103" i="5"/>
  <c r="H103" i="5"/>
  <c r="F104" i="5"/>
  <c r="H104" i="5"/>
  <c r="H105" i="5"/>
  <c r="H106" i="5"/>
  <c r="F107" i="5"/>
  <c r="H107" i="5"/>
  <c r="F108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H162" i="5"/>
  <c r="H163" i="5"/>
  <c r="F164" i="5"/>
  <c r="H164" i="5"/>
  <c r="F165" i="5"/>
  <c r="H165" i="5"/>
  <c r="F166" i="5"/>
  <c r="H166" i="5"/>
  <c r="F167" i="5"/>
  <c r="H167" i="5"/>
  <c r="F169" i="5"/>
  <c r="H169" i="5"/>
  <c r="H170" i="5"/>
  <c r="F173" i="5"/>
  <c r="H173" i="5"/>
  <c r="F199" i="5"/>
  <c r="H199" i="5"/>
  <c r="H200" i="5"/>
  <c r="H201" i="5"/>
  <c r="H202" i="5"/>
  <c r="H203" i="5"/>
  <c r="H204" i="5"/>
  <c r="F205" i="5"/>
  <c r="H205" i="5"/>
  <c r="H206" i="5"/>
  <c r="H207" i="5"/>
  <c r="H208" i="5"/>
  <c r="F209" i="5"/>
  <c r="H209" i="5"/>
  <c r="F210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F261" i="5"/>
  <c r="H261" i="5"/>
  <c r="F262" i="5"/>
  <c r="H262" i="5"/>
  <c r="F263" i="5"/>
  <c r="H263" i="5"/>
  <c r="F264" i="5"/>
  <c r="H264" i="5"/>
  <c r="F265" i="5"/>
  <c r="H265" i="5"/>
  <c r="F266" i="5"/>
  <c r="H266" i="5"/>
  <c r="H287" i="5"/>
  <c r="H288" i="5"/>
  <c r="H289" i="5"/>
  <c r="H290" i="5"/>
  <c r="H291" i="5"/>
  <c r="H292" i="5"/>
  <c r="H293" i="5"/>
  <c r="H294" i="5"/>
  <c r="H295" i="5"/>
  <c r="F313" i="5"/>
  <c r="H313" i="5"/>
  <c r="F314" i="5"/>
  <c r="H314" i="5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I20" i="2"/>
  <c r="G21" i="2"/>
  <c r="I21" i="2"/>
  <c r="G22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5" i="2"/>
  <c r="I56" i="2"/>
  <c r="I57" i="2"/>
  <c r="I58" i="2"/>
  <c r="I59" i="2"/>
  <c r="I60" i="2"/>
  <c r="I61" i="2"/>
  <c r="I62" i="2"/>
  <c r="I63" i="2"/>
  <c r="G64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G98" i="2"/>
  <c r="I98" i="2"/>
  <c r="G99" i="2"/>
  <c r="I99" i="2"/>
  <c r="I8" i="4"/>
  <c r="F9" i="4"/>
  <c r="G9" i="4"/>
  <c r="I9" i="4"/>
  <c r="G10" i="4"/>
  <c r="I10" i="4"/>
  <c r="G11" i="4"/>
  <c r="I11" i="4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G41" i="4"/>
  <c r="I41" i="4"/>
  <c r="G42" i="4"/>
  <c r="I42" i="4"/>
  <c r="I43" i="4"/>
  <c r="I44" i="4"/>
  <c r="I45" i="4"/>
  <c r="I46" i="4"/>
  <c r="I47" i="4"/>
  <c r="I48" i="4"/>
  <c r="I49" i="4"/>
  <c r="I50" i="4"/>
  <c r="I51" i="4"/>
  <c r="I52" i="4"/>
  <c r="G53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G74" i="4"/>
  <c r="I74" i="4"/>
  <c r="G75" i="4"/>
  <c r="I75" i="4"/>
  <c r="I76" i="4"/>
  <c r="I77" i="4"/>
  <c r="I78" i="4"/>
  <c r="I79" i="4"/>
  <c r="I80" i="4"/>
  <c r="I81" i="4"/>
  <c r="I82" i="4"/>
  <c r="I83" i="4"/>
  <c r="I84" i="4"/>
  <c r="I85" i="4"/>
  <c r="G86" i="4"/>
  <c r="I86" i="4"/>
  <c r="I87" i="4"/>
  <c r="I88" i="4"/>
  <c r="G89" i="4"/>
  <c r="I89" i="4"/>
  <c r="G90" i="4"/>
  <c r="I90" i="4"/>
  <c r="G91" i="4"/>
  <c r="I91" i="4"/>
  <c r="I92" i="4"/>
  <c r="I93" i="4"/>
  <c r="I94" i="4"/>
  <c r="G95" i="4"/>
  <c r="I95" i="4"/>
  <c r="G96" i="4"/>
  <c r="I96" i="4"/>
  <c r="G97" i="4"/>
  <c r="I97" i="4"/>
  <c r="G98" i="4"/>
  <c r="I98" i="4"/>
  <c r="G99" i="4"/>
  <c r="I99" i="4"/>
  <c r="G100" i="4"/>
  <c r="I100" i="4"/>
  <c r="G105" i="4"/>
  <c r="I105" i="4"/>
  <c r="G106" i="4"/>
  <c r="I106" i="4"/>
  <c r="I108" i="4"/>
  <c r="H8" i="7"/>
  <c r="J8" i="7"/>
  <c r="H9" i="7"/>
  <c r="J9" i="7"/>
  <c r="H10" i="7"/>
  <c r="J10" i="7"/>
  <c r="H11" i="7"/>
  <c r="J11" i="7"/>
  <c r="H12" i="7"/>
  <c r="J12" i="7"/>
  <c r="H13" i="7"/>
  <c r="J13" i="7"/>
  <c r="H14" i="7"/>
  <c r="J14" i="7"/>
  <c r="H15" i="7"/>
  <c r="J15" i="7"/>
  <c r="H16" i="7"/>
  <c r="J16" i="7"/>
  <c r="H17" i="7"/>
  <c r="J17" i="7"/>
  <c r="H18" i="7"/>
  <c r="J18" i="7"/>
  <c r="H19" i="7"/>
  <c r="J19" i="7"/>
  <c r="H20" i="7"/>
  <c r="J20" i="7"/>
  <c r="H21" i="7"/>
  <c r="J21" i="7"/>
  <c r="H22" i="7"/>
  <c r="J22" i="7"/>
  <c r="H23" i="7"/>
  <c r="J23" i="7"/>
  <c r="H24" i="7"/>
  <c r="J24" i="7"/>
  <c r="H25" i="7"/>
  <c r="J25" i="7"/>
  <c r="J26" i="7"/>
  <c r="G27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H58" i="7"/>
  <c r="J58" i="7"/>
  <c r="H59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H90" i="7"/>
  <c r="J90" i="7"/>
  <c r="H91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H104" i="7"/>
  <c r="J104" i="7"/>
  <c r="H105" i="7"/>
  <c r="J105" i="7"/>
  <c r="H106" i="7"/>
  <c r="J106" i="7"/>
  <c r="J107" i="7"/>
  <c r="J108" i="7"/>
  <c r="J109" i="7"/>
  <c r="H110" i="7"/>
  <c r="J110" i="7"/>
  <c r="H111" i="7"/>
  <c r="J111" i="7"/>
  <c r="H112" i="7"/>
  <c r="J112" i="7"/>
  <c r="H113" i="7"/>
  <c r="J113" i="7"/>
  <c r="H114" i="7"/>
  <c r="J114" i="7"/>
  <c r="H115" i="7"/>
  <c r="J115" i="7"/>
  <c r="H116" i="7"/>
  <c r="J116" i="7"/>
  <c r="H117" i="7"/>
  <c r="J117" i="7"/>
  <c r="H118" i="7"/>
  <c r="J118" i="7"/>
  <c r="H119" i="7"/>
  <c r="J119" i="7"/>
  <c r="H120" i="7"/>
  <c r="J120" i="7"/>
  <c r="H121" i="7"/>
  <c r="J121" i="7"/>
  <c r="H122" i="7"/>
  <c r="J122" i="7"/>
  <c r="H123" i="7"/>
  <c r="J123" i="7"/>
  <c r="H124" i="7"/>
  <c r="J124" i="7"/>
  <c r="H125" i="7"/>
  <c r="J125" i="7"/>
  <c r="J126" i="7"/>
  <c r="H127" i="7"/>
  <c r="J127" i="7"/>
  <c r="H128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H156" i="7"/>
  <c r="J156" i="7"/>
  <c r="H157" i="7"/>
  <c r="J157" i="7"/>
  <c r="H158" i="7"/>
  <c r="J158" i="7"/>
  <c r="J159" i="7"/>
  <c r="J160" i="7"/>
  <c r="J161" i="7"/>
  <c r="J162" i="7"/>
  <c r="J163" i="7"/>
  <c r="H164" i="7"/>
  <c r="J164" i="7"/>
  <c r="J165" i="7"/>
  <c r="J166" i="7"/>
  <c r="J167" i="7"/>
  <c r="J168" i="7"/>
  <c r="J169" i="7"/>
  <c r="J170" i="7"/>
  <c r="H171" i="7"/>
  <c r="J171" i="7"/>
  <c r="J172" i="7"/>
  <c r="J173" i="7"/>
  <c r="H174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H248" i="7"/>
  <c r="J248" i="7"/>
  <c r="J249" i="7"/>
  <c r="H250" i="7"/>
  <c r="J250" i="7"/>
  <c r="H251" i="7"/>
  <c r="J251" i="7"/>
  <c r="J252" i="7"/>
  <c r="J253" i="7"/>
  <c r="H254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H301" i="7"/>
  <c r="J301" i="7"/>
  <c r="H302" i="7"/>
  <c r="J302" i="7"/>
  <c r="H303" i="7"/>
  <c r="J303" i="7"/>
  <c r="H304" i="7"/>
  <c r="J304" i="7"/>
  <c r="H305" i="7"/>
  <c r="J305" i="7"/>
  <c r="J306" i="7"/>
  <c r="J307" i="7"/>
  <c r="H308" i="7"/>
  <c r="J308" i="7"/>
  <c r="H309" i="7"/>
  <c r="J309" i="7"/>
  <c r="H310" i="7"/>
  <c r="J310" i="7"/>
  <c r="H312" i="7"/>
  <c r="J312" i="7"/>
  <c r="J313" i="7"/>
  <c r="H316" i="7"/>
  <c r="J316" i="7"/>
  <c r="H342" i="7"/>
  <c r="J342" i="7"/>
  <c r="J343" i="7"/>
  <c r="J344" i="7"/>
  <c r="J345" i="7"/>
  <c r="J346" i="7"/>
  <c r="J347" i="7"/>
  <c r="H348" i="7"/>
  <c r="J348" i="7"/>
  <c r="J349" i="7"/>
  <c r="J350" i="7"/>
  <c r="J351" i="7"/>
  <c r="H352" i="7"/>
  <c r="J352" i="7"/>
  <c r="H353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H404" i="7"/>
  <c r="J404" i="7"/>
  <c r="H405" i="7"/>
  <c r="J405" i="7"/>
  <c r="H406" i="7"/>
  <c r="J406" i="7"/>
  <c r="H407" i="7"/>
  <c r="J407" i="7"/>
  <c r="J428" i="7"/>
  <c r="J429" i="7"/>
  <c r="J430" i="7"/>
  <c r="J431" i="7"/>
  <c r="J432" i="7"/>
  <c r="J433" i="7"/>
  <c r="J434" i="7"/>
  <c r="J435" i="7"/>
  <c r="J436" i="7"/>
  <c r="H454" i="7"/>
  <c r="J454" i="7"/>
  <c r="H455" i="7"/>
  <c r="J455" i="7"/>
  <c r="H456" i="7"/>
  <c r="J456" i="7"/>
  <c r="J457" i="7"/>
  <c r="J458" i="7"/>
  <c r="J459" i="7"/>
  <c r="J460" i="7"/>
  <c r="J461" i="7"/>
  <c r="J462" i="7"/>
  <c r="J463" i="7"/>
  <c r="G464" i="7"/>
  <c r="H464" i="7"/>
  <c r="J464" i="7"/>
  <c r="G465" i="7"/>
  <c r="H465" i="7"/>
  <c r="J465" i="7"/>
  <c r="G466" i="7"/>
  <c r="H466" i="7"/>
  <c r="J466" i="7"/>
  <c r="G467" i="7"/>
  <c r="H467" i="7"/>
  <c r="J467" i="7"/>
  <c r="G468" i="7"/>
  <c r="H468" i="7"/>
  <c r="J468" i="7"/>
  <c r="J469" i="7"/>
  <c r="J470" i="7"/>
  <c r="J471" i="7"/>
  <c r="J472" i="7"/>
  <c r="J473" i="7"/>
  <c r="J474" i="7"/>
  <c r="J475" i="7"/>
  <c r="J476" i="7"/>
  <c r="G477" i="7"/>
  <c r="H477" i="7"/>
  <c r="J477" i="7"/>
  <c r="G478" i="7"/>
  <c r="H478" i="7"/>
  <c r="J478" i="7"/>
  <c r="J479" i="7"/>
  <c r="J480" i="7"/>
  <c r="H481" i="7"/>
  <c r="J481" i="7"/>
  <c r="J482" i="7"/>
  <c r="J483" i="7"/>
  <c r="J484" i="7"/>
  <c r="J485" i="7"/>
  <c r="J486" i="7"/>
  <c r="J487" i="7"/>
  <c r="J488" i="7"/>
  <c r="J489" i="7"/>
  <c r="J490" i="7"/>
  <c r="H491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G504" i="7"/>
  <c r="H504" i="7"/>
  <c r="J504" i="7"/>
  <c r="J505" i="7"/>
  <c r="J506" i="7"/>
  <c r="J507" i="7"/>
  <c r="J508" i="7"/>
  <c r="H509" i="7"/>
  <c r="J509" i="7"/>
  <c r="J510" i="7"/>
  <c r="H511" i="7"/>
  <c r="J511" i="7"/>
  <c r="H512" i="7"/>
  <c r="J512" i="7"/>
  <c r="H513" i="7"/>
  <c r="J513" i="7"/>
  <c r="J514" i="7"/>
  <c r="J515" i="7"/>
  <c r="J516" i="7"/>
  <c r="J517" i="7"/>
  <c r="G518" i="7"/>
  <c r="H518" i="7"/>
  <c r="J518" i="7"/>
  <c r="G519" i="7"/>
  <c r="H519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H542" i="7"/>
  <c r="J542" i="7"/>
  <c r="H543" i="7"/>
  <c r="J543" i="7"/>
  <c r="H544" i="7"/>
  <c r="J544" i="7"/>
  <c r="H545" i="7"/>
  <c r="J545" i="7"/>
  <c r="H546" i="7"/>
  <c r="J546" i="7"/>
  <c r="H547" i="7"/>
  <c r="J547" i="7"/>
  <c r="H548" i="7"/>
  <c r="J548" i="7"/>
  <c r="H549" i="7"/>
  <c r="J549" i="7"/>
  <c r="H550" i="7"/>
  <c r="J550" i="7"/>
  <c r="J551" i="7"/>
  <c r="H552" i="7"/>
  <c r="J552" i="7"/>
  <c r="H553" i="7"/>
  <c r="J553" i="7"/>
  <c r="H554" i="7"/>
  <c r="J554" i="7"/>
  <c r="H555" i="7"/>
  <c r="I555" i="7"/>
  <c r="J555" i="7"/>
  <c r="J556" i="7"/>
  <c r="J557" i="7"/>
  <c r="J558" i="7"/>
  <c r="G559" i="7"/>
  <c r="H559" i="7"/>
  <c r="J559" i="7"/>
  <c r="J560" i="7"/>
  <c r="J561" i="7"/>
  <c r="J562" i="7"/>
  <c r="G563" i="7"/>
  <c r="J563" i="7"/>
  <c r="J564" i="7"/>
  <c r="J565" i="7"/>
  <c r="J566" i="7"/>
  <c r="J567" i="7"/>
  <c r="J568" i="7"/>
  <c r="J569" i="7"/>
  <c r="J570" i="7"/>
  <c r="J571" i="7"/>
  <c r="J572" i="7"/>
  <c r="J573" i="7"/>
  <c r="G574" i="7"/>
  <c r="H574" i="7"/>
  <c r="J574" i="7"/>
  <c r="G575" i="7"/>
  <c r="H575" i="7"/>
  <c r="J575" i="7"/>
  <c r="G576" i="7"/>
  <c r="H576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</calcChain>
</file>

<file path=xl/sharedStrings.xml><?xml version="1.0" encoding="utf-8"?>
<sst xmlns="http://schemas.openxmlformats.org/spreadsheetml/2006/main" count="5128" uniqueCount="60">
  <si>
    <t>Enron Midwest NSS Program I and Program II</t>
  </si>
  <si>
    <t>April Physical Gas (Transactions with ENA and Transactions with PGLC)</t>
  </si>
  <si>
    <t xml:space="preserve">Transaction </t>
  </si>
  <si>
    <t>Date</t>
  </si>
  <si>
    <t>EMW Perspective</t>
  </si>
  <si>
    <t>Volume</t>
  </si>
  <si>
    <t>Location</t>
  </si>
  <si>
    <t>Daily</t>
  </si>
  <si>
    <t>Total Monthly</t>
  </si>
  <si>
    <t>Price Per</t>
  </si>
  <si>
    <t>MMBTU</t>
  </si>
  <si>
    <t>Counterparty</t>
  </si>
  <si>
    <t>Total Purchase</t>
  </si>
  <si>
    <t>or Sale</t>
  </si>
  <si>
    <t xml:space="preserve">Buy or Sell  </t>
  </si>
  <si>
    <t>ENA</t>
  </si>
  <si>
    <t>PGLC</t>
  </si>
  <si>
    <t>B</t>
  </si>
  <si>
    <t>S</t>
  </si>
  <si>
    <t>Louisiana</t>
  </si>
  <si>
    <t>Midcontinent</t>
  </si>
  <si>
    <t>Program</t>
  </si>
  <si>
    <t>II</t>
  </si>
  <si>
    <t>I</t>
  </si>
  <si>
    <t>Non Program Buys and Sells to PGLC</t>
  </si>
  <si>
    <t>TXOK</t>
  </si>
  <si>
    <t>ENA Total</t>
  </si>
  <si>
    <t>PGLC Total</t>
  </si>
  <si>
    <t>Grand Total</t>
  </si>
  <si>
    <t>May Physical Gas (Transactions with ENA and Transactions with PGLC)</t>
  </si>
  <si>
    <t>Sitara</t>
  </si>
  <si>
    <t>NB4011</t>
  </si>
  <si>
    <t>NB4304</t>
  </si>
  <si>
    <t>NB9451</t>
  </si>
  <si>
    <t>Tagg</t>
  </si>
  <si>
    <t>NE3041</t>
  </si>
  <si>
    <t>NC5208</t>
  </si>
  <si>
    <t>ND8936</t>
  </si>
  <si>
    <t>NSS</t>
  </si>
  <si>
    <t>Asset Opt</t>
  </si>
  <si>
    <t>Amarillo</t>
  </si>
  <si>
    <t>Total EMW Profit or Loss to be Invoiced In June</t>
  </si>
  <si>
    <t>B Total</t>
  </si>
  <si>
    <t>S Total</t>
  </si>
  <si>
    <t>EMW</t>
  </si>
  <si>
    <t>June Physical Gas (Transactions with ENA and Transactions with PGLC)</t>
  </si>
  <si>
    <t>EPMI DPGLD</t>
  </si>
  <si>
    <t>NPBL Peoples D-105-WL</t>
  </si>
  <si>
    <t>Wilton</t>
  </si>
  <si>
    <t xml:space="preserve">Flow </t>
  </si>
  <si>
    <t>NGI-Chi.Gate</t>
  </si>
  <si>
    <t>July Physical Gas (Transactions with ENA and Transactions with PGLC)</t>
  </si>
  <si>
    <t>July Physical Gas (Transactions with ENA and Transactions with EPMI)</t>
  </si>
  <si>
    <t xml:space="preserve"> </t>
  </si>
  <si>
    <t>EPMI</t>
  </si>
  <si>
    <t>LOUISIANA</t>
  </si>
  <si>
    <t>MIDCON</t>
  </si>
  <si>
    <t>August Physical Gas (Transactions with ENA and Transactions with PGLC)</t>
  </si>
  <si>
    <t xml:space="preserve">ENA </t>
  </si>
  <si>
    <t>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</si>
</sst>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mm/dd/yy"/>
    <numFmt numFmtId="166" formatCode="#,##0.0000_);[Red]\(#,##0.0000\)"/>
    <numFmt numFmtId="168" formatCode="0.000"/>
    <numFmt numFmtId="171" formatCode="&quot;$&quot;#,##0.0000_);[Red]\(&quot;$&quot;#,##0.0000\)"/>
  </numFmts>
  <fonts count="4" x14ac:knownFonts="1">
    <font>
      <sz val="12"/>
      <name val="Times New Roman"/>
    </font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38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38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1" applyNumberFormat="1" applyFont="1" applyAlignment="1">
      <alignment horizontal="center"/>
    </xf>
    <xf numFmtId="6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8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Alignment="1">
      <alignment horizontal="center"/>
    </xf>
    <xf numFmtId="168" fontId="2" fillId="0" borderId="0" xfId="0" applyNumberFormat="1" applyFont="1"/>
    <xf numFmtId="168" fontId="2" fillId="0" borderId="0" xfId="0" applyNumberFormat="1" applyFont="1" applyAlignment="1">
      <alignment horizontal="right"/>
    </xf>
    <xf numFmtId="8" fontId="3" fillId="0" borderId="0" xfId="1" applyNumberFormat="1" applyFont="1" applyAlignment="1">
      <alignment horizontal="center"/>
    </xf>
    <xf numFmtId="8" fontId="2" fillId="0" borderId="0" xfId="1" applyNumberFormat="1" applyFont="1" applyFill="1" applyAlignment="1">
      <alignment horizontal="center"/>
    </xf>
    <xf numFmtId="8" fontId="2" fillId="0" borderId="0" xfId="1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40" fontId="3" fillId="0" borderId="0" xfId="1" applyNumberFormat="1" applyFont="1" applyAlignment="1">
      <alignment horizontal="center"/>
    </xf>
    <xf numFmtId="40" fontId="2" fillId="0" borderId="0" xfId="0" applyNumberFormat="1" applyFont="1"/>
    <xf numFmtId="40" fontId="0" fillId="0" borderId="0" xfId="0" applyNumberFormat="1"/>
    <xf numFmtId="38" fontId="2" fillId="0" borderId="0" xfId="0" applyNumberFormat="1" applyFont="1" applyFill="1"/>
    <xf numFmtId="171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topLeftCell="A18" workbookViewId="0">
      <selection activeCell="A28" sqref="A28"/>
    </sheetView>
  </sheetViews>
  <sheetFormatPr defaultRowHeight="15.75" outlineLevelRow="2" x14ac:dyDescent="0.25"/>
  <cols>
    <col min="1" max="1" width="11.5" style="3" customWidth="1"/>
    <col min="2" max="2" width="12" style="1" customWidth="1"/>
    <col min="3" max="3" width="17.75" style="1" customWidth="1"/>
    <col min="4" max="4" width="9.5" style="1" customWidth="1"/>
    <col min="5" max="5" width="11.75" customWidth="1"/>
    <col min="6" max="6" width="10" style="2" customWidth="1"/>
    <col min="7" max="7" width="13.25" style="2" customWidth="1"/>
    <col min="8" max="8" width="9.875" style="4" customWidth="1"/>
    <col min="9" max="9" width="14.375" style="2" customWidth="1"/>
    <col min="10" max="10" width="9" style="1"/>
  </cols>
  <sheetData>
    <row r="1" spans="1:10" s="7" customFormat="1" x14ac:dyDescent="0.25">
      <c r="A1" s="14" t="s">
        <v>0</v>
      </c>
      <c r="B1" s="6"/>
      <c r="C1" s="6"/>
      <c r="D1" s="6"/>
      <c r="F1" s="8"/>
      <c r="G1" s="8"/>
      <c r="H1" s="12"/>
      <c r="I1" s="8"/>
      <c r="J1" s="6"/>
    </row>
    <row r="2" spans="1:10" s="7" customFormat="1" x14ac:dyDescent="0.25">
      <c r="A2" s="14" t="s">
        <v>1</v>
      </c>
      <c r="B2" s="6"/>
      <c r="C2" s="6"/>
      <c r="D2" s="6"/>
      <c r="F2" s="8"/>
      <c r="G2" s="8"/>
      <c r="H2" s="12"/>
      <c r="I2" s="8"/>
      <c r="J2" s="6"/>
    </row>
    <row r="3" spans="1:10" s="7" customFormat="1" x14ac:dyDescent="0.25">
      <c r="A3" s="14">
        <v>36656</v>
      </c>
      <c r="B3" s="13"/>
      <c r="C3" s="6"/>
      <c r="D3" s="6"/>
      <c r="F3" s="8"/>
      <c r="G3" s="8"/>
      <c r="H3" s="12"/>
      <c r="I3" s="8"/>
      <c r="J3" s="6"/>
    </row>
    <row r="6" spans="1:10" s="7" customFormat="1" x14ac:dyDescent="0.25">
      <c r="A6" s="10" t="s">
        <v>2</v>
      </c>
      <c r="B6" s="6"/>
      <c r="C6" s="6" t="s">
        <v>14</v>
      </c>
      <c r="D6" s="6"/>
      <c r="F6" s="11" t="s">
        <v>7</v>
      </c>
      <c r="G6" s="11" t="s">
        <v>8</v>
      </c>
      <c r="H6" s="12" t="s">
        <v>9</v>
      </c>
      <c r="I6" s="11" t="s">
        <v>12</v>
      </c>
      <c r="J6" s="6" t="s">
        <v>44</v>
      </c>
    </row>
    <row r="7" spans="1:10" s="7" customFormat="1" outlineLevel="2" x14ac:dyDescent="0.25">
      <c r="A7" s="10" t="s">
        <v>3</v>
      </c>
      <c r="B7" s="6" t="s">
        <v>11</v>
      </c>
      <c r="C7" s="6" t="s">
        <v>4</v>
      </c>
      <c r="D7" s="6" t="s">
        <v>21</v>
      </c>
      <c r="E7" s="6" t="s">
        <v>6</v>
      </c>
      <c r="F7" s="11" t="s">
        <v>5</v>
      </c>
      <c r="G7" s="11" t="s">
        <v>5</v>
      </c>
      <c r="H7" s="12" t="s">
        <v>10</v>
      </c>
      <c r="I7" s="11" t="s">
        <v>13</v>
      </c>
      <c r="J7" s="6" t="s">
        <v>30</v>
      </c>
    </row>
    <row r="8" spans="1:10" outlineLevel="2" x14ac:dyDescent="0.25">
      <c r="A8" s="3">
        <v>36614</v>
      </c>
      <c r="B8" s="1" t="s">
        <v>15</v>
      </c>
      <c r="C8" s="1" t="s">
        <v>17</v>
      </c>
      <c r="D8" s="1" t="s">
        <v>22</v>
      </c>
      <c r="E8" s="5" t="s">
        <v>19</v>
      </c>
      <c r="F8" s="2">
        <v>15255</v>
      </c>
      <c r="G8" s="2">
        <f>IF(C8="B",F8*30,(F8*30*-1))</f>
        <v>457650</v>
      </c>
      <c r="H8" s="4">
        <v>2.855</v>
      </c>
      <c r="I8" s="2">
        <f>IF(G8&gt;0,((G8*H8)*-1),((G8*H8)*-1))</f>
        <v>-1306590.75</v>
      </c>
    </row>
    <row r="9" spans="1:10" outlineLevel="2" x14ac:dyDescent="0.25">
      <c r="A9" s="3">
        <v>36614</v>
      </c>
      <c r="B9" s="1" t="s">
        <v>15</v>
      </c>
      <c r="C9" s="1" t="s">
        <v>17</v>
      </c>
      <c r="D9" s="1" t="s">
        <v>22</v>
      </c>
      <c r="E9" s="5" t="s">
        <v>20</v>
      </c>
      <c r="F9" s="2">
        <v>5085</v>
      </c>
      <c r="G9" s="2">
        <f t="shared" ref="G9:G23" si="0">IF(C9="B",F9*30,(F9*30*-1))</f>
        <v>152550</v>
      </c>
      <c r="H9" s="4">
        <v>2.8050000000000002</v>
      </c>
      <c r="I9" s="2">
        <f t="shared" ref="I9:I24" si="1">IF(G9&gt;0,((G9*H9)*-1),((G9*H9)*-1))</f>
        <v>-427902.75</v>
      </c>
    </row>
    <row r="10" spans="1:10" outlineLevel="2" x14ac:dyDescent="0.25">
      <c r="A10" s="3">
        <v>36588</v>
      </c>
      <c r="B10" s="1" t="s">
        <v>15</v>
      </c>
      <c r="C10" s="1" t="s">
        <v>17</v>
      </c>
      <c r="D10" s="1" t="s">
        <v>23</v>
      </c>
      <c r="E10" s="5" t="s">
        <v>19</v>
      </c>
      <c r="F10" s="2">
        <v>7620</v>
      </c>
      <c r="G10" s="2">
        <f t="shared" si="0"/>
        <v>228600</v>
      </c>
      <c r="H10" s="4">
        <v>2.7925</v>
      </c>
      <c r="I10" s="2">
        <f t="shared" si="1"/>
        <v>-638365.5</v>
      </c>
    </row>
    <row r="11" spans="1:10" outlineLevel="2" x14ac:dyDescent="0.25">
      <c r="A11" s="3">
        <v>36588</v>
      </c>
      <c r="B11" s="1" t="s">
        <v>15</v>
      </c>
      <c r="C11" s="1" t="s">
        <v>17</v>
      </c>
      <c r="D11" s="1" t="s">
        <v>23</v>
      </c>
      <c r="E11" s="5" t="s">
        <v>20</v>
      </c>
      <c r="F11" s="2">
        <v>2540</v>
      </c>
      <c r="G11" s="2">
        <f t="shared" si="0"/>
        <v>76200</v>
      </c>
      <c r="H11" s="4">
        <v>2.7250000000000001</v>
      </c>
      <c r="I11" s="2">
        <f t="shared" si="1"/>
        <v>-207645</v>
      </c>
    </row>
    <row r="12" spans="1:10" outlineLevel="2" x14ac:dyDescent="0.25">
      <c r="A12" s="3">
        <v>36588</v>
      </c>
      <c r="B12" s="1" t="s">
        <v>15</v>
      </c>
      <c r="C12" s="1" t="s">
        <v>17</v>
      </c>
      <c r="D12" s="1" t="s">
        <v>23</v>
      </c>
      <c r="E12" s="5" t="s">
        <v>19</v>
      </c>
      <c r="F12" s="2">
        <v>12504</v>
      </c>
      <c r="G12" s="2">
        <f t="shared" si="0"/>
        <v>375120</v>
      </c>
      <c r="H12" s="4">
        <v>2.7850000000000001</v>
      </c>
      <c r="I12" s="2">
        <f t="shared" si="1"/>
        <v>-1044709.2000000001</v>
      </c>
    </row>
    <row r="13" spans="1:10" outlineLevel="2" x14ac:dyDescent="0.25">
      <c r="A13" s="3">
        <v>36588</v>
      </c>
      <c r="B13" s="1" t="s">
        <v>15</v>
      </c>
      <c r="C13" s="1" t="s">
        <v>17</v>
      </c>
      <c r="D13" s="1" t="s">
        <v>23</v>
      </c>
      <c r="E13" s="5" t="s">
        <v>20</v>
      </c>
      <c r="F13" s="2">
        <v>4168</v>
      </c>
      <c r="G13" s="2">
        <f t="shared" si="0"/>
        <v>125040</v>
      </c>
      <c r="H13" s="4">
        <v>2.72</v>
      </c>
      <c r="I13" s="2">
        <f t="shared" si="1"/>
        <v>-340108.80000000005</v>
      </c>
    </row>
    <row r="14" spans="1:10" outlineLevel="2" x14ac:dyDescent="0.25">
      <c r="A14" s="3">
        <v>36624</v>
      </c>
      <c r="B14" s="1" t="s">
        <v>15</v>
      </c>
      <c r="C14" s="1" t="s">
        <v>18</v>
      </c>
      <c r="D14" s="1" t="s">
        <v>22</v>
      </c>
      <c r="E14" s="5" t="s">
        <v>19</v>
      </c>
      <c r="F14" s="2">
        <v>1000</v>
      </c>
      <c r="G14" s="2">
        <f t="shared" si="0"/>
        <v>-30000</v>
      </c>
      <c r="H14" s="4">
        <v>2.94</v>
      </c>
      <c r="I14" s="2">
        <f t="shared" si="1"/>
        <v>88200</v>
      </c>
    </row>
    <row r="15" spans="1:10" s="7" customFormat="1" outlineLevel="1" x14ac:dyDescent="0.25">
      <c r="A15" s="10"/>
      <c r="B15" s="6" t="s">
        <v>26</v>
      </c>
      <c r="C15" s="6"/>
      <c r="D15" s="6"/>
      <c r="E15" s="9"/>
      <c r="F15" s="8"/>
      <c r="G15" s="8">
        <f>SUBTOTAL(9,G8:G14)</f>
        <v>1385160</v>
      </c>
      <c r="H15" s="12"/>
      <c r="I15" s="8">
        <f>SUBTOTAL(9,I8:I14)</f>
        <v>-3877122</v>
      </c>
      <c r="J15" s="6"/>
    </row>
    <row r="16" spans="1:10" s="20" customFormat="1" outlineLevel="2" x14ac:dyDescent="0.25">
      <c r="A16" s="15">
        <v>36614</v>
      </c>
      <c r="B16" s="16" t="s">
        <v>16</v>
      </c>
      <c r="C16" s="16" t="s">
        <v>18</v>
      </c>
      <c r="D16" s="16" t="s">
        <v>22</v>
      </c>
      <c r="E16" s="17" t="s">
        <v>19</v>
      </c>
      <c r="F16" s="18">
        <v>15255</v>
      </c>
      <c r="G16" s="18">
        <f t="shared" si="0"/>
        <v>-457650</v>
      </c>
      <c r="H16" s="19">
        <v>2.855</v>
      </c>
      <c r="I16" s="18">
        <f t="shared" si="1"/>
        <v>1306590.75</v>
      </c>
      <c r="J16" s="16">
        <v>233209</v>
      </c>
    </row>
    <row r="17" spans="1:10" s="20" customFormat="1" outlineLevel="2" x14ac:dyDescent="0.25">
      <c r="A17" s="15">
        <v>36614</v>
      </c>
      <c r="B17" s="16" t="s">
        <v>16</v>
      </c>
      <c r="C17" s="16" t="s">
        <v>18</v>
      </c>
      <c r="D17" s="16" t="s">
        <v>22</v>
      </c>
      <c r="E17" s="17" t="s">
        <v>20</v>
      </c>
      <c r="F17" s="18">
        <v>5085</v>
      </c>
      <c r="G17" s="18">
        <f t="shared" si="0"/>
        <v>-152550</v>
      </c>
      <c r="H17" s="19">
        <v>2.8050000000000002</v>
      </c>
      <c r="I17" s="18">
        <f t="shared" si="1"/>
        <v>427902.75</v>
      </c>
      <c r="J17" s="16">
        <v>233218</v>
      </c>
    </row>
    <row r="18" spans="1:10" s="20" customFormat="1" outlineLevel="2" x14ac:dyDescent="0.25">
      <c r="A18" s="15">
        <v>36588</v>
      </c>
      <c r="B18" s="16" t="s">
        <v>16</v>
      </c>
      <c r="C18" s="16" t="s">
        <v>18</v>
      </c>
      <c r="D18" s="16" t="s">
        <v>23</v>
      </c>
      <c r="E18" s="17" t="s">
        <v>19</v>
      </c>
      <c r="F18" s="18">
        <v>7620</v>
      </c>
      <c r="G18" s="18">
        <f t="shared" si="0"/>
        <v>-228600</v>
      </c>
      <c r="H18" s="19">
        <v>2.7925</v>
      </c>
      <c r="I18" s="18">
        <f t="shared" si="1"/>
        <v>638365.5</v>
      </c>
      <c r="J18" s="16">
        <v>233096</v>
      </c>
    </row>
    <row r="19" spans="1:10" s="20" customFormat="1" outlineLevel="2" x14ac:dyDescent="0.25">
      <c r="A19" s="15">
        <v>36588</v>
      </c>
      <c r="B19" s="16" t="s">
        <v>16</v>
      </c>
      <c r="C19" s="16" t="s">
        <v>18</v>
      </c>
      <c r="D19" s="16" t="s">
        <v>23</v>
      </c>
      <c r="E19" s="17" t="s">
        <v>20</v>
      </c>
      <c r="F19" s="18">
        <v>2540</v>
      </c>
      <c r="G19" s="18">
        <f t="shared" si="0"/>
        <v>-76200</v>
      </c>
      <c r="H19" s="19">
        <v>2.7250000000000001</v>
      </c>
      <c r="I19" s="18">
        <f t="shared" si="1"/>
        <v>207645</v>
      </c>
      <c r="J19" s="16">
        <v>233127</v>
      </c>
    </row>
    <row r="20" spans="1:10" s="20" customFormat="1" outlineLevel="2" x14ac:dyDescent="0.25">
      <c r="A20" s="15">
        <v>36588</v>
      </c>
      <c r="B20" s="16" t="s">
        <v>16</v>
      </c>
      <c r="C20" s="16" t="s">
        <v>18</v>
      </c>
      <c r="D20" s="16" t="s">
        <v>23</v>
      </c>
      <c r="E20" s="17" t="s">
        <v>19</v>
      </c>
      <c r="F20" s="18">
        <v>12504</v>
      </c>
      <c r="G20" s="18">
        <f t="shared" si="0"/>
        <v>-375120</v>
      </c>
      <c r="H20" s="19">
        <v>2.7850000000000001</v>
      </c>
      <c r="I20" s="18">
        <f t="shared" si="1"/>
        <v>1044709.2000000001</v>
      </c>
      <c r="J20" s="16">
        <v>233142</v>
      </c>
    </row>
    <row r="21" spans="1:10" s="20" customFormat="1" outlineLevel="2" x14ac:dyDescent="0.25">
      <c r="A21" s="15">
        <v>36588</v>
      </c>
      <c r="B21" s="16" t="s">
        <v>16</v>
      </c>
      <c r="C21" s="16" t="s">
        <v>18</v>
      </c>
      <c r="D21" s="16" t="s">
        <v>23</v>
      </c>
      <c r="E21" s="17" t="s">
        <v>20</v>
      </c>
      <c r="F21" s="18">
        <v>4168</v>
      </c>
      <c r="G21" s="18">
        <f t="shared" si="0"/>
        <v>-125040</v>
      </c>
      <c r="H21" s="19">
        <v>2.72</v>
      </c>
      <c r="I21" s="18">
        <f t="shared" si="1"/>
        <v>340108.80000000005</v>
      </c>
      <c r="J21" s="16">
        <v>233147</v>
      </c>
    </row>
    <row r="22" spans="1:10" s="20" customFormat="1" outlineLevel="2" x14ac:dyDescent="0.25">
      <c r="A22" s="15">
        <v>36624</v>
      </c>
      <c r="B22" s="16" t="s">
        <v>16</v>
      </c>
      <c r="C22" s="16" t="s">
        <v>17</v>
      </c>
      <c r="D22" s="16" t="s">
        <v>22</v>
      </c>
      <c r="E22" s="17" t="s">
        <v>19</v>
      </c>
      <c r="F22" s="18">
        <v>1000</v>
      </c>
      <c r="G22" s="18">
        <f t="shared" si="0"/>
        <v>30000</v>
      </c>
      <c r="H22" s="19">
        <v>2.94</v>
      </c>
      <c r="I22" s="18">
        <f t="shared" si="1"/>
        <v>-88200</v>
      </c>
      <c r="J22" s="16">
        <v>264696</v>
      </c>
    </row>
    <row r="23" spans="1:10" s="20" customFormat="1" outlineLevel="2" x14ac:dyDescent="0.25">
      <c r="A23" s="15">
        <v>36624</v>
      </c>
      <c r="B23" s="16" t="s">
        <v>16</v>
      </c>
      <c r="C23" s="16" t="s">
        <v>17</v>
      </c>
      <c r="D23" s="16" t="s">
        <v>22</v>
      </c>
      <c r="E23" s="17" t="s">
        <v>19</v>
      </c>
      <c r="F23" s="18">
        <v>1500</v>
      </c>
      <c r="G23" s="18">
        <f t="shared" si="0"/>
        <v>45000</v>
      </c>
      <c r="H23" s="19">
        <v>2.97</v>
      </c>
      <c r="I23" s="18">
        <f t="shared" si="1"/>
        <v>-133650</v>
      </c>
      <c r="J23" s="16">
        <v>264699</v>
      </c>
    </row>
    <row r="24" spans="1:10" s="20" customFormat="1" outlineLevel="2" x14ac:dyDescent="0.25">
      <c r="A24" s="15">
        <v>36643</v>
      </c>
      <c r="B24" s="16" t="s">
        <v>16</v>
      </c>
      <c r="C24" s="16" t="s">
        <v>18</v>
      </c>
      <c r="D24" s="16" t="s">
        <v>22</v>
      </c>
      <c r="E24" s="20" t="s">
        <v>25</v>
      </c>
      <c r="F24" s="18">
        <v>333</v>
      </c>
      <c r="G24" s="18">
        <f>IF(C24="B",F24*30,(F24*30*-1))+(-10)</f>
        <v>-10000</v>
      </c>
      <c r="H24" s="19">
        <v>3.0350000000000001</v>
      </c>
      <c r="I24" s="18">
        <f t="shared" si="1"/>
        <v>30350</v>
      </c>
      <c r="J24" s="16">
        <v>253409</v>
      </c>
    </row>
    <row r="25" spans="1:10" s="7" customFormat="1" outlineLevel="1" x14ac:dyDescent="0.25">
      <c r="A25" s="10"/>
      <c r="B25" s="6" t="s">
        <v>27</v>
      </c>
      <c r="C25" s="6"/>
      <c r="D25" s="6"/>
      <c r="F25" s="8"/>
      <c r="G25" s="8">
        <f>SUBTOTAL(9,G16:G24)</f>
        <v>-1350160</v>
      </c>
      <c r="H25" s="12"/>
      <c r="I25" s="8">
        <f>SUBTOTAL(9,I16:I24)</f>
        <v>3773822</v>
      </c>
      <c r="J25" s="6"/>
    </row>
    <row r="26" spans="1:10" s="7" customFormat="1" x14ac:dyDescent="0.25">
      <c r="A26" s="10"/>
      <c r="B26" s="6" t="s">
        <v>28</v>
      </c>
      <c r="C26" s="6"/>
      <c r="D26" s="6"/>
      <c r="F26" s="8"/>
      <c r="G26" s="8">
        <f>SUBTOTAL(9,G7:G24)</f>
        <v>35000</v>
      </c>
      <c r="H26" s="12"/>
      <c r="I26" s="8">
        <f>SUBTOTAL(9,I7:I24)</f>
        <v>-103299.99999999988</v>
      </c>
      <c r="J26" s="6"/>
    </row>
    <row r="27" spans="1:10" ht="9" customHeight="1" x14ac:dyDescent="0.25"/>
    <row r="28" spans="1:10" s="7" customFormat="1" x14ac:dyDescent="0.25">
      <c r="A28" s="14" t="s">
        <v>24</v>
      </c>
      <c r="B28" s="6"/>
      <c r="C28" s="6"/>
      <c r="D28" s="6"/>
      <c r="F28" s="8"/>
      <c r="G28" s="8"/>
      <c r="H28" s="12"/>
      <c r="I28" s="8"/>
      <c r="J28" s="6"/>
    </row>
    <row r="29" spans="1:10" ht="9" customHeight="1" x14ac:dyDescent="0.25"/>
    <row r="30" spans="1:10" x14ac:dyDescent="0.25">
      <c r="A30" s="3">
        <v>36624</v>
      </c>
      <c r="B30" s="1" t="s">
        <v>16</v>
      </c>
      <c r="C30" s="1" t="s">
        <v>18</v>
      </c>
      <c r="D30" s="1" t="s">
        <v>22</v>
      </c>
      <c r="E30" t="s">
        <v>19</v>
      </c>
      <c r="F30" s="2">
        <v>1500</v>
      </c>
      <c r="G30" s="2">
        <f>IF(C30="B",F30*30,(F30*30*-1))</f>
        <v>-45000</v>
      </c>
      <c r="H30" s="4">
        <v>2.97</v>
      </c>
      <c r="I30" s="2">
        <f>IF(G30&gt;0,((G30*H30)*-1),((G30*H30)*-1))</f>
        <v>133650</v>
      </c>
      <c r="J30" s="1">
        <v>264702</v>
      </c>
    </row>
    <row r="31" spans="1:10" x14ac:dyDescent="0.25">
      <c r="A31" s="3">
        <v>36643</v>
      </c>
      <c r="B31" s="1" t="s">
        <v>16</v>
      </c>
      <c r="C31" s="1" t="s">
        <v>17</v>
      </c>
      <c r="D31" s="1" t="s">
        <v>22</v>
      </c>
      <c r="E31" t="s">
        <v>25</v>
      </c>
      <c r="F31" s="2">
        <v>333</v>
      </c>
      <c r="G31" s="2">
        <f>IF(C31="B",F31*30,(F31*30*-1))+10</f>
        <v>10000</v>
      </c>
      <c r="H31" s="4">
        <v>3.0350000000000001</v>
      </c>
      <c r="I31" s="2">
        <f>IF(G31&gt;0,((G31*H31)*-1),((G31*H31)*-1))</f>
        <v>-30350</v>
      </c>
      <c r="J31" s="1">
        <v>264704</v>
      </c>
    </row>
    <row r="32" spans="1:10" s="7" customFormat="1" x14ac:dyDescent="0.25">
      <c r="A32" s="10"/>
      <c r="B32" s="6"/>
      <c r="C32" s="6"/>
      <c r="D32" s="6"/>
      <c r="F32" s="8"/>
      <c r="G32" s="8">
        <f>SUM(G30:G31)</f>
        <v>-35000</v>
      </c>
      <c r="H32" s="12"/>
      <c r="I32" s="8">
        <f>SUM(I30:I31)</f>
        <v>103300</v>
      </c>
      <c r="J32" s="6"/>
    </row>
  </sheetData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workbookViewId="0">
      <selection activeCell="A8" sqref="A8:K100"/>
    </sheetView>
  </sheetViews>
  <sheetFormatPr defaultRowHeight="15.75" outlineLevelRow="2" x14ac:dyDescent="0.25"/>
  <cols>
    <col min="1" max="1" width="12.375" style="3" customWidth="1"/>
    <col min="2" max="2" width="12" style="1" customWidth="1"/>
    <col min="3" max="3" width="16.375" style="1" customWidth="1"/>
    <col min="4" max="4" width="9.625" style="1" customWidth="1"/>
    <col min="5" max="5" width="13.375" customWidth="1"/>
    <col min="6" max="6" width="9.5" style="2" customWidth="1"/>
    <col min="7" max="7" width="13.875" style="2" customWidth="1"/>
    <col min="8" max="8" width="10.375" style="4" customWidth="1"/>
    <col min="9" max="9" width="14.375" style="2" customWidth="1"/>
    <col min="10" max="10" width="9.5" style="1" customWidth="1"/>
    <col min="11" max="11" width="9.5" bestFit="1" customWidth="1"/>
  </cols>
  <sheetData>
    <row r="1" spans="1:11" s="7" customFormat="1" x14ac:dyDescent="0.25">
      <c r="A1" s="14" t="s">
        <v>0</v>
      </c>
      <c r="B1" s="6"/>
      <c r="C1" s="6"/>
      <c r="D1" s="6"/>
      <c r="F1" s="8"/>
      <c r="G1" s="8"/>
      <c r="H1" s="12"/>
      <c r="I1" s="8"/>
      <c r="J1" s="6"/>
    </row>
    <row r="2" spans="1:11" s="7" customFormat="1" x14ac:dyDescent="0.25">
      <c r="A2" s="14" t="s">
        <v>29</v>
      </c>
      <c r="B2" s="6"/>
      <c r="C2" s="6"/>
      <c r="D2" s="6"/>
      <c r="F2" s="8"/>
      <c r="G2" s="8"/>
      <c r="H2" s="12"/>
      <c r="I2" s="8"/>
      <c r="J2" s="6"/>
    </row>
    <row r="3" spans="1:11" s="7" customFormat="1" x14ac:dyDescent="0.25">
      <c r="A3" s="14">
        <v>36678</v>
      </c>
      <c r="B3" s="13"/>
      <c r="C3" s="6"/>
      <c r="D3" s="6"/>
      <c r="F3" s="8"/>
      <c r="G3" s="8"/>
      <c r="H3" s="12"/>
      <c r="I3" s="8"/>
      <c r="J3" s="6"/>
    </row>
    <row r="6" spans="1:11" s="7" customFormat="1" x14ac:dyDescent="0.25">
      <c r="A6" s="10" t="s">
        <v>2</v>
      </c>
      <c r="B6" s="6"/>
      <c r="C6" s="6" t="s">
        <v>14</v>
      </c>
      <c r="D6" s="6"/>
      <c r="F6" s="11" t="s">
        <v>7</v>
      </c>
      <c r="G6" s="11" t="s">
        <v>8</v>
      </c>
      <c r="H6" s="12" t="s">
        <v>9</v>
      </c>
      <c r="I6" s="11" t="s">
        <v>12</v>
      </c>
      <c r="J6" s="6" t="s">
        <v>34</v>
      </c>
    </row>
    <row r="7" spans="1:11" s="7" customFormat="1" x14ac:dyDescent="0.25">
      <c r="A7" s="10" t="s">
        <v>3</v>
      </c>
      <c r="B7" s="6" t="s">
        <v>11</v>
      </c>
      <c r="C7" s="6" t="s">
        <v>4</v>
      </c>
      <c r="D7" s="6" t="s">
        <v>21</v>
      </c>
      <c r="E7" s="6" t="s">
        <v>6</v>
      </c>
      <c r="F7" s="11" t="s">
        <v>5</v>
      </c>
      <c r="G7" s="11" t="s">
        <v>5</v>
      </c>
      <c r="H7" s="12" t="s">
        <v>10</v>
      </c>
      <c r="I7" s="11" t="s">
        <v>13</v>
      </c>
      <c r="J7" s="6" t="s">
        <v>30</v>
      </c>
      <c r="K7" s="6" t="s">
        <v>21</v>
      </c>
    </row>
    <row r="8" spans="1:11" s="7" customFormat="1" outlineLevel="2" x14ac:dyDescent="0.25">
      <c r="A8" s="10">
        <v>36658</v>
      </c>
      <c r="B8" s="6" t="s">
        <v>15</v>
      </c>
      <c r="C8" s="6" t="s">
        <v>17</v>
      </c>
      <c r="D8" s="6" t="s">
        <v>23</v>
      </c>
      <c r="E8" s="9" t="s">
        <v>20</v>
      </c>
      <c r="F8" s="8">
        <v>14103</v>
      </c>
      <c r="G8" s="8">
        <v>14103</v>
      </c>
      <c r="H8" s="12">
        <v>3.145</v>
      </c>
      <c r="I8" s="8">
        <f t="shared" ref="I8:I46" si="0">IF(G8&gt;0,((G8*H8)*-1),((G8*H8)*-1))</f>
        <v>-44353.934999999998</v>
      </c>
      <c r="J8" s="6">
        <v>268266</v>
      </c>
      <c r="K8" s="6" t="s">
        <v>38</v>
      </c>
    </row>
    <row r="9" spans="1:11" s="7" customFormat="1" outlineLevel="2" x14ac:dyDescent="0.25">
      <c r="A9" s="10">
        <v>36665</v>
      </c>
      <c r="B9" s="6" t="s">
        <v>15</v>
      </c>
      <c r="C9" s="6" t="s">
        <v>17</v>
      </c>
      <c r="D9" s="6" t="s">
        <v>23</v>
      </c>
      <c r="E9" s="9" t="s">
        <v>20</v>
      </c>
      <c r="F9" s="8">
        <f>4271*3</f>
        <v>12813</v>
      </c>
      <c r="G9" s="8">
        <f>4271*3</f>
        <v>12813</v>
      </c>
      <c r="H9" s="12">
        <v>3.5449999999999999</v>
      </c>
      <c r="I9" s="8">
        <f t="shared" si="0"/>
        <v>-45422.084999999999</v>
      </c>
      <c r="J9" s="6">
        <v>274014</v>
      </c>
      <c r="K9" s="6" t="s">
        <v>38</v>
      </c>
    </row>
    <row r="10" spans="1:11" s="7" customFormat="1" outlineLevel="2" x14ac:dyDescent="0.25">
      <c r="A10" s="10">
        <v>36622</v>
      </c>
      <c r="B10" s="6" t="s">
        <v>15</v>
      </c>
      <c r="C10" s="6" t="s">
        <v>17</v>
      </c>
      <c r="D10" s="6" t="s">
        <v>23</v>
      </c>
      <c r="E10" s="9" t="s">
        <v>20</v>
      </c>
      <c r="F10" s="8">
        <v>5594</v>
      </c>
      <c r="G10" s="8">
        <f>5594*31</f>
        <v>173414</v>
      </c>
      <c r="H10" s="12">
        <v>2.8</v>
      </c>
      <c r="I10" s="8">
        <f t="shared" si="0"/>
        <v>-485559.19999999995</v>
      </c>
      <c r="J10" s="6">
        <v>282831</v>
      </c>
      <c r="K10" s="6" t="s">
        <v>38</v>
      </c>
    </row>
    <row r="11" spans="1:11" s="7" customFormat="1" outlineLevel="2" x14ac:dyDescent="0.25">
      <c r="A11" s="10">
        <v>36588</v>
      </c>
      <c r="B11" s="6" t="s">
        <v>15</v>
      </c>
      <c r="C11" s="6" t="s">
        <v>17</v>
      </c>
      <c r="D11" s="6" t="s">
        <v>23</v>
      </c>
      <c r="E11" s="9" t="s">
        <v>20</v>
      </c>
      <c r="F11" s="8">
        <v>2540</v>
      </c>
      <c r="G11" s="8">
        <f>IF(C11="B",F11*31,(F11*31*-1))</f>
        <v>78740</v>
      </c>
      <c r="H11" s="12">
        <v>2.7250000000000001</v>
      </c>
      <c r="I11" s="8">
        <f t="shared" si="0"/>
        <v>-214566.5</v>
      </c>
      <c r="J11" s="6" t="s">
        <v>32</v>
      </c>
      <c r="K11" s="6" t="s">
        <v>38</v>
      </c>
    </row>
    <row r="12" spans="1:11" s="7" customFormat="1" outlineLevel="2" x14ac:dyDescent="0.25">
      <c r="A12" s="10">
        <v>36588</v>
      </c>
      <c r="B12" s="6" t="s">
        <v>15</v>
      </c>
      <c r="C12" s="6" t="s">
        <v>17</v>
      </c>
      <c r="D12" s="6" t="s">
        <v>23</v>
      </c>
      <c r="E12" s="9" t="s">
        <v>20</v>
      </c>
      <c r="F12" s="8">
        <v>4168</v>
      </c>
      <c r="G12" s="8">
        <f>IF(C12="B",F12*31,(F12*31*-1))</f>
        <v>129208</v>
      </c>
      <c r="H12" s="12">
        <v>2.72</v>
      </c>
      <c r="I12" s="8">
        <f t="shared" si="0"/>
        <v>-351445.76000000001</v>
      </c>
      <c r="J12" s="6" t="s">
        <v>33</v>
      </c>
      <c r="K12" s="6" t="s">
        <v>38</v>
      </c>
    </row>
    <row r="13" spans="1:11" s="7" customFormat="1" outlineLevel="2" x14ac:dyDescent="0.25">
      <c r="A13" s="10">
        <v>36588</v>
      </c>
      <c r="B13" s="6" t="s">
        <v>15</v>
      </c>
      <c r="C13" s="6" t="s">
        <v>17</v>
      </c>
      <c r="D13" s="6" t="s">
        <v>23</v>
      </c>
      <c r="E13" s="9" t="s">
        <v>19</v>
      </c>
      <c r="F13" s="8">
        <v>7620</v>
      </c>
      <c r="G13" s="8">
        <f>IF(C13="B",F13*31,(F13*31*-1))</f>
        <v>236220</v>
      </c>
      <c r="H13" s="12">
        <v>2.7925</v>
      </c>
      <c r="I13" s="8">
        <f>IF(G13&gt;0,((G13*H13)*-1),((G13*H13)*-1))</f>
        <v>-659644.35</v>
      </c>
      <c r="J13" s="6" t="s">
        <v>31</v>
      </c>
      <c r="K13" s="6" t="s">
        <v>38</v>
      </c>
    </row>
    <row r="14" spans="1:11" s="7" customFormat="1" outlineLevel="2" x14ac:dyDescent="0.25">
      <c r="A14" s="10">
        <v>36588</v>
      </c>
      <c r="B14" s="6" t="s">
        <v>15</v>
      </c>
      <c r="C14" s="6" t="s">
        <v>17</v>
      </c>
      <c r="D14" s="6" t="s">
        <v>23</v>
      </c>
      <c r="E14" s="9" t="s">
        <v>19</v>
      </c>
      <c r="F14" s="8">
        <v>12504</v>
      </c>
      <c r="G14" s="8">
        <f>IF(C14="B",F14*31,(F14*31*-1))</f>
        <v>387624</v>
      </c>
      <c r="H14" s="12">
        <v>2.7850000000000001</v>
      </c>
      <c r="I14" s="8">
        <f t="shared" si="0"/>
        <v>-1079532.8400000001</v>
      </c>
      <c r="J14" s="6" t="s">
        <v>33</v>
      </c>
      <c r="K14" s="6" t="s">
        <v>38</v>
      </c>
    </row>
    <row r="15" spans="1:11" s="7" customFormat="1" outlineLevel="2" x14ac:dyDescent="0.25">
      <c r="A15" s="10">
        <v>36622</v>
      </c>
      <c r="B15" s="6" t="s">
        <v>15</v>
      </c>
      <c r="C15" s="6" t="s">
        <v>17</v>
      </c>
      <c r="D15" s="6" t="s">
        <v>23</v>
      </c>
      <c r="E15" s="9" t="s">
        <v>19</v>
      </c>
      <c r="F15" s="8">
        <v>6611</v>
      </c>
      <c r="G15" s="8">
        <f>IF(C15="B",F15*31,(F15*31*-1))</f>
        <v>204941</v>
      </c>
      <c r="H15" s="12">
        <v>2.78</v>
      </c>
      <c r="I15" s="8">
        <f t="shared" si="0"/>
        <v>-569735.98</v>
      </c>
      <c r="J15" s="6" t="s">
        <v>35</v>
      </c>
      <c r="K15" s="6" t="s">
        <v>38</v>
      </c>
    </row>
    <row r="16" spans="1:11" s="7" customFormat="1" outlineLevel="2" x14ac:dyDescent="0.25">
      <c r="A16" s="10">
        <v>36658</v>
      </c>
      <c r="B16" s="6" t="s">
        <v>15</v>
      </c>
      <c r="C16" s="6" t="s">
        <v>17</v>
      </c>
      <c r="D16" s="6" t="s">
        <v>22</v>
      </c>
      <c r="E16" s="9" t="s">
        <v>20</v>
      </c>
      <c r="F16" s="8">
        <v>385</v>
      </c>
      <c r="G16" s="8">
        <f>385*3</f>
        <v>1155</v>
      </c>
      <c r="H16" s="12">
        <v>3.145</v>
      </c>
      <c r="I16" s="8">
        <f t="shared" si="0"/>
        <v>-3632.4749999999999</v>
      </c>
      <c r="J16" s="6">
        <v>268271</v>
      </c>
      <c r="K16" s="6" t="s">
        <v>38</v>
      </c>
    </row>
    <row r="17" spans="1:11" s="7" customFormat="1" outlineLevel="2" x14ac:dyDescent="0.25">
      <c r="A17" s="10">
        <v>36665</v>
      </c>
      <c r="B17" s="6" t="s">
        <v>15</v>
      </c>
      <c r="C17" s="6" t="s">
        <v>17</v>
      </c>
      <c r="D17" s="6" t="s">
        <v>22</v>
      </c>
      <c r="E17" s="9" t="s">
        <v>20</v>
      </c>
      <c r="F17" s="8">
        <v>385</v>
      </c>
      <c r="G17" s="8">
        <f>385*3</f>
        <v>1155</v>
      </c>
      <c r="H17" s="12">
        <v>3.5449999999999999</v>
      </c>
      <c r="I17" s="8">
        <f t="shared" si="0"/>
        <v>-4094.4749999999999</v>
      </c>
      <c r="J17" s="6">
        <v>274017</v>
      </c>
      <c r="K17" s="6" t="s">
        <v>38</v>
      </c>
    </row>
    <row r="18" spans="1:11" s="7" customFormat="1" outlineLevel="2" x14ac:dyDescent="0.25">
      <c r="A18" s="10">
        <v>36619</v>
      </c>
      <c r="B18" s="6" t="s">
        <v>15</v>
      </c>
      <c r="C18" s="6" t="s">
        <v>17</v>
      </c>
      <c r="D18" s="6" t="s">
        <v>22</v>
      </c>
      <c r="E18" s="9" t="s">
        <v>20</v>
      </c>
      <c r="F18" s="8">
        <v>15074</v>
      </c>
      <c r="G18" s="8">
        <f>15074*31</f>
        <v>467294</v>
      </c>
      <c r="H18" s="12">
        <v>2.8</v>
      </c>
      <c r="I18" s="8">
        <f t="shared" si="0"/>
        <v>-1308423.2</v>
      </c>
      <c r="J18" s="6" t="s">
        <v>37</v>
      </c>
      <c r="K18" s="6" t="s">
        <v>38</v>
      </c>
    </row>
    <row r="19" spans="1:11" s="7" customFormat="1" outlineLevel="2" x14ac:dyDescent="0.25">
      <c r="A19" s="10">
        <v>36604</v>
      </c>
      <c r="B19" s="6" t="s">
        <v>15</v>
      </c>
      <c r="C19" s="6" t="s">
        <v>17</v>
      </c>
      <c r="D19" s="6" t="s">
        <v>22</v>
      </c>
      <c r="E19" s="9" t="s">
        <v>19</v>
      </c>
      <c r="F19" s="8">
        <v>26193</v>
      </c>
      <c r="G19" s="8">
        <f>26193*31</f>
        <v>811983</v>
      </c>
      <c r="H19" s="12">
        <v>2.78</v>
      </c>
      <c r="I19" s="8">
        <f t="shared" si="0"/>
        <v>-2257312.7399999998</v>
      </c>
      <c r="J19" s="6" t="s">
        <v>36</v>
      </c>
      <c r="K19" s="6" t="s">
        <v>38</v>
      </c>
    </row>
    <row r="20" spans="1:11" s="7" customFormat="1" outlineLevel="1" x14ac:dyDescent="0.25">
      <c r="A20" s="10"/>
      <c r="B20" s="6"/>
      <c r="C20" s="11" t="s">
        <v>42</v>
      </c>
      <c r="D20" s="6"/>
      <c r="E20" s="9"/>
      <c r="F20" s="8"/>
      <c r="G20" s="8">
        <f>SUBTOTAL(9,G8:G19)</f>
        <v>2518650</v>
      </c>
      <c r="H20" s="12"/>
      <c r="I20" s="8">
        <f>SUBTOTAL(9,I8:I19)</f>
        <v>-7023723.5399999991</v>
      </c>
      <c r="J20" s="6"/>
      <c r="K20" s="6"/>
    </row>
    <row r="21" spans="1:11" s="7" customFormat="1" outlineLevel="2" x14ac:dyDescent="0.25">
      <c r="A21" s="10">
        <v>36655</v>
      </c>
      <c r="B21" s="6" t="s">
        <v>15</v>
      </c>
      <c r="C21" s="6" t="s">
        <v>18</v>
      </c>
      <c r="D21" s="6" t="s">
        <v>23</v>
      </c>
      <c r="E21" s="9" t="s">
        <v>20</v>
      </c>
      <c r="F21" s="8">
        <v>-5000</v>
      </c>
      <c r="G21" s="8">
        <v>-5000</v>
      </c>
      <c r="H21" s="12">
        <v>3.09</v>
      </c>
      <c r="I21" s="8">
        <f t="shared" si="0"/>
        <v>15450</v>
      </c>
      <c r="J21" s="6">
        <v>264758</v>
      </c>
      <c r="K21" s="6" t="s">
        <v>38</v>
      </c>
    </row>
    <row r="22" spans="1:11" s="7" customFormat="1" outlineLevel="2" x14ac:dyDescent="0.25">
      <c r="A22" s="10">
        <v>36662</v>
      </c>
      <c r="B22" s="6" t="s">
        <v>15</v>
      </c>
      <c r="C22" s="6" t="s">
        <v>18</v>
      </c>
      <c r="D22" s="6" t="s">
        <v>23</v>
      </c>
      <c r="E22" s="9" t="s">
        <v>20</v>
      </c>
      <c r="F22" s="8">
        <v>-10000</v>
      </c>
      <c r="G22" s="8">
        <v>-10000</v>
      </c>
      <c r="H22" s="12">
        <v>3.2850000000000001</v>
      </c>
      <c r="I22" s="8">
        <f t="shared" si="0"/>
        <v>32850</v>
      </c>
      <c r="J22" s="6">
        <v>270490</v>
      </c>
      <c r="K22" s="6" t="s">
        <v>38</v>
      </c>
    </row>
    <row r="23" spans="1:11" s="7" customFormat="1" outlineLevel="2" x14ac:dyDescent="0.25">
      <c r="A23" s="10">
        <v>36664</v>
      </c>
      <c r="B23" s="6" t="s">
        <v>15</v>
      </c>
      <c r="C23" s="6" t="s">
        <v>18</v>
      </c>
      <c r="D23" s="6" t="s">
        <v>23</v>
      </c>
      <c r="E23" s="9" t="s">
        <v>20</v>
      </c>
      <c r="F23" s="8">
        <v>-10000</v>
      </c>
      <c r="G23" s="8">
        <v>-10000</v>
      </c>
      <c r="H23" s="12">
        <v>3.5150000000000001</v>
      </c>
      <c r="I23" s="8">
        <f t="shared" si="0"/>
        <v>35150</v>
      </c>
      <c r="J23" s="6">
        <v>272881</v>
      </c>
      <c r="K23" s="6" t="s">
        <v>38</v>
      </c>
    </row>
    <row r="24" spans="1:11" s="7" customFormat="1" outlineLevel="2" x14ac:dyDescent="0.25">
      <c r="A24" s="10">
        <v>36668</v>
      </c>
      <c r="B24" s="6" t="s">
        <v>15</v>
      </c>
      <c r="C24" s="6" t="s">
        <v>18</v>
      </c>
      <c r="D24" s="6" t="s">
        <v>23</v>
      </c>
      <c r="E24" s="9" t="s">
        <v>20</v>
      </c>
      <c r="F24" s="8">
        <v>-10000</v>
      </c>
      <c r="G24" s="8">
        <v>-10000</v>
      </c>
      <c r="H24" s="12">
        <v>3.87</v>
      </c>
      <c r="I24" s="8">
        <f t="shared" si="0"/>
        <v>38700</v>
      </c>
      <c r="J24" s="6">
        <v>275362</v>
      </c>
      <c r="K24" s="6" t="s">
        <v>38</v>
      </c>
    </row>
    <row r="25" spans="1:11" s="7" customFormat="1" outlineLevel="2" x14ac:dyDescent="0.25">
      <c r="A25" s="10">
        <v>36668</v>
      </c>
      <c r="B25" s="6" t="s">
        <v>15</v>
      </c>
      <c r="C25" s="6" t="s">
        <v>18</v>
      </c>
      <c r="D25" s="6" t="s">
        <v>23</v>
      </c>
      <c r="E25" s="9" t="s">
        <v>20</v>
      </c>
      <c r="F25" s="8">
        <v>-2302</v>
      </c>
      <c r="G25" s="8">
        <v>-2302</v>
      </c>
      <c r="H25" s="12">
        <v>3.87</v>
      </c>
      <c r="I25" s="8">
        <f t="shared" si="0"/>
        <v>8908.74</v>
      </c>
      <c r="J25" s="6">
        <v>275364</v>
      </c>
      <c r="K25" s="6" t="s">
        <v>38</v>
      </c>
    </row>
    <row r="26" spans="1:11" s="7" customFormat="1" outlineLevel="2" x14ac:dyDescent="0.25">
      <c r="A26" s="10">
        <v>36654</v>
      </c>
      <c r="B26" s="6" t="s">
        <v>15</v>
      </c>
      <c r="C26" s="6" t="s">
        <v>18</v>
      </c>
      <c r="D26" s="6" t="s">
        <v>23</v>
      </c>
      <c r="E26" s="9" t="s">
        <v>19</v>
      </c>
      <c r="F26" s="8">
        <v>-3807</v>
      </c>
      <c r="G26" s="8">
        <v>-3807</v>
      </c>
      <c r="H26" s="12">
        <v>3.07</v>
      </c>
      <c r="I26" s="8">
        <f>IF(G26&gt;0,((G26*H26)*-1),((G26*H26)*-1))</f>
        <v>11687.49</v>
      </c>
      <c r="J26" s="6">
        <v>263653</v>
      </c>
      <c r="K26" s="6" t="s">
        <v>38</v>
      </c>
    </row>
    <row r="27" spans="1:11" s="7" customFormat="1" outlineLevel="2" x14ac:dyDescent="0.25">
      <c r="A27" s="10">
        <v>36655</v>
      </c>
      <c r="B27" s="6" t="s">
        <v>15</v>
      </c>
      <c r="C27" s="6" t="s">
        <v>18</v>
      </c>
      <c r="D27" s="6" t="s">
        <v>23</v>
      </c>
      <c r="E27" s="9" t="s">
        <v>19</v>
      </c>
      <c r="F27" s="8">
        <v>-10000</v>
      </c>
      <c r="G27" s="8">
        <v>-10000</v>
      </c>
      <c r="H27" s="12">
        <v>3.2</v>
      </c>
      <c r="I27" s="8">
        <f t="shared" si="0"/>
        <v>32000</v>
      </c>
      <c r="J27" s="6">
        <v>264753</v>
      </c>
      <c r="K27" s="6" t="s">
        <v>38</v>
      </c>
    </row>
    <row r="28" spans="1:11" s="7" customFormat="1" outlineLevel="2" x14ac:dyDescent="0.25">
      <c r="A28" s="10">
        <v>36656</v>
      </c>
      <c r="B28" s="6" t="s">
        <v>15</v>
      </c>
      <c r="C28" s="6" t="s">
        <v>18</v>
      </c>
      <c r="D28" s="6" t="s">
        <v>23</v>
      </c>
      <c r="E28" s="9" t="s">
        <v>19</v>
      </c>
      <c r="F28" s="8">
        <v>-10000</v>
      </c>
      <c r="G28" s="8">
        <v>-10000</v>
      </c>
      <c r="H28" s="12">
        <v>3.1349999999999998</v>
      </c>
      <c r="I28" s="8">
        <f t="shared" si="0"/>
        <v>31349.999999999996</v>
      </c>
      <c r="J28" s="6">
        <v>265674</v>
      </c>
      <c r="K28" s="6" t="s">
        <v>38</v>
      </c>
    </row>
    <row r="29" spans="1:11" s="7" customFormat="1" outlineLevel="2" x14ac:dyDescent="0.25">
      <c r="A29" s="10">
        <v>36658</v>
      </c>
      <c r="B29" s="6" t="s">
        <v>15</v>
      </c>
      <c r="C29" s="6" t="s">
        <v>18</v>
      </c>
      <c r="D29" s="6" t="s">
        <v>23</v>
      </c>
      <c r="E29" s="9" t="s">
        <v>19</v>
      </c>
      <c r="F29" s="8">
        <v>-10000</v>
      </c>
      <c r="G29" s="8">
        <v>-10000</v>
      </c>
      <c r="H29" s="12">
        <v>3.32</v>
      </c>
      <c r="I29" s="8">
        <f t="shared" si="0"/>
        <v>33200</v>
      </c>
      <c r="J29" s="6">
        <v>268257</v>
      </c>
      <c r="K29" s="6" t="s">
        <v>38</v>
      </c>
    </row>
    <row r="30" spans="1:11" s="7" customFormat="1" outlineLevel="2" x14ac:dyDescent="0.25">
      <c r="A30" s="10">
        <v>36662</v>
      </c>
      <c r="B30" s="6" t="s">
        <v>15</v>
      </c>
      <c r="C30" s="6" t="s">
        <v>18</v>
      </c>
      <c r="D30" s="6" t="s">
        <v>23</v>
      </c>
      <c r="E30" s="9" t="s">
        <v>19</v>
      </c>
      <c r="F30" s="8">
        <v>-25000</v>
      </c>
      <c r="G30" s="8">
        <v>-25000</v>
      </c>
      <c r="H30" s="12">
        <v>3.415</v>
      </c>
      <c r="I30" s="8">
        <f t="shared" si="0"/>
        <v>85375</v>
      </c>
      <c r="J30" s="6">
        <v>270503</v>
      </c>
      <c r="K30" s="6" t="s">
        <v>38</v>
      </c>
    </row>
    <row r="31" spans="1:11" s="7" customFormat="1" outlineLevel="2" x14ac:dyDescent="0.25">
      <c r="A31" s="10">
        <v>36663</v>
      </c>
      <c r="B31" s="6" t="s">
        <v>15</v>
      </c>
      <c r="C31" s="6" t="s">
        <v>18</v>
      </c>
      <c r="D31" s="6" t="s">
        <v>23</v>
      </c>
      <c r="E31" s="9" t="s">
        <v>19</v>
      </c>
      <c r="F31" s="8">
        <v>-20000</v>
      </c>
      <c r="G31" s="8">
        <v>-20000</v>
      </c>
      <c r="H31" s="12">
        <v>3.42</v>
      </c>
      <c r="I31" s="8">
        <f t="shared" si="0"/>
        <v>68400</v>
      </c>
      <c r="J31" s="6">
        <v>271499</v>
      </c>
      <c r="K31" s="6" t="s">
        <v>38</v>
      </c>
    </row>
    <row r="32" spans="1:11" s="7" customFormat="1" outlineLevel="2" x14ac:dyDescent="0.25">
      <c r="A32" s="10">
        <v>36664</v>
      </c>
      <c r="B32" s="6" t="s">
        <v>15</v>
      </c>
      <c r="C32" s="6" t="s">
        <v>18</v>
      </c>
      <c r="D32" s="6" t="s">
        <v>23</v>
      </c>
      <c r="E32" s="9" t="s">
        <v>19</v>
      </c>
      <c r="F32" s="8">
        <v>-20000</v>
      </c>
      <c r="G32" s="8">
        <v>-20000</v>
      </c>
      <c r="H32" s="12">
        <v>3.69</v>
      </c>
      <c r="I32" s="8">
        <f t="shared" si="0"/>
        <v>73800</v>
      </c>
      <c r="J32" s="6">
        <v>272871</v>
      </c>
      <c r="K32" s="6" t="s">
        <v>38</v>
      </c>
    </row>
    <row r="33" spans="1:11" s="7" customFormat="1" outlineLevel="2" x14ac:dyDescent="0.25">
      <c r="A33" s="10">
        <v>36668</v>
      </c>
      <c r="B33" s="6" t="s">
        <v>15</v>
      </c>
      <c r="C33" s="6" t="s">
        <v>18</v>
      </c>
      <c r="D33" s="6" t="s">
        <v>23</v>
      </c>
      <c r="E33" s="9" t="s">
        <v>19</v>
      </c>
      <c r="F33" s="8">
        <v>-20000</v>
      </c>
      <c r="G33" s="8">
        <v>-20000</v>
      </c>
      <c r="H33" s="12">
        <v>3.88</v>
      </c>
      <c r="I33" s="8">
        <f t="shared" si="0"/>
        <v>77600</v>
      </c>
      <c r="J33" s="6">
        <v>275366</v>
      </c>
      <c r="K33" s="6" t="s">
        <v>38</v>
      </c>
    </row>
    <row r="34" spans="1:11" s="7" customFormat="1" outlineLevel="2" x14ac:dyDescent="0.25">
      <c r="A34" s="10">
        <v>36670</v>
      </c>
      <c r="B34" s="6" t="s">
        <v>15</v>
      </c>
      <c r="C34" s="6" t="s">
        <v>18</v>
      </c>
      <c r="D34" s="6" t="s">
        <v>23</v>
      </c>
      <c r="E34" s="9" t="s">
        <v>19</v>
      </c>
      <c r="F34" s="8">
        <v>-10000</v>
      </c>
      <c r="G34" s="8">
        <v>-10000</v>
      </c>
      <c r="H34" s="12">
        <v>3.855</v>
      </c>
      <c r="I34" s="8">
        <f t="shared" ref="I34:I45" si="1">IF(G34&gt;0,((G34*H34)*-1),((G34*H34)*-1))</f>
        <v>38550</v>
      </c>
      <c r="J34" s="6">
        <v>278043</v>
      </c>
      <c r="K34" s="6" t="s">
        <v>38</v>
      </c>
    </row>
    <row r="35" spans="1:11" s="7" customFormat="1" outlineLevel="2" x14ac:dyDescent="0.25">
      <c r="A35" s="10">
        <v>36671</v>
      </c>
      <c r="B35" s="6" t="s">
        <v>15</v>
      </c>
      <c r="C35" s="6" t="s">
        <v>18</v>
      </c>
      <c r="D35" s="6" t="s">
        <v>23</v>
      </c>
      <c r="E35" s="9" t="s">
        <v>19</v>
      </c>
      <c r="F35" s="8">
        <v>-20000</v>
      </c>
      <c r="G35" s="8">
        <v>-20000</v>
      </c>
      <c r="H35" s="12">
        <v>4.0949999999999998</v>
      </c>
      <c r="I35" s="8">
        <f t="shared" si="1"/>
        <v>81900</v>
      </c>
      <c r="J35" s="6">
        <v>279926</v>
      </c>
      <c r="K35" s="6" t="s">
        <v>38</v>
      </c>
    </row>
    <row r="36" spans="1:11" s="7" customFormat="1" outlineLevel="2" x14ac:dyDescent="0.25">
      <c r="A36" s="10">
        <v>36676</v>
      </c>
      <c r="B36" s="6" t="s">
        <v>15</v>
      </c>
      <c r="C36" s="6" t="s">
        <v>18</v>
      </c>
      <c r="D36" s="6" t="s">
        <v>23</v>
      </c>
      <c r="E36" s="9" t="s">
        <v>19</v>
      </c>
      <c r="F36" s="8">
        <v>-5400</v>
      </c>
      <c r="G36" s="8">
        <v>-5400</v>
      </c>
      <c r="H36" s="12">
        <v>4.2949999999999999</v>
      </c>
      <c r="I36" s="8">
        <f t="shared" si="1"/>
        <v>23193</v>
      </c>
      <c r="J36" s="6">
        <v>282827</v>
      </c>
      <c r="K36" s="6" t="s">
        <v>38</v>
      </c>
    </row>
    <row r="37" spans="1:11" s="7" customFormat="1" outlineLevel="2" x14ac:dyDescent="0.25">
      <c r="A37" s="10">
        <v>36676</v>
      </c>
      <c r="B37" s="6" t="s">
        <v>15</v>
      </c>
      <c r="C37" s="6" t="s">
        <v>18</v>
      </c>
      <c r="D37" s="6" t="s">
        <v>23</v>
      </c>
      <c r="E37" s="9" t="s">
        <v>19</v>
      </c>
      <c r="F37" s="8">
        <v>-8400</v>
      </c>
      <c r="G37" s="8">
        <v>-8400</v>
      </c>
      <c r="H37" s="12">
        <v>4.3</v>
      </c>
      <c r="I37" s="8">
        <f t="shared" si="1"/>
        <v>36120</v>
      </c>
      <c r="J37" s="6">
        <v>282830</v>
      </c>
      <c r="K37" s="6" t="s">
        <v>38</v>
      </c>
    </row>
    <row r="38" spans="1:11" s="7" customFormat="1" outlineLevel="2" x14ac:dyDescent="0.25">
      <c r="A38" s="10">
        <v>36654</v>
      </c>
      <c r="B38" s="6" t="s">
        <v>15</v>
      </c>
      <c r="C38" s="6" t="s">
        <v>18</v>
      </c>
      <c r="D38" s="6" t="s">
        <v>22</v>
      </c>
      <c r="E38" s="9" t="s">
        <v>20</v>
      </c>
      <c r="F38" s="8">
        <v>-10000</v>
      </c>
      <c r="G38" s="8">
        <v>-10000</v>
      </c>
      <c r="H38" s="12">
        <v>2.99</v>
      </c>
      <c r="I38" s="8">
        <f t="shared" si="1"/>
        <v>29900.000000000004</v>
      </c>
      <c r="J38" s="6">
        <v>263784</v>
      </c>
      <c r="K38" s="6" t="s">
        <v>38</v>
      </c>
    </row>
    <row r="39" spans="1:11" s="7" customFormat="1" outlineLevel="2" x14ac:dyDescent="0.25">
      <c r="A39" s="10">
        <v>36655</v>
      </c>
      <c r="B39" s="6" t="s">
        <v>15</v>
      </c>
      <c r="C39" s="6" t="s">
        <v>18</v>
      </c>
      <c r="D39" s="6" t="s">
        <v>22</v>
      </c>
      <c r="E39" s="9" t="s">
        <v>20</v>
      </c>
      <c r="F39" s="8">
        <v>-10000</v>
      </c>
      <c r="G39" s="8">
        <v>-10000</v>
      </c>
      <c r="H39" s="12">
        <v>3.085</v>
      </c>
      <c r="I39" s="8">
        <f t="shared" si="1"/>
        <v>30850</v>
      </c>
      <c r="J39" s="6">
        <v>264750</v>
      </c>
      <c r="K39" s="6" t="s">
        <v>38</v>
      </c>
    </row>
    <row r="40" spans="1:11" s="7" customFormat="1" outlineLevel="2" x14ac:dyDescent="0.25">
      <c r="A40" s="10">
        <v>36668</v>
      </c>
      <c r="B40" s="6" t="s">
        <v>15</v>
      </c>
      <c r="C40" s="6" t="s">
        <v>18</v>
      </c>
      <c r="D40" s="6" t="s">
        <v>22</v>
      </c>
      <c r="E40" s="9" t="s">
        <v>20</v>
      </c>
      <c r="F40" s="8">
        <v>-12698</v>
      </c>
      <c r="G40" s="8">
        <v>-12698</v>
      </c>
      <c r="H40" s="12">
        <v>3.88</v>
      </c>
      <c r="I40" s="8">
        <f t="shared" si="1"/>
        <v>49268.24</v>
      </c>
      <c r="J40" s="6">
        <v>275365</v>
      </c>
      <c r="K40" s="6" t="s">
        <v>38</v>
      </c>
    </row>
    <row r="41" spans="1:11" s="7" customFormat="1" outlineLevel="2" x14ac:dyDescent="0.25">
      <c r="A41" s="10">
        <v>36651</v>
      </c>
      <c r="B41" s="6" t="s">
        <v>15</v>
      </c>
      <c r="C41" s="6" t="s">
        <v>18</v>
      </c>
      <c r="D41" s="6" t="s">
        <v>22</v>
      </c>
      <c r="E41" s="9" t="s">
        <v>19</v>
      </c>
      <c r="F41" s="8">
        <v>-13000</v>
      </c>
      <c r="G41" s="8">
        <f>-13000*3</f>
        <v>-39000</v>
      </c>
      <c r="H41" s="12">
        <v>3.0550000000000002</v>
      </c>
      <c r="I41" s="8">
        <f t="shared" si="1"/>
        <v>119145</v>
      </c>
      <c r="J41" s="6">
        <v>263606</v>
      </c>
      <c r="K41" s="6" t="s">
        <v>38</v>
      </c>
    </row>
    <row r="42" spans="1:11" s="7" customFormat="1" outlineLevel="2" x14ac:dyDescent="0.25">
      <c r="A42" s="10">
        <v>36651</v>
      </c>
      <c r="B42" s="6" t="s">
        <v>15</v>
      </c>
      <c r="C42" s="6" t="s">
        <v>18</v>
      </c>
      <c r="D42" s="6" t="s">
        <v>22</v>
      </c>
      <c r="E42" s="9" t="s">
        <v>19</v>
      </c>
      <c r="F42" s="8">
        <v>-7705</v>
      </c>
      <c r="G42" s="8">
        <f>-7705*3</f>
        <v>-23115</v>
      </c>
      <c r="H42" s="12">
        <v>3.0550000000000002</v>
      </c>
      <c r="I42" s="8">
        <f t="shared" si="1"/>
        <v>70616.324999999997</v>
      </c>
      <c r="J42" s="6">
        <v>263606</v>
      </c>
      <c r="K42" s="6" t="s">
        <v>38</v>
      </c>
    </row>
    <row r="43" spans="1:11" s="7" customFormat="1" outlineLevel="2" x14ac:dyDescent="0.25">
      <c r="A43" s="10">
        <v>36654</v>
      </c>
      <c r="B43" s="6" t="s">
        <v>15</v>
      </c>
      <c r="C43" s="6" t="s">
        <v>18</v>
      </c>
      <c r="D43" s="6" t="s">
        <v>22</v>
      </c>
      <c r="E43" s="9" t="s">
        <v>19</v>
      </c>
      <c r="F43" s="8">
        <v>-3693</v>
      </c>
      <c r="G43" s="8">
        <v>-3693</v>
      </c>
      <c r="H43" s="12">
        <v>3.07</v>
      </c>
      <c r="I43" s="8">
        <f t="shared" si="1"/>
        <v>11337.51</v>
      </c>
      <c r="J43" s="6">
        <v>263702</v>
      </c>
      <c r="K43" s="6" t="s">
        <v>38</v>
      </c>
    </row>
    <row r="44" spans="1:11" s="7" customFormat="1" outlineLevel="2" x14ac:dyDescent="0.25">
      <c r="A44" s="10">
        <v>36655</v>
      </c>
      <c r="B44" s="6" t="s">
        <v>15</v>
      </c>
      <c r="C44" s="6" t="s">
        <v>18</v>
      </c>
      <c r="D44" s="6" t="s">
        <v>22</v>
      </c>
      <c r="E44" s="9" t="s">
        <v>19</v>
      </c>
      <c r="F44" s="8">
        <v>-20000</v>
      </c>
      <c r="G44" s="8">
        <v>-20000</v>
      </c>
      <c r="H44" s="12">
        <v>3.2250000000000001</v>
      </c>
      <c r="I44" s="8">
        <f t="shared" si="1"/>
        <v>64500</v>
      </c>
      <c r="J44" s="6">
        <v>264744</v>
      </c>
      <c r="K44" s="6" t="s">
        <v>38</v>
      </c>
    </row>
    <row r="45" spans="1:11" s="7" customFormat="1" outlineLevel="2" x14ac:dyDescent="0.25">
      <c r="A45" s="10">
        <v>36656</v>
      </c>
      <c r="B45" s="6" t="s">
        <v>15</v>
      </c>
      <c r="C45" s="6" t="s">
        <v>18</v>
      </c>
      <c r="D45" s="6" t="s">
        <v>22</v>
      </c>
      <c r="E45" s="9" t="s">
        <v>19</v>
      </c>
      <c r="F45" s="8">
        <v>-20000</v>
      </c>
      <c r="G45" s="8">
        <v>-20000</v>
      </c>
      <c r="H45" s="12">
        <v>3.145</v>
      </c>
      <c r="I45" s="8">
        <f t="shared" si="1"/>
        <v>62900</v>
      </c>
      <c r="J45" s="6">
        <v>265677</v>
      </c>
      <c r="K45" s="6" t="s">
        <v>38</v>
      </c>
    </row>
    <row r="46" spans="1:11" s="7" customFormat="1" outlineLevel="2" x14ac:dyDescent="0.25">
      <c r="A46" s="10">
        <v>36658</v>
      </c>
      <c r="B46" s="6" t="s">
        <v>15</v>
      </c>
      <c r="C46" s="6" t="s">
        <v>18</v>
      </c>
      <c r="D46" s="6" t="s">
        <v>22</v>
      </c>
      <c r="E46" s="9" t="s">
        <v>19</v>
      </c>
      <c r="F46" s="8">
        <v>-20000</v>
      </c>
      <c r="G46" s="8">
        <v>-20000</v>
      </c>
      <c r="H46" s="12">
        <v>3.32</v>
      </c>
      <c r="I46" s="8">
        <f t="shared" si="0"/>
        <v>66400</v>
      </c>
      <c r="J46" s="6">
        <v>268263</v>
      </c>
      <c r="K46" s="6" t="s">
        <v>38</v>
      </c>
    </row>
    <row r="47" spans="1:11" s="7" customFormat="1" outlineLevel="2" x14ac:dyDescent="0.25">
      <c r="A47" s="10">
        <v>36662</v>
      </c>
      <c r="B47" s="6" t="s">
        <v>15</v>
      </c>
      <c r="C47" s="6" t="s">
        <v>18</v>
      </c>
      <c r="D47" s="6" t="s">
        <v>22</v>
      </c>
      <c r="E47" s="9" t="s">
        <v>19</v>
      </c>
      <c r="F47" s="8">
        <v>-10000</v>
      </c>
      <c r="G47" s="8">
        <v>-10000</v>
      </c>
      <c r="H47" s="12">
        <v>3.4049999999999998</v>
      </c>
      <c r="I47" s="8">
        <f t="shared" ref="I47:I52" si="2">IF(G47&gt;0,((G47*H47)*-1),((G47*H47)*-1))</f>
        <v>34050</v>
      </c>
      <c r="J47" s="6">
        <v>270656</v>
      </c>
      <c r="K47" s="6" t="s">
        <v>38</v>
      </c>
    </row>
    <row r="48" spans="1:11" s="7" customFormat="1" outlineLevel="2" x14ac:dyDescent="0.25">
      <c r="A48" s="10">
        <v>36662</v>
      </c>
      <c r="B48" s="6" t="s">
        <v>15</v>
      </c>
      <c r="C48" s="6" t="s">
        <v>18</v>
      </c>
      <c r="D48" s="6" t="s">
        <v>22</v>
      </c>
      <c r="E48" s="9" t="s">
        <v>19</v>
      </c>
      <c r="F48" s="8">
        <v>-10000</v>
      </c>
      <c r="G48" s="8">
        <v>-10000</v>
      </c>
      <c r="H48" s="12">
        <v>3.4</v>
      </c>
      <c r="I48" s="8">
        <f t="shared" si="2"/>
        <v>34000</v>
      </c>
      <c r="J48" s="6">
        <v>270692</v>
      </c>
      <c r="K48" s="6" t="s">
        <v>38</v>
      </c>
    </row>
    <row r="49" spans="1:11" s="7" customFormat="1" outlineLevel="2" x14ac:dyDescent="0.25">
      <c r="A49" s="10">
        <v>36663</v>
      </c>
      <c r="B49" s="6" t="s">
        <v>15</v>
      </c>
      <c r="C49" s="6" t="s">
        <v>18</v>
      </c>
      <c r="D49" s="6" t="s">
        <v>22</v>
      </c>
      <c r="E49" s="9" t="s">
        <v>19</v>
      </c>
      <c r="F49" s="8">
        <v>-20000</v>
      </c>
      <c r="G49" s="8">
        <v>-20000</v>
      </c>
      <c r="H49" s="12">
        <v>3.44</v>
      </c>
      <c r="I49" s="8">
        <f t="shared" si="2"/>
        <v>68800</v>
      </c>
      <c r="J49" s="6">
        <v>271501</v>
      </c>
      <c r="K49" s="6" t="s">
        <v>38</v>
      </c>
    </row>
    <row r="50" spans="1:11" s="7" customFormat="1" outlineLevel="2" x14ac:dyDescent="0.25">
      <c r="A50" s="10">
        <v>36664</v>
      </c>
      <c r="B50" s="6" t="s">
        <v>15</v>
      </c>
      <c r="C50" s="6" t="s">
        <v>18</v>
      </c>
      <c r="D50" s="6" t="s">
        <v>22</v>
      </c>
      <c r="E50" s="9" t="s">
        <v>19</v>
      </c>
      <c r="F50" s="8">
        <v>-20000</v>
      </c>
      <c r="G50" s="8">
        <v>-20000</v>
      </c>
      <c r="H50" s="12">
        <v>3.68</v>
      </c>
      <c r="I50" s="8">
        <f t="shared" si="2"/>
        <v>73600</v>
      </c>
      <c r="J50" s="6">
        <v>272873</v>
      </c>
      <c r="K50" s="6" t="s">
        <v>38</v>
      </c>
    </row>
    <row r="51" spans="1:11" s="7" customFormat="1" outlineLevel="2" x14ac:dyDescent="0.25">
      <c r="A51" s="10">
        <v>36654</v>
      </c>
      <c r="B51" s="6" t="s">
        <v>15</v>
      </c>
      <c r="C51" s="6" t="s">
        <v>18</v>
      </c>
      <c r="D51" s="6" t="s">
        <v>22</v>
      </c>
      <c r="E51" s="9" t="s">
        <v>19</v>
      </c>
      <c r="F51" s="8">
        <v>-10000</v>
      </c>
      <c r="G51" s="8">
        <v>-10000</v>
      </c>
      <c r="H51" s="12">
        <v>3.06</v>
      </c>
      <c r="I51" s="8">
        <f t="shared" si="2"/>
        <v>30600</v>
      </c>
      <c r="J51" s="6">
        <v>263629</v>
      </c>
      <c r="K51" s="6" t="s">
        <v>38</v>
      </c>
    </row>
    <row r="52" spans="1:11" s="7" customFormat="1" outlineLevel="2" x14ac:dyDescent="0.25">
      <c r="A52" s="10">
        <v>36654</v>
      </c>
      <c r="B52" s="6" t="s">
        <v>15</v>
      </c>
      <c r="C52" s="6" t="s">
        <v>18</v>
      </c>
      <c r="D52" s="6" t="s">
        <v>22</v>
      </c>
      <c r="E52" s="9" t="s">
        <v>19</v>
      </c>
      <c r="F52" s="8">
        <v>-12500</v>
      </c>
      <c r="G52" s="8">
        <v>-12500</v>
      </c>
      <c r="H52" s="12">
        <v>3.0649999999999999</v>
      </c>
      <c r="I52" s="8">
        <f t="shared" si="2"/>
        <v>38312.5</v>
      </c>
      <c r="J52" s="6">
        <v>263646</v>
      </c>
      <c r="K52" s="6" t="s">
        <v>38</v>
      </c>
    </row>
    <row r="53" spans="1:11" s="7" customFormat="1" outlineLevel="1" x14ac:dyDescent="0.25">
      <c r="A53" s="10"/>
      <c r="B53" s="6"/>
      <c r="C53" s="6" t="s">
        <v>43</v>
      </c>
      <c r="D53" s="6"/>
      <c r="E53" s="9"/>
      <c r="F53" s="8"/>
      <c r="G53" s="8">
        <f>SUBTOTAL(9,G21:G52)</f>
        <v>-440915</v>
      </c>
      <c r="H53" s="12"/>
      <c r="I53" s="8">
        <f>SUBTOTAL(9,I21:I52)</f>
        <v>1508513.8049999999</v>
      </c>
      <c r="J53" s="6"/>
      <c r="K53" s="6"/>
    </row>
    <row r="54" spans="1:11" s="7" customFormat="1" outlineLevel="2" x14ac:dyDescent="0.25">
      <c r="A54" s="10">
        <v>36655</v>
      </c>
      <c r="B54" s="6" t="s">
        <v>16</v>
      </c>
      <c r="C54" s="6" t="s">
        <v>17</v>
      </c>
      <c r="D54" s="6" t="s">
        <v>23</v>
      </c>
      <c r="E54" s="9" t="s">
        <v>20</v>
      </c>
      <c r="F54" s="8">
        <v>5000</v>
      </c>
      <c r="G54" s="8">
        <v>5000</v>
      </c>
      <c r="H54" s="12">
        <v>3.09</v>
      </c>
      <c r="I54" s="8">
        <f t="shared" ref="I54:I98" si="3">IF(G54&gt;0,((G54*H54)*-1),((G54*H54)*-1))</f>
        <v>-15450</v>
      </c>
      <c r="J54" s="6">
        <v>264758</v>
      </c>
      <c r="K54" s="6" t="s">
        <v>38</v>
      </c>
    </row>
    <row r="55" spans="1:11" s="7" customFormat="1" outlineLevel="2" x14ac:dyDescent="0.25">
      <c r="A55" s="10">
        <v>36662</v>
      </c>
      <c r="B55" s="6" t="s">
        <v>16</v>
      </c>
      <c r="C55" s="6" t="s">
        <v>17</v>
      </c>
      <c r="D55" s="6" t="s">
        <v>23</v>
      </c>
      <c r="E55" s="9" t="s">
        <v>20</v>
      </c>
      <c r="F55" s="8">
        <v>10000</v>
      </c>
      <c r="G55" s="8">
        <v>10000</v>
      </c>
      <c r="H55" s="12">
        <v>3.2850000000000001</v>
      </c>
      <c r="I55" s="8">
        <f t="shared" si="3"/>
        <v>-32850</v>
      </c>
      <c r="J55" s="6">
        <v>270490</v>
      </c>
      <c r="K55" s="6" t="s">
        <v>38</v>
      </c>
    </row>
    <row r="56" spans="1:11" s="7" customFormat="1" outlineLevel="2" x14ac:dyDescent="0.25">
      <c r="A56" s="10">
        <v>36664</v>
      </c>
      <c r="B56" s="6" t="s">
        <v>16</v>
      </c>
      <c r="C56" s="6" t="s">
        <v>17</v>
      </c>
      <c r="D56" s="6" t="s">
        <v>23</v>
      </c>
      <c r="E56" s="9" t="s">
        <v>20</v>
      </c>
      <c r="F56" s="8">
        <v>10000</v>
      </c>
      <c r="G56" s="8">
        <v>10000</v>
      </c>
      <c r="H56" s="12">
        <v>3.5150000000000001</v>
      </c>
      <c r="I56" s="8">
        <f t="shared" si="3"/>
        <v>-35150</v>
      </c>
      <c r="J56" s="6">
        <v>272881</v>
      </c>
      <c r="K56" s="6" t="s">
        <v>38</v>
      </c>
    </row>
    <row r="57" spans="1:11" s="7" customFormat="1" outlineLevel="2" x14ac:dyDescent="0.25">
      <c r="A57" s="10">
        <v>36668</v>
      </c>
      <c r="B57" s="6" t="s">
        <v>16</v>
      </c>
      <c r="C57" s="6" t="s">
        <v>17</v>
      </c>
      <c r="D57" s="6" t="s">
        <v>23</v>
      </c>
      <c r="E57" s="9" t="s">
        <v>20</v>
      </c>
      <c r="F57" s="8">
        <v>10000</v>
      </c>
      <c r="G57" s="8">
        <v>10000</v>
      </c>
      <c r="H57" s="12">
        <v>3.87</v>
      </c>
      <c r="I57" s="8">
        <f t="shared" si="3"/>
        <v>-38700</v>
      </c>
      <c r="J57" s="6">
        <v>275362</v>
      </c>
      <c r="K57" s="6" t="s">
        <v>38</v>
      </c>
    </row>
    <row r="58" spans="1:11" s="7" customFormat="1" outlineLevel="2" x14ac:dyDescent="0.25">
      <c r="A58" s="10">
        <v>36668</v>
      </c>
      <c r="B58" s="6" t="s">
        <v>16</v>
      </c>
      <c r="C58" s="6" t="s">
        <v>17</v>
      </c>
      <c r="D58" s="6" t="s">
        <v>23</v>
      </c>
      <c r="E58" s="9" t="s">
        <v>20</v>
      </c>
      <c r="F58" s="8">
        <v>2302</v>
      </c>
      <c r="G58" s="8">
        <v>2302</v>
      </c>
      <c r="H58" s="12">
        <v>3.87</v>
      </c>
      <c r="I58" s="8">
        <f t="shared" si="3"/>
        <v>-8908.74</v>
      </c>
      <c r="J58" s="6">
        <v>275364</v>
      </c>
      <c r="K58" s="6" t="s">
        <v>38</v>
      </c>
    </row>
    <row r="59" spans="1:11" s="7" customFormat="1" outlineLevel="2" x14ac:dyDescent="0.25">
      <c r="A59" s="10">
        <v>36654</v>
      </c>
      <c r="B59" s="6" t="s">
        <v>16</v>
      </c>
      <c r="C59" s="6" t="s">
        <v>17</v>
      </c>
      <c r="D59" s="6" t="s">
        <v>23</v>
      </c>
      <c r="E59" s="9" t="s">
        <v>19</v>
      </c>
      <c r="F59" s="8">
        <v>3807</v>
      </c>
      <c r="G59" s="8">
        <v>3807</v>
      </c>
      <c r="H59" s="12">
        <v>3.07</v>
      </c>
      <c r="I59" s="8">
        <f t="shared" si="3"/>
        <v>-11687.49</v>
      </c>
      <c r="J59" s="6">
        <v>263653</v>
      </c>
      <c r="K59" s="6" t="s">
        <v>38</v>
      </c>
    </row>
    <row r="60" spans="1:11" s="7" customFormat="1" outlineLevel="2" x14ac:dyDescent="0.25">
      <c r="A60" s="10">
        <v>36655</v>
      </c>
      <c r="B60" s="6" t="s">
        <v>16</v>
      </c>
      <c r="C60" s="6" t="s">
        <v>17</v>
      </c>
      <c r="D60" s="6" t="s">
        <v>23</v>
      </c>
      <c r="E60" s="9" t="s">
        <v>19</v>
      </c>
      <c r="F60" s="8">
        <v>10000</v>
      </c>
      <c r="G60" s="8">
        <v>10000</v>
      </c>
      <c r="H60" s="12">
        <v>3.2</v>
      </c>
      <c r="I60" s="8">
        <f t="shared" si="3"/>
        <v>-32000</v>
      </c>
      <c r="J60" s="6">
        <v>264753</v>
      </c>
      <c r="K60" s="6" t="s">
        <v>38</v>
      </c>
    </row>
    <row r="61" spans="1:11" s="7" customFormat="1" outlineLevel="2" x14ac:dyDescent="0.25">
      <c r="A61" s="10">
        <v>36656</v>
      </c>
      <c r="B61" s="6" t="s">
        <v>16</v>
      </c>
      <c r="C61" s="6" t="s">
        <v>17</v>
      </c>
      <c r="D61" s="6" t="s">
        <v>23</v>
      </c>
      <c r="E61" s="9" t="s">
        <v>19</v>
      </c>
      <c r="F61" s="8">
        <v>10000</v>
      </c>
      <c r="G61" s="8">
        <v>10000</v>
      </c>
      <c r="H61" s="12">
        <v>3.1349999999999998</v>
      </c>
      <c r="I61" s="8">
        <f t="shared" si="3"/>
        <v>-31349.999999999996</v>
      </c>
      <c r="J61" s="6">
        <v>265674</v>
      </c>
      <c r="K61" s="6" t="s">
        <v>38</v>
      </c>
    </row>
    <row r="62" spans="1:11" s="7" customFormat="1" outlineLevel="2" x14ac:dyDescent="0.25">
      <c r="A62" s="10">
        <v>36658</v>
      </c>
      <c r="B62" s="6" t="s">
        <v>16</v>
      </c>
      <c r="C62" s="6" t="s">
        <v>17</v>
      </c>
      <c r="D62" s="6" t="s">
        <v>23</v>
      </c>
      <c r="E62" s="9" t="s">
        <v>19</v>
      </c>
      <c r="F62" s="8">
        <v>10000</v>
      </c>
      <c r="G62" s="8">
        <v>10000</v>
      </c>
      <c r="H62" s="12">
        <v>3.32</v>
      </c>
      <c r="I62" s="8">
        <f t="shared" si="3"/>
        <v>-33200</v>
      </c>
      <c r="J62" s="6">
        <v>268257</v>
      </c>
      <c r="K62" s="6" t="s">
        <v>38</v>
      </c>
    </row>
    <row r="63" spans="1:11" s="7" customFormat="1" outlineLevel="2" x14ac:dyDescent="0.25">
      <c r="A63" s="10">
        <v>36662</v>
      </c>
      <c r="B63" s="6" t="s">
        <v>16</v>
      </c>
      <c r="C63" s="6" t="s">
        <v>17</v>
      </c>
      <c r="D63" s="6" t="s">
        <v>23</v>
      </c>
      <c r="E63" s="9" t="s">
        <v>19</v>
      </c>
      <c r="F63" s="8">
        <v>25000</v>
      </c>
      <c r="G63" s="8">
        <v>25000</v>
      </c>
      <c r="H63" s="12">
        <v>3.415</v>
      </c>
      <c r="I63" s="8">
        <f t="shared" si="3"/>
        <v>-85375</v>
      </c>
      <c r="J63" s="6">
        <v>270503</v>
      </c>
      <c r="K63" s="6" t="s">
        <v>38</v>
      </c>
    </row>
    <row r="64" spans="1:11" s="7" customFormat="1" outlineLevel="2" x14ac:dyDescent="0.25">
      <c r="A64" s="10">
        <v>36663</v>
      </c>
      <c r="B64" s="6" t="s">
        <v>16</v>
      </c>
      <c r="C64" s="6" t="s">
        <v>17</v>
      </c>
      <c r="D64" s="6" t="s">
        <v>23</v>
      </c>
      <c r="E64" s="9" t="s">
        <v>19</v>
      </c>
      <c r="F64" s="8">
        <v>20000</v>
      </c>
      <c r="G64" s="8">
        <v>20000</v>
      </c>
      <c r="H64" s="12">
        <v>3.42</v>
      </c>
      <c r="I64" s="8">
        <f t="shared" si="3"/>
        <v>-68400</v>
      </c>
      <c r="J64" s="6">
        <v>271499</v>
      </c>
      <c r="K64" s="6" t="s">
        <v>38</v>
      </c>
    </row>
    <row r="65" spans="1:11" s="7" customFormat="1" outlineLevel="2" x14ac:dyDescent="0.25">
      <c r="A65" s="10">
        <v>36664</v>
      </c>
      <c r="B65" s="6" t="s">
        <v>16</v>
      </c>
      <c r="C65" s="6" t="s">
        <v>17</v>
      </c>
      <c r="D65" s="6" t="s">
        <v>23</v>
      </c>
      <c r="E65" s="9" t="s">
        <v>19</v>
      </c>
      <c r="F65" s="8">
        <v>20000</v>
      </c>
      <c r="G65" s="8">
        <v>20000</v>
      </c>
      <c r="H65" s="12">
        <v>3.69</v>
      </c>
      <c r="I65" s="8">
        <f t="shared" si="3"/>
        <v>-73800</v>
      </c>
      <c r="J65" s="6">
        <v>272871</v>
      </c>
      <c r="K65" s="6" t="s">
        <v>38</v>
      </c>
    </row>
    <row r="66" spans="1:11" s="7" customFormat="1" outlineLevel="2" x14ac:dyDescent="0.25">
      <c r="A66" s="10">
        <v>36668</v>
      </c>
      <c r="B66" s="6" t="s">
        <v>16</v>
      </c>
      <c r="C66" s="6" t="s">
        <v>17</v>
      </c>
      <c r="D66" s="6" t="s">
        <v>23</v>
      </c>
      <c r="E66" s="9" t="s">
        <v>19</v>
      </c>
      <c r="F66" s="8">
        <v>20000</v>
      </c>
      <c r="G66" s="8">
        <v>20000</v>
      </c>
      <c r="H66" s="12">
        <v>3.88</v>
      </c>
      <c r="I66" s="8">
        <f t="shared" si="3"/>
        <v>-77600</v>
      </c>
      <c r="J66" s="6">
        <v>275366</v>
      </c>
      <c r="K66" s="6" t="s">
        <v>38</v>
      </c>
    </row>
    <row r="67" spans="1:11" s="7" customFormat="1" outlineLevel="2" x14ac:dyDescent="0.25">
      <c r="A67" s="10">
        <v>36670</v>
      </c>
      <c r="B67" s="6" t="s">
        <v>16</v>
      </c>
      <c r="C67" s="6" t="s">
        <v>17</v>
      </c>
      <c r="D67" s="6" t="s">
        <v>23</v>
      </c>
      <c r="E67" s="9" t="s">
        <v>19</v>
      </c>
      <c r="F67" s="8">
        <v>10000</v>
      </c>
      <c r="G67" s="8">
        <v>10000</v>
      </c>
      <c r="H67" s="12">
        <v>3.855</v>
      </c>
      <c r="I67" s="8">
        <f t="shared" si="3"/>
        <v>-38550</v>
      </c>
      <c r="J67" s="6">
        <v>278043</v>
      </c>
      <c r="K67" s="6" t="s">
        <v>38</v>
      </c>
    </row>
    <row r="68" spans="1:11" s="7" customFormat="1" outlineLevel="2" x14ac:dyDescent="0.25">
      <c r="A68" s="10">
        <v>36671</v>
      </c>
      <c r="B68" s="6" t="s">
        <v>16</v>
      </c>
      <c r="C68" s="6" t="s">
        <v>17</v>
      </c>
      <c r="D68" s="6" t="s">
        <v>23</v>
      </c>
      <c r="E68" s="9" t="s">
        <v>19</v>
      </c>
      <c r="F68" s="8">
        <v>20000</v>
      </c>
      <c r="G68" s="8">
        <v>20000</v>
      </c>
      <c r="H68" s="12">
        <v>4.0949999999999998</v>
      </c>
      <c r="I68" s="8">
        <f t="shared" si="3"/>
        <v>-81900</v>
      </c>
      <c r="J68" s="6">
        <v>279926</v>
      </c>
      <c r="K68" s="6" t="s">
        <v>38</v>
      </c>
    </row>
    <row r="69" spans="1:11" s="7" customFormat="1" outlineLevel="2" x14ac:dyDescent="0.25">
      <c r="A69" s="10">
        <v>36676</v>
      </c>
      <c r="B69" s="6" t="s">
        <v>16</v>
      </c>
      <c r="C69" s="6" t="s">
        <v>17</v>
      </c>
      <c r="D69" s="6" t="s">
        <v>23</v>
      </c>
      <c r="E69" s="9" t="s">
        <v>19</v>
      </c>
      <c r="F69" s="8">
        <v>5400</v>
      </c>
      <c r="G69" s="8">
        <v>5400</v>
      </c>
      <c r="H69" s="12">
        <v>4.2949999999999999</v>
      </c>
      <c r="I69" s="8">
        <f t="shared" si="3"/>
        <v>-23193</v>
      </c>
      <c r="J69" s="6">
        <v>282827</v>
      </c>
      <c r="K69" s="6" t="s">
        <v>38</v>
      </c>
    </row>
    <row r="70" spans="1:11" s="7" customFormat="1" outlineLevel="2" x14ac:dyDescent="0.25">
      <c r="A70" s="10">
        <v>36676</v>
      </c>
      <c r="B70" s="6" t="s">
        <v>16</v>
      </c>
      <c r="C70" s="6" t="s">
        <v>17</v>
      </c>
      <c r="D70" s="6" t="s">
        <v>23</v>
      </c>
      <c r="E70" s="9" t="s">
        <v>19</v>
      </c>
      <c r="F70" s="8">
        <v>8400</v>
      </c>
      <c r="G70" s="8">
        <v>8400</v>
      </c>
      <c r="H70" s="12">
        <v>4.3</v>
      </c>
      <c r="I70" s="8">
        <f t="shared" si="3"/>
        <v>-36120</v>
      </c>
      <c r="J70" s="6">
        <v>282830</v>
      </c>
      <c r="K70" s="6" t="s">
        <v>38</v>
      </c>
    </row>
    <row r="71" spans="1:11" s="7" customFormat="1" outlineLevel="2" x14ac:dyDescent="0.25">
      <c r="A71" s="10">
        <v>36654</v>
      </c>
      <c r="B71" s="6" t="s">
        <v>16</v>
      </c>
      <c r="C71" s="6" t="s">
        <v>17</v>
      </c>
      <c r="D71" s="6" t="s">
        <v>22</v>
      </c>
      <c r="E71" s="9" t="s">
        <v>20</v>
      </c>
      <c r="F71" s="8">
        <v>10000</v>
      </c>
      <c r="G71" s="8">
        <v>10000</v>
      </c>
      <c r="H71" s="12">
        <v>2.99</v>
      </c>
      <c r="I71" s="8">
        <f t="shared" si="3"/>
        <v>-29900.000000000004</v>
      </c>
      <c r="J71" s="6">
        <v>263784</v>
      </c>
      <c r="K71" s="6" t="s">
        <v>38</v>
      </c>
    </row>
    <row r="72" spans="1:11" s="7" customFormat="1" outlineLevel="2" x14ac:dyDescent="0.25">
      <c r="A72" s="10">
        <v>36655</v>
      </c>
      <c r="B72" s="6" t="s">
        <v>16</v>
      </c>
      <c r="C72" s="6" t="s">
        <v>17</v>
      </c>
      <c r="D72" s="6" t="s">
        <v>22</v>
      </c>
      <c r="E72" s="9" t="s">
        <v>20</v>
      </c>
      <c r="F72" s="8">
        <v>10000</v>
      </c>
      <c r="G72" s="8">
        <v>10000</v>
      </c>
      <c r="H72" s="12">
        <v>3.085</v>
      </c>
      <c r="I72" s="8">
        <f t="shared" si="3"/>
        <v>-30850</v>
      </c>
      <c r="J72" s="6">
        <v>264750</v>
      </c>
      <c r="K72" s="6" t="s">
        <v>38</v>
      </c>
    </row>
    <row r="73" spans="1:11" s="7" customFormat="1" outlineLevel="2" x14ac:dyDescent="0.25">
      <c r="A73" s="10">
        <v>36668</v>
      </c>
      <c r="B73" s="6" t="s">
        <v>16</v>
      </c>
      <c r="C73" s="6" t="s">
        <v>17</v>
      </c>
      <c r="D73" s="6" t="s">
        <v>22</v>
      </c>
      <c r="E73" s="9" t="s">
        <v>20</v>
      </c>
      <c r="F73" s="8">
        <v>12698</v>
      </c>
      <c r="G73" s="8">
        <v>12698</v>
      </c>
      <c r="H73" s="12">
        <v>3.88</v>
      </c>
      <c r="I73" s="8">
        <f t="shared" si="3"/>
        <v>-49268.24</v>
      </c>
      <c r="J73" s="6">
        <v>275365</v>
      </c>
      <c r="K73" s="6" t="s">
        <v>38</v>
      </c>
    </row>
    <row r="74" spans="1:11" s="7" customFormat="1" outlineLevel="2" x14ac:dyDescent="0.25">
      <c r="A74" s="10">
        <v>36651</v>
      </c>
      <c r="B74" s="6" t="s">
        <v>16</v>
      </c>
      <c r="C74" s="6" t="s">
        <v>17</v>
      </c>
      <c r="D74" s="6" t="s">
        <v>22</v>
      </c>
      <c r="E74" s="9" t="s">
        <v>19</v>
      </c>
      <c r="F74" s="8">
        <v>7705</v>
      </c>
      <c r="G74" s="8">
        <f>7705*3</f>
        <v>23115</v>
      </c>
      <c r="H74" s="12">
        <v>3.0550000000000002</v>
      </c>
      <c r="I74" s="8">
        <f t="shared" si="3"/>
        <v>-70616.324999999997</v>
      </c>
      <c r="J74" s="6">
        <v>263606</v>
      </c>
      <c r="K74" s="6" t="s">
        <v>38</v>
      </c>
    </row>
    <row r="75" spans="1:11" s="7" customFormat="1" outlineLevel="2" x14ac:dyDescent="0.25">
      <c r="A75" s="10">
        <v>36651</v>
      </c>
      <c r="B75" s="6" t="s">
        <v>16</v>
      </c>
      <c r="C75" s="6" t="s">
        <v>17</v>
      </c>
      <c r="D75" s="6" t="s">
        <v>22</v>
      </c>
      <c r="E75" s="9" t="s">
        <v>19</v>
      </c>
      <c r="F75" s="8">
        <v>13000</v>
      </c>
      <c r="G75" s="8">
        <f>13000*3</f>
        <v>39000</v>
      </c>
      <c r="H75" s="12">
        <v>3.0550000000000002</v>
      </c>
      <c r="I75" s="8">
        <f t="shared" si="3"/>
        <v>-119145</v>
      </c>
      <c r="J75" s="6">
        <v>263606</v>
      </c>
      <c r="K75" s="6" t="s">
        <v>38</v>
      </c>
    </row>
    <row r="76" spans="1:11" s="7" customFormat="1" outlineLevel="2" x14ac:dyDescent="0.25">
      <c r="A76" s="10">
        <v>36654</v>
      </c>
      <c r="B76" s="6" t="s">
        <v>16</v>
      </c>
      <c r="C76" s="6" t="s">
        <v>17</v>
      </c>
      <c r="D76" s="6" t="s">
        <v>22</v>
      </c>
      <c r="E76" s="9" t="s">
        <v>19</v>
      </c>
      <c r="F76" s="8">
        <v>3693</v>
      </c>
      <c r="G76" s="8">
        <v>3693</v>
      </c>
      <c r="H76" s="12">
        <v>3.07</v>
      </c>
      <c r="I76" s="8">
        <f t="shared" si="3"/>
        <v>-11337.51</v>
      </c>
      <c r="J76" s="6">
        <v>263702</v>
      </c>
      <c r="K76" s="6" t="s">
        <v>38</v>
      </c>
    </row>
    <row r="77" spans="1:11" s="7" customFormat="1" outlineLevel="2" x14ac:dyDescent="0.25">
      <c r="A77" s="10">
        <v>36655</v>
      </c>
      <c r="B77" s="6" t="s">
        <v>16</v>
      </c>
      <c r="C77" s="6" t="s">
        <v>17</v>
      </c>
      <c r="D77" s="6" t="s">
        <v>22</v>
      </c>
      <c r="E77" s="9" t="s">
        <v>19</v>
      </c>
      <c r="F77" s="8">
        <v>20000</v>
      </c>
      <c r="G77" s="8">
        <v>20000</v>
      </c>
      <c r="H77" s="12">
        <v>3.2250000000000001</v>
      </c>
      <c r="I77" s="8">
        <f t="shared" si="3"/>
        <v>-64500</v>
      </c>
      <c r="J77" s="6">
        <v>264744</v>
      </c>
      <c r="K77" s="6" t="s">
        <v>38</v>
      </c>
    </row>
    <row r="78" spans="1:11" s="7" customFormat="1" outlineLevel="2" x14ac:dyDescent="0.25">
      <c r="A78" s="10">
        <v>36656</v>
      </c>
      <c r="B78" s="6" t="s">
        <v>16</v>
      </c>
      <c r="C78" s="6" t="s">
        <v>17</v>
      </c>
      <c r="D78" s="6" t="s">
        <v>22</v>
      </c>
      <c r="E78" s="9" t="s">
        <v>19</v>
      </c>
      <c r="F78" s="8">
        <v>20000</v>
      </c>
      <c r="G78" s="8">
        <v>20000</v>
      </c>
      <c r="H78" s="12">
        <v>3.145</v>
      </c>
      <c r="I78" s="8">
        <f t="shared" si="3"/>
        <v>-62900</v>
      </c>
      <c r="J78" s="6">
        <v>265677</v>
      </c>
      <c r="K78" s="6" t="s">
        <v>38</v>
      </c>
    </row>
    <row r="79" spans="1:11" s="7" customFormat="1" outlineLevel="2" x14ac:dyDescent="0.25">
      <c r="A79" s="10">
        <v>36658</v>
      </c>
      <c r="B79" s="6" t="s">
        <v>16</v>
      </c>
      <c r="C79" s="6" t="s">
        <v>17</v>
      </c>
      <c r="D79" s="6" t="s">
        <v>22</v>
      </c>
      <c r="E79" s="9" t="s">
        <v>19</v>
      </c>
      <c r="F79" s="8">
        <v>20000</v>
      </c>
      <c r="G79" s="8">
        <v>20000</v>
      </c>
      <c r="H79" s="12">
        <v>3.32</v>
      </c>
      <c r="I79" s="8">
        <f t="shared" si="3"/>
        <v>-66400</v>
      </c>
      <c r="J79" s="6">
        <v>268263</v>
      </c>
      <c r="K79" s="6" t="s">
        <v>38</v>
      </c>
    </row>
    <row r="80" spans="1:11" s="7" customFormat="1" outlineLevel="2" x14ac:dyDescent="0.25">
      <c r="A80" s="10">
        <v>36662</v>
      </c>
      <c r="B80" s="6" t="s">
        <v>16</v>
      </c>
      <c r="C80" s="6" t="s">
        <v>17</v>
      </c>
      <c r="D80" s="6" t="s">
        <v>22</v>
      </c>
      <c r="E80" s="9" t="s">
        <v>19</v>
      </c>
      <c r="F80" s="8">
        <v>10000</v>
      </c>
      <c r="G80" s="8">
        <v>10000</v>
      </c>
      <c r="H80" s="12">
        <v>3.4049999999999998</v>
      </c>
      <c r="I80" s="8">
        <f t="shared" si="3"/>
        <v>-34050</v>
      </c>
      <c r="J80" s="6">
        <v>270656</v>
      </c>
      <c r="K80" s="6" t="s">
        <v>38</v>
      </c>
    </row>
    <row r="81" spans="1:11" s="7" customFormat="1" outlineLevel="2" x14ac:dyDescent="0.25">
      <c r="A81" s="10">
        <v>36662</v>
      </c>
      <c r="B81" s="6" t="s">
        <v>16</v>
      </c>
      <c r="C81" s="6" t="s">
        <v>17</v>
      </c>
      <c r="D81" s="6" t="s">
        <v>22</v>
      </c>
      <c r="E81" s="9" t="s">
        <v>19</v>
      </c>
      <c r="F81" s="8">
        <v>10000</v>
      </c>
      <c r="G81" s="8">
        <v>10000</v>
      </c>
      <c r="H81" s="12">
        <v>3.4</v>
      </c>
      <c r="I81" s="8">
        <f t="shared" si="3"/>
        <v>-34000</v>
      </c>
      <c r="J81" s="6">
        <v>270692</v>
      </c>
      <c r="K81" s="6" t="s">
        <v>38</v>
      </c>
    </row>
    <row r="82" spans="1:11" s="7" customFormat="1" outlineLevel="2" x14ac:dyDescent="0.25">
      <c r="A82" s="10">
        <v>36663</v>
      </c>
      <c r="B82" s="6" t="s">
        <v>16</v>
      </c>
      <c r="C82" s="6" t="s">
        <v>17</v>
      </c>
      <c r="D82" s="6" t="s">
        <v>22</v>
      </c>
      <c r="E82" s="9" t="s">
        <v>19</v>
      </c>
      <c r="F82" s="8">
        <v>20000</v>
      </c>
      <c r="G82" s="8">
        <v>20000</v>
      </c>
      <c r="H82" s="12">
        <v>3.44</v>
      </c>
      <c r="I82" s="8">
        <f t="shared" si="3"/>
        <v>-68800</v>
      </c>
      <c r="J82" s="6">
        <v>271501</v>
      </c>
      <c r="K82" s="6" t="s">
        <v>38</v>
      </c>
    </row>
    <row r="83" spans="1:11" s="7" customFormat="1" outlineLevel="2" x14ac:dyDescent="0.25">
      <c r="A83" s="10">
        <v>36664</v>
      </c>
      <c r="B83" s="6" t="s">
        <v>16</v>
      </c>
      <c r="C83" s="6" t="s">
        <v>17</v>
      </c>
      <c r="D83" s="6" t="s">
        <v>22</v>
      </c>
      <c r="E83" s="9" t="s">
        <v>19</v>
      </c>
      <c r="F83" s="8">
        <v>20000</v>
      </c>
      <c r="G83" s="8">
        <v>20000</v>
      </c>
      <c r="H83" s="12">
        <v>3.68</v>
      </c>
      <c r="I83" s="8">
        <f t="shared" si="3"/>
        <v>-73600</v>
      </c>
      <c r="J83" s="6">
        <v>272873</v>
      </c>
      <c r="K83" s="6" t="s">
        <v>38</v>
      </c>
    </row>
    <row r="84" spans="1:11" s="7" customFormat="1" outlineLevel="2" x14ac:dyDescent="0.25">
      <c r="A84" s="10">
        <v>36654</v>
      </c>
      <c r="B84" s="6" t="s">
        <v>16</v>
      </c>
      <c r="C84" s="6" t="s">
        <v>17</v>
      </c>
      <c r="D84" s="6" t="s">
        <v>22</v>
      </c>
      <c r="E84" s="9" t="s">
        <v>19</v>
      </c>
      <c r="F84" s="8">
        <v>10000</v>
      </c>
      <c r="G84" s="8">
        <v>10000</v>
      </c>
      <c r="H84" s="12">
        <v>3.06</v>
      </c>
      <c r="I84" s="8">
        <f t="shared" si="3"/>
        <v>-30600</v>
      </c>
      <c r="J84" s="6">
        <v>263629</v>
      </c>
      <c r="K84" s="6" t="s">
        <v>38</v>
      </c>
    </row>
    <row r="85" spans="1:11" s="7" customFormat="1" outlineLevel="2" x14ac:dyDescent="0.25">
      <c r="A85" s="10">
        <v>36654</v>
      </c>
      <c r="B85" s="6" t="s">
        <v>16</v>
      </c>
      <c r="C85" s="6" t="s">
        <v>17</v>
      </c>
      <c r="D85" s="6" t="s">
        <v>22</v>
      </c>
      <c r="E85" s="9" t="s">
        <v>19</v>
      </c>
      <c r="F85" s="8">
        <v>12500</v>
      </c>
      <c r="G85" s="8">
        <v>12500</v>
      </c>
      <c r="H85" s="12">
        <v>3.0649999999999999</v>
      </c>
      <c r="I85" s="8">
        <f t="shared" si="3"/>
        <v>-38312.5</v>
      </c>
      <c r="J85" s="6">
        <v>263646</v>
      </c>
      <c r="K85" s="6" t="s">
        <v>38</v>
      </c>
    </row>
    <row r="86" spans="1:11" s="7" customFormat="1" outlineLevel="1" x14ac:dyDescent="0.25">
      <c r="A86" s="10"/>
      <c r="B86" s="6"/>
      <c r="C86" s="6" t="s">
        <v>42</v>
      </c>
      <c r="D86" s="6"/>
      <c r="E86" s="9"/>
      <c r="F86" s="8"/>
      <c r="G86" s="8">
        <f>SUBTOTAL(9,G54:G85)</f>
        <v>440915</v>
      </c>
      <c r="H86" s="12"/>
      <c r="I86" s="8">
        <f>SUBTOTAL(9,I54:I85)</f>
        <v>-1508513.8049999999</v>
      </c>
      <c r="J86" s="6"/>
      <c r="K86" s="6"/>
    </row>
    <row r="87" spans="1:11" s="7" customFormat="1" outlineLevel="2" x14ac:dyDescent="0.25">
      <c r="A87" s="10">
        <v>36658</v>
      </c>
      <c r="B87" s="6" t="s">
        <v>16</v>
      </c>
      <c r="C87" s="6" t="s">
        <v>18</v>
      </c>
      <c r="D87" s="6" t="s">
        <v>23</v>
      </c>
      <c r="E87" s="9" t="s">
        <v>20</v>
      </c>
      <c r="F87" s="8">
        <v>-14103</v>
      </c>
      <c r="G87" s="8">
        <v>-14103</v>
      </c>
      <c r="H87" s="12">
        <v>3.145</v>
      </c>
      <c r="I87" s="8">
        <f t="shared" si="3"/>
        <v>44353.934999999998</v>
      </c>
      <c r="J87" s="6">
        <v>268266</v>
      </c>
      <c r="K87" s="6" t="s">
        <v>38</v>
      </c>
    </row>
    <row r="88" spans="1:11" s="7" customFormat="1" outlineLevel="2" x14ac:dyDescent="0.25">
      <c r="A88" s="10">
        <v>36665</v>
      </c>
      <c r="B88" s="6" t="s">
        <v>16</v>
      </c>
      <c r="C88" s="6" t="s">
        <v>18</v>
      </c>
      <c r="D88" s="6" t="s">
        <v>23</v>
      </c>
      <c r="E88" s="9" t="s">
        <v>20</v>
      </c>
      <c r="F88" s="8">
        <v>-12813</v>
      </c>
      <c r="G88" s="8">
        <v>-12813</v>
      </c>
      <c r="H88" s="12">
        <v>3.5449999999999999</v>
      </c>
      <c r="I88" s="8">
        <f t="shared" si="3"/>
        <v>45422.084999999999</v>
      </c>
      <c r="J88" s="6">
        <v>274014</v>
      </c>
      <c r="K88" s="6" t="s">
        <v>38</v>
      </c>
    </row>
    <row r="89" spans="1:11" s="7" customFormat="1" outlineLevel="2" x14ac:dyDescent="0.25">
      <c r="A89" s="10">
        <v>36622</v>
      </c>
      <c r="B89" s="6" t="s">
        <v>16</v>
      </c>
      <c r="C89" s="6" t="s">
        <v>18</v>
      </c>
      <c r="D89" s="6" t="s">
        <v>23</v>
      </c>
      <c r="E89" s="9" t="s">
        <v>20</v>
      </c>
      <c r="F89" s="8">
        <v>-5594</v>
      </c>
      <c r="G89" s="8">
        <f>-5594*31</f>
        <v>-173414</v>
      </c>
      <c r="H89" s="12">
        <v>2.8</v>
      </c>
      <c r="I89" s="8">
        <f t="shared" si="3"/>
        <v>485559.19999999995</v>
      </c>
      <c r="J89" s="6">
        <v>239067</v>
      </c>
      <c r="K89" s="6" t="s">
        <v>38</v>
      </c>
    </row>
    <row r="90" spans="1:11" s="7" customFormat="1" outlineLevel="2" x14ac:dyDescent="0.25">
      <c r="A90" s="10">
        <v>36588</v>
      </c>
      <c r="B90" s="6" t="s">
        <v>16</v>
      </c>
      <c r="C90" s="6" t="s">
        <v>18</v>
      </c>
      <c r="D90" s="6" t="s">
        <v>23</v>
      </c>
      <c r="E90" s="9" t="s">
        <v>20</v>
      </c>
      <c r="F90" s="8">
        <v>-2540</v>
      </c>
      <c r="G90" s="8">
        <f>-2540*31</f>
        <v>-78740</v>
      </c>
      <c r="H90" s="12">
        <v>2.7250000000000001</v>
      </c>
      <c r="I90" s="8">
        <f t="shared" si="3"/>
        <v>214566.5</v>
      </c>
      <c r="J90" s="6">
        <v>233123</v>
      </c>
      <c r="K90" s="6" t="s">
        <v>38</v>
      </c>
    </row>
    <row r="91" spans="1:11" s="7" customFormat="1" outlineLevel="2" x14ac:dyDescent="0.25">
      <c r="A91" s="10">
        <v>36588</v>
      </c>
      <c r="B91" s="6" t="s">
        <v>16</v>
      </c>
      <c r="C91" s="6" t="s">
        <v>18</v>
      </c>
      <c r="D91" s="6" t="s">
        <v>23</v>
      </c>
      <c r="E91" s="9" t="s">
        <v>20</v>
      </c>
      <c r="F91" s="8">
        <v>-4168</v>
      </c>
      <c r="G91" s="8">
        <f>-4168*31</f>
        <v>-129208</v>
      </c>
      <c r="H91" s="12">
        <v>2.72</v>
      </c>
      <c r="I91" s="8">
        <f t="shared" si="3"/>
        <v>351445.76000000001</v>
      </c>
      <c r="J91" s="6">
        <v>233147</v>
      </c>
      <c r="K91" s="6" t="s">
        <v>38</v>
      </c>
    </row>
    <row r="92" spans="1:11" s="7" customFormat="1" outlineLevel="2" x14ac:dyDescent="0.25">
      <c r="A92" s="10">
        <v>36588</v>
      </c>
      <c r="B92" s="6" t="s">
        <v>16</v>
      </c>
      <c r="C92" s="6" t="s">
        <v>18</v>
      </c>
      <c r="D92" s="6" t="s">
        <v>23</v>
      </c>
      <c r="E92" s="9" t="s">
        <v>19</v>
      </c>
      <c r="F92" s="8">
        <v>-7620</v>
      </c>
      <c r="G92" s="8">
        <v>-236220</v>
      </c>
      <c r="H92" s="12">
        <v>2.7925</v>
      </c>
      <c r="I92" s="8">
        <f>IF(G92&gt;0,((G92*H92)*-1),((G92*H92)*-1))</f>
        <v>659644.35</v>
      </c>
      <c r="J92" s="6">
        <v>233096</v>
      </c>
      <c r="K92" s="6" t="s">
        <v>38</v>
      </c>
    </row>
    <row r="93" spans="1:11" s="7" customFormat="1" outlineLevel="2" x14ac:dyDescent="0.25">
      <c r="A93" s="10">
        <v>36588</v>
      </c>
      <c r="B93" s="6" t="s">
        <v>16</v>
      </c>
      <c r="C93" s="6" t="s">
        <v>18</v>
      </c>
      <c r="D93" s="6" t="s">
        <v>23</v>
      </c>
      <c r="E93" s="9" t="s">
        <v>19</v>
      </c>
      <c r="F93" s="8">
        <v>-12504</v>
      </c>
      <c r="G93" s="8">
        <v>-387624</v>
      </c>
      <c r="H93" s="12">
        <v>2.7850000000000001</v>
      </c>
      <c r="I93" s="8">
        <f t="shared" si="3"/>
        <v>1079532.8400000001</v>
      </c>
      <c r="J93" s="6">
        <v>233142</v>
      </c>
      <c r="K93" s="6" t="s">
        <v>38</v>
      </c>
    </row>
    <row r="94" spans="1:11" s="7" customFormat="1" outlineLevel="2" x14ac:dyDescent="0.25">
      <c r="A94" s="10">
        <v>36622</v>
      </c>
      <c r="B94" s="6" t="s">
        <v>16</v>
      </c>
      <c r="C94" s="6" t="s">
        <v>18</v>
      </c>
      <c r="D94" s="6" t="s">
        <v>23</v>
      </c>
      <c r="E94" s="9" t="s">
        <v>19</v>
      </c>
      <c r="F94" s="8">
        <v>-6611</v>
      </c>
      <c r="G94" s="8">
        <v>-204941</v>
      </c>
      <c r="H94" s="12">
        <v>2.78</v>
      </c>
      <c r="I94" s="8">
        <f t="shared" si="3"/>
        <v>569735.98</v>
      </c>
      <c r="J94" s="6">
        <v>238988</v>
      </c>
      <c r="K94" s="6" t="s">
        <v>38</v>
      </c>
    </row>
    <row r="95" spans="1:11" s="7" customFormat="1" outlineLevel="2" x14ac:dyDescent="0.25">
      <c r="A95" s="10">
        <v>36658</v>
      </c>
      <c r="B95" s="6" t="s">
        <v>16</v>
      </c>
      <c r="C95" s="6" t="s">
        <v>18</v>
      </c>
      <c r="D95" s="6" t="s">
        <v>22</v>
      </c>
      <c r="E95" s="9" t="s">
        <v>20</v>
      </c>
      <c r="F95" s="8">
        <v>-385</v>
      </c>
      <c r="G95" s="8">
        <f>-385*3</f>
        <v>-1155</v>
      </c>
      <c r="H95" s="12">
        <v>3.145</v>
      </c>
      <c r="I95" s="8">
        <f t="shared" si="3"/>
        <v>3632.4749999999999</v>
      </c>
      <c r="J95" s="6">
        <v>268271</v>
      </c>
      <c r="K95" s="6" t="s">
        <v>38</v>
      </c>
    </row>
    <row r="96" spans="1:11" s="7" customFormat="1" outlineLevel="2" x14ac:dyDescent="0.25">
      <c r="A96" s="10">
        <v>36665</v>
      </c>
      <c r="B96" s="6" t="s">
        <v>16</v>
      </c>
      <c r="C96" s="6" t="s">
        <v>18</v>
      </c>
      <c r="D96" s="6" t="s">
        <v>22</v>
      </c>
      <c r="E96" s="9" t="s">
        <v>20</v>
      </c>
      <c r="F96" s="8">
        <v>-385</v>
      </c>
      <c r="G96" s="8">
        <f>-385*3</f>
        <v>-1155</v>
      </c>
      <c r="H96" s="12">
        <v>3.5449999999999999</v>
      </c>
      <c r="I96" s="8">
        <f t="shared" si="3"/>
        <v>4094.4749999999999</v>
      </c>
      <c r="J96" s="6">
        <v>274017</v>
      </c>
      <c r="K96" s="6" t="s">
        <v>38</v>
      </c>
    </row>
    <row r="97" spans="1:11" s="7" customFormat="1" outlineLevel="2" x14ac:dyDescent="0.25">
      <c r="A97" s="10">
        <v>36619</v>
      </c>
      <c r="B97" s="6" t="s">
        <v>16</v>
      </c>
      <c r="C97" s="6" t="s">
        <v>18</v>
      </c>
      <c r="D97" s="6" t="s">
        <v>22</v>
      </c>
      <c r="E97" s="9" t="s">
        <v>20</v>
      </c>
      <c r="F97" s="8">
        <v>-15074</v>
      </c>
      <c r="G97" s="8">
        <f>-15074*31</f>
        <v>-467294</v>
      </c>
      <c r="H97" s="12">
        <v>2.8</v>
      </c>
      <c r="I97" s="8">
        <f t="shared" si="3"/>
        <v>1308423.2</v>
      </c>
      <c r="J97" s="6">
        <v>235549</v>
      </c>
      <c r="K97" s="6" t="s">
        <v>38</v>
      </c>
    </row>
    <row r="98" spans="1:11" s="7" customFormat="1" outlineLevel="2" x14ac:dyDescent="0.25">
      <c r="A98" s="10">
        <v>36604</v>
      </c>
      <c r="B98" s="6" t="s">
        <v>16</v>
      </c>
      <c r="C98" s="6" t="s">
        <v>18</v>
      </c>
      <c r="D98" s="6" t="s">
        <v>22</v>
      </c>
      <c r="E98" s="9" t="s">
        <v>19</v>
      </c>
      <c r="F98" s="8">
        <v>-26193</v>
      </c>
      <c r="G98" s="8">
        <f>-26193*31</f>
        <v>-811983</v>
      </c>
      <c r="H98" s="12">
        <v>2.78</v>
      </c>
      <c r="I98" s="8">
        <f t="shared" si="3"/>
        <v>2257312.7399999998</v>
      </c>
      <c r="J98" s="6">
        <v>233189</v>
      </c>
      <c r="K98" s="6" t="s">
        <v>38</v>
      </c>
    </row>
    <row r="99" spans="1:11" s="7" customFormat="1" outlineLevel="1" x14ac:dyDescent="0.25">
      <c r="A99" s="10"/>
      <c r="B99" s="6"/>
      <c r="C99" s="6" t="s">
        <v>43</v>
      </c>
      <c r="D99" s="6"/>
      <c r="E99" s="9"/>
      <c r="F99" s="8"/>
      <c r="G99" s="8">
        <f>SUBTOTAL(9,G87:G98)</f>
        <v>-2518650</v>
      </c>
      <c r="H99" s="12"/>
      <c r="I99" s="8">
        <f>SUBTOTAL(9,I87:I98)</f>
        <v>7023723.5399999991</v>
      </c>
      <c r="J99" s="6"/>
      <c r="K99" s="6"/>
    </row>
    <row r="100" spans="1:11" x14ac:dyDescent="0.25">
      <c r="A100" s="15"/>
      <c r="B100" s="16"/>
      <c r="C100" s="16" t="s">
        <v>28</v>
      </c>
      <c r="D100" s="16"/>
      <c r="E100" s="17"/>
      <c r="F100" s="18"/>
      <c r="G100" s="18">
        <f>SUBTOTAL(9,G8:G98)</f>
        <v>0</v>
      </c>
      <c r="H100" s="19"/>
      <c r="I100" s="18">
        <f>SUBTOTAL(9,I8:I98)</f>
        <v>0</v>
      </c>
      <c r="J100" s="16"/>
      <c r="K100" s="16"/>
    </row>
    <row r="103" spans="1:11" s="7" customFormat="1" x14ac:dyDescent="0.25">
      <c r="A103" s="10" t="s">
        <v>2</v>
      </c>
      <c r="B103" s="6"/>
      <c r="C103" s="6" t="s">
        <v>14</v>
      </c>
      <c r="D103" s="6"/>
      <c r="F103" s="11" t="s">
        <v>7</v>
      </c>
      <c r="G103" s="11" t="s">
        <v>8</v>
      </c>
      <c r="H103" s="12" t="s">
        <v>9</v>
      </c>
      <c r="I103" s="11" t="s">
        <v>12</v>
      </c>
      <c r="J103" s="6" t="s">
        <v>34</v>
      </c>
    </row>
    <row r="104" spans="1:11" s="7" customFormat="1" x14ac:dyDescent="0.25">
      <c r="A104" s="10" t="s">
        <v>3</v>
      </c>
      <c r="B104" s="6" t="s">
        <v>11</v>
      </c>
      <c r="C104" s="6" t="s">
        <v>4</v>
      </c>
      <c r="D104" s="6" t="s">
        <v>21</v>
      </c>
      <c r="E104" s="6" t="s">
        <v>6</v>
      </c>
      <c r="F104" s="11" t="s">
        <v>5</v>
      </c>
      <c r="G104" s="11" t="s">
        <v>5</v>
      </c>
      <c r="H104" s="12" t="s">
        <v>10</v>
      </c>
      <c r="I104" s="11" t="s">
        <v>13</v>
      </c>
      <c r="J104" s="6" t="s">
        <v>30</v>
      </c>
    </row>
    <row r="105" spans="1:11" s="7" customFormat="1" x14ac:dyDescent="0.25">
      <c r="A105" s="10">
        <v>36651</v>
      </c>
      <c r="B105" s="6" t="s">
        <v>15</v>
      </c>
      <c r="C105" s="6" t="s">
        <v>17</v>
      </c>
      <c r="D105" s="6" t="s">
        <v>39</v>
      </c>
      <c r="E105" s="6" t="s">
        <v>40</v>
      </c>
      <c r="F105" s="8">
        <v>1193</v>
      </c>
      <c r="G105" s="8">
        <f>27*1193</f>
        <v>32211</v>
      </c>
      <c r="H105" s="12">
        <v>3</v>
      </c>
      <c r="I105" s="8">
        <f>IF(G105&gt;0,((G105*H105)*-1),((G105*H105)*-1))</f>
        <v>-96633</v>
      </c>
      <c r="J105" s="6">
        <v>260432</v>
      </c>
      <c r="K105" s="7" t="s">
        <v>39</v>
      </c>
    </row>
    <row r="106" spans="1:11" s="7" customFormat="1" x14ac:dyDescent="0.25">
      <c r="A106" s="10">
        <v>36651</v>
      </c>
      <c r="B106" s="6" t="s">
        <v>16</v>
      </c>
      <c r="C106" s="6" t="s">
        <v>18</v>
      </c>
      <c r="D106" s="6" t="s">
        <v>39</v>
      </c>
      <c r="E106" s="6" t="s">
        <v>40</v>
      </c>
      <c r="F106" s="8">
        <v>-1193</v>
      </c>
      <c r="G106" s="8">
        <f>-27*1193</f>
        <v>-32211</v>
      </c>
      <c r="H106" s="12">
        <v>3.0209999999999999</v>
      </c>
      <c r="I106" s="8">
        <f>IF(G106&gt;0,((G106*H106)*-1),((G106*H106)*-1))</f>
        <v>97309.430999999997</v>
      </c>
      <c r="J106" s="6">
        <v>263381</v>
      </c>
      <c r="K106" s="7" t="s">
        <v>39</v>
      </c>
    </row>
    <row r="108" spans="1:11" s="7" customFormat="1" x14ac:dyDescent="0.25">
      <c r="A108" s="10"/>
      <c r="B108" s="6"/>
      <c r="C108" s="6"/>
      <c r="D108" s="6"/>
      <c r="E108" s="8" t="s">
        <v>41</v>
      </c>
      <c r="F108" s="8"/>
      <c r="G108" s="8"/>
      <c r="H108" s="12"/>
      <c r="I108" s="8">
        <f>+I106+I105</f>
        <v>676.43099999999686</v>
      </c>
      <c r="J108" s="6"/>
    </row>
  </sheetData>
  <pageMargins left="0.5" right="0.25" top="0" bottom="0" header="0.5" footer="0.5"/>
  <pageSetup paperSize="5"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workbookViewId="0">
      <selection activeCell="A8" sqref="A8:K50"/>
    </sheetView>
  </sheetViews>
  <sheetFormatPr defaultRowHeight="15.75" outlineLevelRow="2" x14ac:dyDescent="0.25"/>
  <cols>
    <col min="1" max="2" width="12.375" style="15" customWidth="1"/>
    <col min="3" max="3" width="14.875" style="16" customWidth="1"/>
    <col min="4" max="4" width="17.375" style="16" customWidth="1"/>
    <col min="5" max="5" width="22.75" style="20" customWidth="1"/>
    <col min="6" max="6" width="9.5" style="18" customWidth="1"/>
    <col min="7" max="7" width="13.875" style="18" customWidth="1"/>
    <col min="8" max="8" width="14.75" style="19" customWidth="1"/>
    <col min="9" max="9" width="14.375" style="25" customWidth="1"/>
    <col min="10" max="10" width="9.5" style="16" customWidth="1"/>
    <col min="11" max="11" width="9.5" style="20" customWidth="1"/>
    <col min="12" max="16384" width="9" style="20"/>
  </cols>
  <sheetData>
    <row r="1" spans="1:11" s="7" customFormat="1" x14ac:dyDescent="0.25">
      <c r="A1" s="14" t="s">
        <v>0</v>
      </c>
      <c r="B1" s="14"/>
      <c r="C1" s="6"/>
      <c r="D1" s="6"/>
      <c r="F1" s="8"/>
      <c r="G1" s="8"/>
      <c r="H1" s="12"/>
      <c r="I1" s="24"/>
      <c r="J1" s="6"/>
    </row>
    <row r="2" spans="1:11" s="7" customFormat="1" x14ac:dyDescent="0.25">
      <c r="A2" s="14" t="s">
        <v>45</v>
      </c>
      <c r="B2" s="14"/>
      <c r="C2" s="6"/>
      <c r="D2" s="6"/>
      <c r="F2" s="8"/>
      <c r="G2" s="8"/>
      <c r="H2" s="12"/>
      <c r="I2" s="24"/>
      <c r="J2" s="6"/>
    </row>
    <row r="3" spans="1:11" s="7" customFormat="1" x14ac:dyDescent="0.25">
      <c r="A3" s="14">
        <v>36708</v>
      </c>
      <c r="B3" s="14"/>
      <c r="C3" s="13"/>
      <c r="D3" s="6"/>
      <c r="F3" s="8"/>
      <c r="G3" s="8"/>
      <c r="H3" s="12"/>
      <c r="I3" s="24"/>
      <c r="J3" s="6"/>
    </row>
    <row r="4" spans="1:11" s="7" customFormat="1" x14ac:dyDescent="0.25">
      <c r="A4" s="10"/>
      <c r="B4" s="10"/>
      <c r="C4" s="6"/>
      <c r="D4" s="6"/>
      <c r="F4" s="8"/>
      <c r="G4" s="8"/>
      <c r="H4" s="12"/>
      <c r="I4" s="24"/>
      <c r="J4" s="6"/>
    </row>
    <row r="5" spans="1:11" s="7" customFormat="1" x14ac:dyDescent="0.25">
      <c r="A5" s="10"/>
      <c r="B5" s="10"/>
      <c r="C5" s="6"/>
      <c r="D5" s="6"/>
      <c r="F5" s="8"/>
      <c r="G5" s="8"/>
      <c r="H5" s="12"/>
      <c r="I5" s="24"/>
      <c r="J5" s="6"/>
    </row>
    <row r="6" spans="1:11" s="7" customFormat="1" x14ac:dyDescent="0.25">
      <c r="A6" s="10" t="s">
        <v>2</v>
      </c>
      <c r="B6" s="10" t="s">
        <v>49</v>
      </c>
      <c r="C6" s="6"/>
      <c r="D6" s="6" t="s">
        <v>14</v>
      </c>
      <c r="F6" s="11" t="s">
        <v>7</v>
      </c>
      <c r="G6" s="11" t="s">
        <v>8</v>
      </c>
      <c r="H6" s="12" t="s">
        <v>9</v>
      </c>
      <c r="I6" s="24" t="s">
        <v>12</v>
      </c>
      <c r="J6" s="6" t="s">
        <v>34</v>
      </c>
    </row>
    <row r="7" spans="1:11" s="7" customFormat="1" x14ac:dyDescent="0.25">
      <c r="A7" s="10" t="s">
        <v>3</v>
      </c>
      <c r="B7" s="10" t="s">
        <v>3</v>
      </c>
      <c r="C7" s="6" t="s">
        <v>11</v>
      </c>
      <c r="D7" s="6" t="s">
        <v>4</v>
      </c>
      <c r="E7" s="6" t="s">
        <v>6</v>
      </c>
      <c r="F7" s="11" t="s">
        <v>5</v>
      </c>
      <c r="G7" s="11" t="s">
        <v>5</v>
      </c>
      <c r="H7" s="12" t="s">
        <v>10</v>
      </c>
      <c r="I7" s="24" t="s">
        <v>13</v>
      </c>
      <c r="J7" s="6" t="s">
        <v>30</v>
      </c>
      <c r="K7" s="6" t="s">
        <v>21</v>
      </c>
    </row>
    <row r="8" spans="1:11" s="7" customFormat="1" x14ac:dyDescent="0.25">
      <c r="A8" s="10">
        <v>36623</v>
      </c>
      <c r="B8" s="10"/>
      <c r="C8" s="6" t="s">
        <v>15</v>
      </c>
      <c r="D8" s="6" t="s">
        <v>17</v>
      </c>
      <c r="E8" s="9" t="s">
        <v>19</v>
      </c>
      <c r="F8" s="11">
        <v>9808</v>
      </c>
      <c r="G8" s="11">
        <f t="shared" ref="G8:G19" si="0">IF(D8="B",F8*30,(F8*30*-1))</f>
        <v>294240</v>
      </c>
      <c r="H8" s="12">
        <v>2.95</v>
      </c>
      <c r="I8" s="24">
        <f t="shared" ref="I8:I22" si="1">IF(G8&gt;0,((G8*H8)*-1),((G8*H8)*-1))</f>
        <v>-868008</v>
      </c>
      <c r="J8" s="6"/>
      <c r="K8" s="6" t="s">
        <v>38</v>
      </c>
    </row>
    <row r="9" spans="1:11" s="7" customFormat="1" x14ac:dyDescent="0.25">
      <c r="A9" s="10">
        <v>36655</v>
      </c>
      <c r="B9" s="10"/>
      <c r="C9" s="6" t="s">
        <v>15</v>
      </c>
      <c r="D9" s="6" t="s">
        <v>17</v>
      </c>
      <c r="E9" s="9" t="s">
        <v>20</v>
      </c>
      <c r="F9" s="11">
        <v>352</v>
      </c>
      <c r="G9" s="11">
        <f t="shared" si="0"/>
        <v>10560</v>
      </c>
      <c r="H9" s="12">
        <v>3.05</v>
      </c>
      <c r="I9" s="24">
        <f t="shared" si="1"/>
        <v>-32207.999999999996</v>
      </c>
      <c r="J9" s="6"/>
      <c r="K9" s="6" t="s">
        <v>38</v>
      </c>
    </row>
    <row r="10" spans="1:11" s="7" customFormat="1" x14ac:dyDescent="0.25">
      <c r="A10" s="10">
        <v>36663</v>
      </c>
      <c r="B10" s="10"/>
      <c r="C10" s="6" t="s">
        <v>15</v>
      </c>
      <c r="D10" s="6" t="s">
        <v>17</v>
      </c>
      <c r="E10" s="9" t="s">
        <v>19</v>
      </c>
      <c r="F10" s="11">
        <v>655</v>
      </c>
      <c r="G10" s="11">
        <f t="shared" si="0"/>
        <v>19650</v>
      </c>
      <c r="H10" s="12">
        <v>3.4049999999999998</v>
      </c>
      <c r="I10" s="24">
        <f t="shared" si="1"/>
        <v>-66908.25</v>
      </c>
      <c r="J10" s="6"/>
      <c r="K10" s="6" t="s">
        <v>38</v>
      </c>
    </row>
    <row r="11" spans="1:11" s="7" customFormat="1" x14ac:dyDescent="0.25">
      <c r="A11" s="10">
        <v>36664</v>
      </c>
      <c r="B11" s="10"/>
      <c r="C11" s="6" t="s">
        <v>15</v>
      </c>
      <c r="D11" s="6" t="s">
        <v>17</v>
      </c>
      <c r="E11" s="9" t="s">
        <v>19</v>
      </c>
      <c r="F11" s="11">
        <v>667</v>
      </c>
      <c r="G11" s="11">
        <f t="shared" si="0"/>
        <v>20010</v>
      </c>
      <c r="H11" s="12">
        <v>3.4249999999999998</v>
      </c>
      <c r="I11" s="24">
        <f t="shared" si="1"/>
        <v>-68534.25</v>
      </c>
      <c r="J11" s="6"/>
      <c r="K11" s="6" t="s">
        <v>38</v>
      </c>
    </row>
    <row r="12" spans="1:11" s="7" customFormat="1" x14ac:dyDescent="0.25">
      <c r="A12" s="10">
        <v>36623</v>
      </c>
      <c r="B12" s="10"/>
      <c r="C12" s="6" t="s">
        <v>15</v>
      </c>
      <c r="D12" s="6" t="s">
        <v>17</v>
      </c>
      <c r="E12" s="9" t="s">
        <v>19</v>
      </c>
      <c r="F12" s="11">
        <v>7505</v>
      </c>
      <c r="G12" s="11">
        <f t="shared" si="0"/>
        <v>225150</v>
      </c>
      <c r="H12" s="12">
        <v>2.88</v>
      </c>
      <c r="I12" s="24">
        <f t="shared" si="1"/>
        <v>-648432</v>
      </c>
      <c r="J12" s="6"/>
      <c r="K12" s="6" t="s">
        <v>38</v>
      </c>
    </row>
    <row r="13" spans="1:11" s="7" customFormat="1" x14ac:dyDescent="0.25">
      <c r="A13" s="10">
        <v>36630</v>
      </c>
      <c r="B13" s="10"/>
      <c r="C13" s="6" t="s">
        <v>15</v>
      </c>
      <c r="D13" s="6" t="s">
        <v>17</v>
      </c>
      <c r="E13" s="9" t="s">
        <v>20</v>
      </c>
      <c r="F13" s="11">
        <v>5171</v>
      </c>
      <c r="G13" s="11">
        <f t="shared" si="0"/>
        <v>155130</v>
      </c>
      <c r="H13" s="12">
        <v>2.98</v>
      </c>
      <c r="I13" s="24">
        <f t="shared" si="1"/>
        <v>-462287.4</v>
      </c>
      <c r="J13" s="6"/>
      <c r="K13" s="6" t="s">
        <v>38</v>
      </c>
    </row>
    <row r="14" spans="1:11" s="7" customFormat="1" x14ac:dyDescent="0.25">
      <c r="A14" s="10">
        <v>36655</v>
      </c>
      <c r="B14" s="10"/>
      <c r="C14" s="6" t="s">
        <v>15</v>
      </c>
      <c r="D14" s="6" t="s">
        <v>17</v>
      </c>
      <c r="E14" s="9" t="s">
        <v>20</v>
      </c>
      <c r="F14" s="11">
        <v>170</v>
      </c>
      <c r="G14" s="11">
        <f t="shared" si="0"/>
        <v>5100</v>
      </c>
      <c r="H14" s="12">
        <v>3.05</v>
      </c>
      <c r="I14" s="24">
        <f t="shared" si="1"/>
        <v>-15555</v>
      </c>
      <c r="J14" s="6"/>
      <c r="K14" s="6" t="s">
        <v>38</v>
      </c>
    </row>
    <row r="15" spans="1:11" s="7" customFormat="1" ht="15" customHeight="1" x14ac:dyDescent="0.25">
      <c r="A15" s="10">
        <v>36663</v>
      </c>
      <c r="B15" s="10"/>
      <c r="C15" s="6" t="s">
        <v>15</v>
      </c>
      <c r="D15" s="6" t="s">
        <v>17</v>
      </c>
      <c r="E15" s="9" t="s">
        <v>19</v>
      </c>
      <c r="F15" s="11">
        <v>819</v>
      </c>
      <c r="G15" s="11">
        <f t="shared" si="0"/>
        <v>24570</v>
      </c>
      <c r="H15" s="12">
        <v>3.4049999999999998</v>
      </c>
      <c r="I15" s="24">
        <f t="shared" si="1"/>
        <v>-83660.849999999991</v>
      </c>
      <c r="J15" s="6"/>
      <c r="K15" s="6" t="s">
        <v>38</v>
      </c>
    </row>
    <row r="16" spans="1:11" s="7" customFormat="1" ht="15" customHeight="1" x14ac:dyDescent="0.25">
      <c r="A16" s="10">
        <v>36663</v>
      </c>
      <c r="B16" s="10"/>
      <c r="C16" s="6" t="s">
        <v>15</v>
      </c>
      <c r="D16" s="6" t="s">
        <v>17</v>
      </c>
      <c r="E16" s="9" t="s">
        <v>20</v>
      </c>
      <c r="F16" s="11">
        <v>333</v>
      </c>
      <c r="G16" s="11">
        <f t="shared" si="0"/>
        <v>9990</v>
      </c>
      <c r="H16" s="12">
        <v>3.2949999999999999</v>
      </c>
      <c r="I16" s="24">
        <f t="shared" si="1"/>
        <v>-32917.050000000003</v>
      </c>
      <c r="J16" s="6"/>
      <c r="K16" s="6" t="s">
        <v>38</v>
      </c>
    </row>
    <row r="17" spans="1:11" s="7" customFormat="1" ht="15" customHeight="1" x14ac:dyDescent="0.25">
      <c r="A17" s="10">
        <v>36663</v>
      </c>
      <c r="B17" s="10"/>
      <c r="C17" s="6" t="s">
        <v>15</v>
      </c>
      <c r="D17" s="6" t="s">
        <v>17</v>
      </c>
      <c r="E17" s="9" t="s">
        <v>19</v>
      </c>
      <c r="F17" s="11">
        <v>667</v>
      </c>
      <c r="G17" s="11">
        <f t="shared" si="0"/>
        <v>20010</v>
      </c>
      <c r="H17" s="12">
        <v>3.4249999999999998</v>
      </c>
      <c r="I17" s="24">
        <f t="shared" si="1"/>
        <v>-68534.25</v>
      </c>
      <c r="J17" s="6"/>
      <c r="K17" s="6" t="s">
        <v>38</v>
      </c>
    </row>
    <row r="18" spans="1:11" s="7" customFormat="1" ht="15" customHeight="1" x14ac:dyDescent="0.25">
      <c r="A18" s="10">
        <v>36668</v>
      </c>
      <c r="B18" s="10"/>
      <c r="C18" s="6" t="s">
        <v>15</v>
      </c>
      <c r="D18" s="6" t="s">
        <v>17</v>
      </c>
      <c r="E18" s="9" t="s">
        <v>19</v>
      </c>
      <c r="F18" s="11">
        <v>667</v>
      </c>
      <c r="G18" s="11">
        <f t="shared" si="0"/>
        <v>20010</v>
      </c>
      <c r="H18" s="12">
        <v>3.895</v>
      </c>
      <c r="I18" s="24">
        <f t="shared" si="1"/>
        <v>-77938.95</v>
      </c>
      <c r="J18" s="6"/>
      <c r="K18" s="6" t="s">
        <v>38</v>
      </c>
    </row>
    <row r="19" spans="1:11" s="7" customFormat="1" ht="15" customHeight="1" x14ac:dyDescent="0.25">
      <c r="A19" s="10">
        <v>36665</v>
      </c>
      <c r="B19" s="10"/>
      <c r="C19" s="6" t="s">
        <v>15</v>
      </c>
      <c r="D19" s="6" t="s">
        <v>17</v>
      </c>
      <c r="E19" s="9" t="s">
        <v>20</v>
      </c>
      <c r="F19" s="11">
        <v>333</v>
      </c>
      <c r="G19" s="11">
        <f t="shared" si="0"/>
        <v>9990</v>
      </c>
      <c r="H19" s="12">
        <v>3.55</v>
      </c>
      <c r="I19" s="24">
        <f t="shared" si="1"/>
        <v>-35464.5</v>
      </c>
      <c r="J19" s="23"/>
      <c r="K19" s="6" t="s">
        <v>38</v>
      </c>
    </row>
    <row r="20" spans="1:11" s="7" customFormat="1" ht="15" customHeight="1" x14ac:dyDescent="0.25">
      <c r="A20" s="10">
        <v>36693</v>
      </c>
      <c r="B20" s="10"/>
      <c r="C20" s="6" t="s">
        <v>15</v>
      </c>
      <c r="D20" s="6" t="s">
        <v>17</v>
      </c>
      <c r="E20" s="9" t="s">
        <v>20</v>
      </c>
      <c r="F20" s="11">
        <v>30000</v>
      </c>
      <c r="G20" s="11">
        <v>30000</v>
      </c>
      <c r="H20" s="12">
        <v>4.25</v>
      </c>
      <c r="I20" s="24">
        <f t="shared" si="1"/>
        <v>-127500</v>
      </c>
      <c r="J20" s="6"/>
      <c r="K20" s="6" t="s">
        <v>38</v>
      </c>
    </row>
    <row r="21" spans="1:11" s="7" customFormat="1" x14ac:dyDescent="0.25">
      <c r="A21" s="10">
        <v>36588</v>
      </c>
      <c r="B21" s="10"/>
      <c r="C21" s="6" t="s">
        <v>15</v>
      </c>
      <c r="D21" s="6" t="s">
        <v>17</v>
      </c>
      <c r="E21" s="9" t="s">
        <v>20</v>
      </c>
      <c r="F21" s="11">
        <v>2540</v>
      </c>
      <c r="G21" s="11">
        <f>IF(D21="B",F21*30,(F21*30*-1))</f>
        <v>76200</v>
      </c>
      <c r="H21" s="12">
        <v>2.7250000000000001</v>
      </c>
      <c r="I21" s="24">
        <f t="shared" si="1"/>
        <v>-207645</v>
      </c>
      <c r="J21" s="6"/>
      <c r="K21" s="6" t="s">
        <v>38</v>
      </c>
    </row>
    <row r="22" spans="1:11" s="7" customFormat="1" x14ac:dyDescent="0.25">
      <c r="A22" s="10">
        <v>36588</v>
      </c>
      <c r="B22" s="10"/>
      <c r="C22" s="6" t="s">
        <v>15</v>
      </c>
      <c r="D22" s="6" t="s">
        <v>17</v>
      </c>
      <c r="E22" s="9" t="s">
        <v>19</v>
      </c>
      <c r="F22" s="11">
        <v>7620</v>
      </c>
      <c r="G22" s="11">
        <f>IF(D22="B",F22*30,(F22*30*-1))</f>
        <v>228600</v>
      </c>
      <c r="H22" s="12">
        <v>2.7925</v>
      </c>
      <c r="I22" s="24">
        <f t="shared" si="1"/>
        <v>-638365.5</v>
      </c>
      <c r="J22" s="6"/>
      <c r="K22" s="6" t="s">
        <v>38</v>
      </c>
    </row>
    <row r="23" spans="1:11" s="7" customFormat="1" x14ac:dyDescent="0.25">
      <c r="A23" s="10">
        <v>36690</v>
      </c>
      <c r="B23" s="10"/>
      <c r="C23" s="6" t="s">
        <v>15</v>
      </c>
      <c r="D23" s="6" t="s">
        <v>18</v>
      </c>
      <c r="E23" s="9" t="s">
        <v>20</v>
      </c>
      <c r="F23" s="11">
        <v>-7857</v>
      </c>
      <c r="G23" s="11">
        <v>-7857</v>
      </c>
      <c r="H23" s="12">
        <v>4.12</v>
      </c>
      <c r="I23" s="24">
        <f>IF(G23&gt;0,((G23*H23)*-1),((G23*H23)*-1))</f>
        <v>32370.84</v>
      </c>
      <c r="J23" s="6"/>
      <c r="K23" s="6" t="s">
        <v>38</v>
      </c>
    </row>
    <row r="24" spans="1:11" s="7" customFormat="1" x14ac:dyDescent="0.25">
      <c r="A24" s="10">
        <v>36690</v>
      </c>
      <c r="B24" s="10"/>
      <c r="C24" s="6" t="s">
        <v>15</v>
      </c>
      <c r="D24" s="6" t="s">
        <v>18</v>
      </c>
      <c r="E24" s="9" t="s">
        <v>19</v>
      </c>
      <c r="F24" s="11">
        <v>-11130</v>
      </c>
      <c r="G24" s="11">
        <v>-11130</v>
      </c>
      <c r="H24" s="12">
        <v>4.22</v>
      </c>
      <c r="I24" s="24">
        <f>IF(G24&gt;0,((G24*H24)*-1),((G24*H24)*-1))</f>
        <v>46968.6</v>
      </c>
      <c r="J24" s="6"/>
      <c r="K24" s="6" t="s">
        <v>38</v>
      </c>
    </row>
    <row r="25" spans="1:11" s="7" customFormat="1" x14ac:dyDescent="0.25">
      <c r="A25" s="10">
        <v>36689</v>
      </c>
      <c r="B25" s="10"/>
      <c r="C25" s="6" t="s">
        <v>15</v>
      </c>
      <c r="D25" s="6" t="s">
        <v>18</v>
      </c>
      <c r="E25" s="9" t="s">
        <v>19</v>
      </c>
      <c r="F25" s="11">
        <v>-10000</v>
      </c>
      <c r="G25" s="11">
        <v>-10000</v>
      </c>
      <c r="H25" s="12">
        <v>4.0750000000000002</v>
      </c>
      <c r="I25" s="24">
        <f>IF(G25&gt;0,((G25*H25)*-1),((G25*H25)*-1))</f>
        <v>40750</v>
      </c>
      <c r="J25" s="6"/>
      <c r="K25" s="6" t="s">
        <v>38</v>
      </c>
    </row>
    <row r="26" spans="1:11" s="7" customFormat="1" x14ac:dyDescent="0.25">
      <c r="A26" s="10">
        <v>36690</v>
      </c>
      <c r="B26" s="10"/>
      <c r="C26" s="6" t="s">
        <v>15</v>
      </c>
      <c r="D26" s="6" t="s">
        <v>18</v>
      </c>
      <c r="E26" s="9" t="s">
        <v>20</v>
      </c>
      <c r="F26" s="11">
        <v>-8547</v>
      </c>
      <c r="G26" s="11">
        <v>-8547</v>
      </c>
      <c r="H26" s="12">
        <v>4.12</v>
      </c>
      <c r="I26" s="24">
        <f>IF(G26&gt;0,((G26*H26)*-1),((G26*H26)*-1))</f>
        <v>35213.64</v>
      </c>
      <c r="J26" s="6"/>
      <c r="K26" s="6" t="s">
        <v>38</v>
      </c>
    </row>
    <row r="27" spans="1:11" s="7" customFormat="1" x14ac:dyDescent="0.25">
      <c r="A27" s="10">
        <v>36690</v>
      </c>
      <c r="B27" s="10"/>
      <c r="C27" s="6" t="s">
        <v>15</v>
      </c>
      <c r="D27" s="6" t="s">
        <v>18</v>
      </c>
      <c r="E27" s="9" t="s">
        <v>19</v>
      </c>
      <c r="F27" s="11">
        <v>-9773</v>
      </c>
      <c r="G27" s="11">
        <v>-9773</v>
      </c>
      <c r="H27" s="12">
        <v>4.2300000000000004</v>
      </c>
      <c r="I27" s="24">
        <f>IF(G27&gt;0,((G27*H27)*-1),((G27*H27)*-1))</f>
        <v>41339.79</v>
      </c>
      <c r="J27" s="6"/>
      <c r="K27" s="6" t="s">
        <v>38</v>
      </c>
    </row>
    <row r="28" spans="1:11" s="7" customFormat="1" x14ac:dyDescent="0.25">
      <c r="A28" s="10">
        <v>36706</v>
      </c>
      <c r="B28" s="10"/>
      <c r="C28" s="6" t="s">
        <v>15</v>
      </c>
      <c r="D28" s="6" t="s">
        <v>18</v>
      </c>
      <c r="E28" s="9" t="s">
        <v>20</v>
      </c>
      <c r="F28" s="11">
        <v>-12327</v>
      </c>
      <c r="G28" s="11">
        <v>-12327</v>
      </c>
      <c r="H28" s="12">
        <v>4.2</v>
      </c>
      <c r="I28" s="24">
        <f t="shared" ref="I28:I43" si="2">IF(G28&gt;0,((G28*H28)*-1),((G28*H28)*-1))</f>
        <v>51773.4</v>
      </c>
      <c r="J28" s="6"/>
      <c r="K28" s="6" t="s">
        <v>38</v>
      </c>
    </row>
    <row r="29" spans="1:11" s="7" customFormat="1" x14ac:dyDescent="0.25">
      <c r="A29" s="10">
        <v>36690</v>
      </c>
      <c r="B29" s="10"/>
      <c r="C29" s="6" t="s">
        <v>16</v>
      </c>
      <c r="D29" s="6" t="s">
        <v>17</v>
      </c>
      <c r="E29" s="9" t="s">
        <v>20</v>
      </c>
      <c r="F29" s="11">
        <v>7857</v>
      </c>
      <c r="G29" s="11">
        <v>7857</v>
      </c>
      <c r="H29" s="12">
        <v>0</v>
      </c>
      <c r="I29" s="24">
        <f t="shared" si="2"/>
        <v>0</v>
      </c>
      <c r="J29" s="6">
        <v>298171</v>
      </c>
      <c r="K29" s="6" t="s">
        <v>38</v>
      </c>
    </row>
    <row r="30" spans="1:11" s="7" customFormat="1" x14ac:dyDescent="0.25">
      <c r="A30" s="10">
        <v>36690</v>
      </c>
      <c r="B30" s="10"/>
      <c r="C30" s="6" t="s">
        <v>16</v>
      </c>
      <c r="D30" s="6" t="s">
        <v>17</v>
      </c>
      <c r="E30" s="9" t="s">
        <v>19</v>
      </c>
      <c r="F30" s="11">
        <v>11130</v>
      </c>
      <c r="G30" s="11">
        <v>11130</v>
      </c>
      <c r="H30" s="12">
        <v>0</v>
      </c>
      <c r="I30" s="24">
        <f>IF(G30&gt;0,((G30*H30)*-1),((G30*H30)*-1))</f>
        <v>0</v>
      </c>
      <c r="J30" s="6">
        <v>298172</v>
      </c>
      <c r="K30" s="6" t="s">
        <v>38</v>
      </c>
    </row>
    <row r="31" spans="1:11" s="7" customFormat="1" x14ac:dyDescent="0.25">
      <c r="A31" s="10">
        <v>36689</v>
      </c>
      <c r="B31" s="10"/>
      <c r="C31" s="6" t="s">
        <v>16</v>
      </c>
      <c r="D31" s="6" t="s">
        <v>17</v>
      </c>
      <c r="E31" s="9" t="s">
        <v>19</v>
      </c>
      <c r="F31" s="11">
        <v>10000</v>
      </c>
      <c r="G31" s="11">
        <v>10000</v>
      </c>
      <c r="H31" s="12">
        <v>0</v>
      </c>
      <c r="I31" s="24">
        <f>IF(G31&gt;0,((G31*H31)*-1),((G31*H31)*-1))</f>
        <v>0</v>
      </c>
      <c r="J31" s="6">
        <v>296784</v>
      </c>
      <c r="K31" s="6" t="s">
        <v>38</v>
      </c>
    </row>
    <row r="32" spans="1:11" s="7" customFormat="1" x14ac:dyDescent="0.25">
      <c r="A32" s="10">
        <v>36690</v>
      </c>
      <c r="B32" s="10"/>
      <c r="C32" s="6" t="s">
        <v>16</v>
      </c>
      <c r="D32" s="6" t="s">
        <v>17</v>
      </c>
      <c r="E32" s="9" t="s">
        <v>20</v>
      </c>
      <c r="F32" s="11">
        <v>8547</v>
      </c>
      <c r="G32" s="11">
        <v>8547</v>
      </c>
      <c r="H32" s="12">
        <v>0</v>
      </c>
      <c r="I32" s="24">
        <f t="shared" si="2"/>
        <v>0</v>
      </c>
      <c r="J32" s="6">
        <v>298173</v>
      </c>
      <c r="K32" s="6" t="s">
        <v>38</v>
      </c>
    </row>
    <row r="33" spans="1:11" s="7" customFormat="1" x14ac:dyDescent="0.25">
      <c r="A33" s="10">
        <v>36690</v>
      </c>
      <c r="B33" s="10"/>
      <c r="C33" s="6" t="s">
        <v>16</v>
      </c>
      <c r="D33" s="6" t="s">
        <v>17</v>
      </c>
      <c r="E33" s="9" t="s">
        <v>19</v>
      </c>
      <c r="F33" s="11">
        <v>9773</v>
      </c>
      <c r="G33" s="11">
        <v>9773</v>
      </c>
      <c r="H33" s="12">
        <v>0</v>
      </c>
      <c r="I33" s="24">
        <f t="shared" si="2"/>
        <v>0</v>
      </c>
      <c r="J33" s="6">
        <v>298174</v>
      </c>
      <c r="K33" s="6" t="s">
        <v>38</v>
      </c>
    </row>
    <row r="34" spans="1:11" s="7" customFormat="1" x14ac:dyDescent="0.25">
      <c r="A34" s="10">
        <v>36706</v>
      </c>
      <c r="B34" s="10"/>
      <c r="C34" s="6" t="s">
        <v>16</v>
      </c>
      <c r="D34" s="6" t="s">
        <v>17</v>
      </c>
      <c r="E34" s="9" t="s">
        <v>20</v>
      </c>
      <c r="F34" s="11">
        <v>12327</v>
      </c>
      <c r="G34" s="11">
        <v>12327</v>
      </c>
      <c r="H34" s="12">
        <v>0</v>
      </c>
      <c r="I34" s="24">
        <f t="shared" si="2"/>
        <v>0</v>
      </c>
      <c r="J34" s="6">
        <v>318707</v>
      </c>
      <c r="K34" s="6" t="s">
        <v>38</v>
      </c>
    </row>
    <row r="35" spans="1:11" s="7" customFormat="1" x14ac:dyDescent="0.25">
      <c r="A35" s="10">
        <v>36623</v>
      </c>
      <c r="B35" s="10"/>
      <c r="C35" s="6" t="s">
        <v>16</v>
      </c>
      <c r="D35" s="6" t="s">
        <v>18</v>
      </c>
      <c r="E35" s="9" t="s">
        <v>19</v>
      </c>
      <c r="F35" s="11">
        <v>-9808</v>
      </c>
      <c r="G35" s="11">
        <v>-294240</v>
      </c>
      <c r="H35" s="12">
        <v>0</v>
      </c>
      <c r="I35" s="24">
        <f t="shared" si="2"/>
        <v>0</v>
      </c>
      <c r="J35" s="6">
        <v>240150</v>
      </c>
      <c r="K35" s="6" t="s">
        <v>38</v>
      </c>
    </row>
    <row r="36" spans="1:11" s="7" customFormat="1" ht="15" customHeight="1" x14ac:dyDescent="0.25">
      <c r="A36" s="10">
        <v>36655</v>
      </c>
      <c r="B36" s="10"/>
      <c r="C36" s="6" t="s">
        <v>16</v>
      </c>
      <c r="D36" s="6" t="s">
        <v>18</v>
      </c>
      <c r="E36" s="9" t="s">
        <v>20</v>
      </c>
      <c r="F36" s="11">
        <v>-352</v>
      </c>
      <c r="G36" s="11">
        <v>-10560</v>
      </c>
      <c r="H36" s="12">
        <v>0</v>
      </c>
      <c r="I36" s="24">
        <f t="shared" si="2"/>
        <v>0</v>
      </c>
      <c r="J36" s="6">
        <v>264764</v>
      </c>
      <c r="K36" s="6" t="s">
        <v>38</v>
      </c>
    </row>
    <row r="37" spans="1:11" s="7" customFormat="1" ht="15" customHeight="1" x14ac:dyDescent="0.25">
      <c r="A37" s="10">
        <v>36663</v>
      </c>
      <c r="B37" s="10"/>
      <c r="C37" s="6" t="s">
        <v>16</v>
      </c>
      <c r="D37" s="6" t="s">
        <v>18</v>
      </c>
      <c r="E37" s="9" t="s">
        <v>19</v>
      </c>
      <c r="F37" s="11">
        <v>-655</v>
      </c>
      <c r="G37" s="11">
        <v>-19650</v>
      </c>
      <c r="H37" s="12">
        <v>0</v>
      </c>
      <c r="I37" s="24">
        <f t="shared" si="2"/>
        <v>0</v>
      </c>
      <c r="J37" s="6">
        <v>270633</v>
      </c>
      <c r="K37" s="6" t="s">
        <v>38</v>
      </c>
    </row>
    <row r="38" spans="1:11" s="7" customFormat="1" ht="15" customHeight="1" x14ac:dyDescent="0.25">
      <c r="A38" s="10">
        <v>36664</v>
      </c>
      <c r="B38" s="10"/>
      <c r="C38" s="6" t="s">
        <v>16</v>
      </c>
      <c r="D38" s="6" t="s">
        <v>18</v>
      </c>
      <c r="E38" s="9" t="s">
        <v>19</v>
      </c>
      <c r="F38" s="11">
        <v>-667</v>
      </c>
      <c r="G38" s="11">
        <v>-20010</v>
      </c>
      <c r="H38" s="12">
        <v>0</v>
      </c>
      <c r="I38" s="24">
        <f t="shared" si="2"/>
        <v>0</v>
      </c>
      <c r="J38" s="6">
        <v>271529</v>
      </c>
      <c r="K38" s="6" t="s">
        <v>38</v>
      </c>
    </row>
    <row r="39" spans="1:11" s="7" customFormat="1" ht="15" customHeight="1" x14ac:dyDescent="0.25">
      <c r="A39" s="10">
        <v>36623</v>
      </c>
      <c r="B39" s="10"/>
      <c r="C39" s="6" t="s">
        <v>16</v>
      </c>
      <c r="D39" s="6" t="s">
        <v>18</v>
      </c>
      <c r="E39" s="9" t="s">
        <v>19</v>
      </c>
      <c r="F39" s="11">
        <v>-7505</v>
      </c>
      <c r="G39" s="11">
        <v>-225150</v>
      </c>
      <c r="H39" s="12">
        <v>0</v>
      </c>
      <c r="I39" s="24">
        <f t="shared" si="2"/>
        <v>0</v>
      </c>
      <c r="J39" s="6">
        <v>240051</v>
      </c>
      <c r="K39" s="6" t="s">
        <v>38</v>
      </c>
    </row>
    <row r="40" spans="1:11" s="7" customFormat="1" ht="15" customHeight="1" x14ac:dyDescent="0.25">
      <c r="A40" s="10">
        <v>36630</v>
      </c>
      <c r="B40" s="10"/>
      <c r="C40" s="6" t="s">
        <v>16</v>
      </c>
      <c r="D40" s="6" t="s">
        <v>18</v>
      </c>
      <c r="E40" s="9" t="s">
        <v>20</v>
      </c>
      <c r="F40" s="11">
        <v>-5171</v>
      </c>
      <c r="G40" s="11">
        <v>-155130</v>
      </c>
      <c r="H40" s="12">
        <v>0</v>
      </c>
      <c r="I40" s="24">
        <f t="shared" si="2"/>
        <v>0</v>
      </c>
      <c r="J40" s="6">
        <v>244571</v>
      </c>
      <c r="K40" s="6" t="s">
        <v>38</v>
      </c>
    </row>
    <row r="41" spans="1:11" s="7" customFormat="1" ht="15" customHeight="1" x14ac:dyDescent="0.25">
      <c r="A41" s="10">
        <v>36655</v>
      </c>
      <c r="B41" s="10"/>
      <c r="C41" s="6" t="s">
        <v>16</v>
      </c>
      <c r="D41" s="6" t="s">
        <v>18</v>
      </c>
      <c r="E41" s="9" t="s">
        <v>20</v>
      </c>
      <c r="F41" s="11">
        <v>-170</v>
      </c>
      <c r="G41" s="11">
        <v>-5100</v>
      </c>
      <c r="H41" s="12">
        <v>0</v>
      </c>
      <c r="I41" s="24">
        <f t="shared" si="2"/>
        <v>0</v>
      </c>
      <c r="J41" s="6">
        <v>264761</v>
      </c>
      <c r="K41" s="6" t="s">
        <v>38</v>
      </c>
    </row>
    <row r="42" spans="1:11" s="7" customFormat="1" x14ac:dyDescent="0.25">
      <c r="A42" s="10">
        <v>36663</v>
      </c>
      <c r="B42" s="10"/>
      <c r="C42" s="6" t="s">
        <v>16</v>
      </c>
      <c r="D42" s="6" t="s">
        <v>18</v>
      </c>
      <c r="E42" s="9" t="s">
        <v>19</v>
      </c>
      <c r="F42" s="11">
        <v>-819</v>
      </c>
      <c r="G42" s="11">
        <v>-24570</v>
      </c>
      <c r="H42" s="12">
        <v>0</v>
      </c>
      <c r="I42" s="24">
        <f t="shared" si="2"/>
        <v>0</v>
      </c>
      <c r="J42" s="6">
        <v>270569</v>
      </c>
      <c r="K42" s="6" t="s">
        <v>38</v>
      </c>
    </row>
    <row r="43" spans="1:11" s="7" customFormat="1" x14ac:dyDescent="0.25">
      <c r="A43" s="10">
        <v>36663</v>
      </c>
      <c r="B43" s="10"/>
      <c r="C43" s="6" t="s">
        <v>16</v>
      </c>
      <c r="D43" s="6" t="s">
        <v>18</v>
      </c>
      <c r="E43" s="9" t="s">
        <v>20</v>
      </c>
      <c r="F43" s="11">
        <v>-333</v>
      </c>
      <c r="G43" s="11">
        <v>-9990</v>
      </c>
      <c r="H43" s="12">
        <v>0</v>
      </c>
      <c r="I43" s="24">
        <f t="shared" si="2"/>
        <v>0</v>
      </c>
      <c r="J43" s="6">
        <v>270525</v>
      </c>
      <c r="K43" s="6" t="s">
        <v>38</v>
      </c>
    </row>
    <row r="44" spans="1:11" s="7" customFormat="1" x14ac:dyDescent="0.25">
      <c r="A44" s="10">
        <v>36663</v>
      </c>
      <c r="B44" s="10"/>
      <c r="C44" s="6" t="s">
        <v>16</v>
      </c>
      <c r="D44" s="6" t="s">
        <v>18</v>
      </c>
      <c r="E44" s="9" t="s">
        <v>19</v>
      </c>
      <c r="F44" s="11">
        <v>-667</v>
      </c>
      <c r="G44" s="11">
        <v>-20010</v>
      </c>
      <c r="H44" s="12">
        <v>0</v>
      </c>
      <c r="I44" s="24">
        <f t="shared" ref="I44:I49" si="3">IF(G44&gt;0,((G44*H44)*-1),((G44*H44)*-1))</f>
        <v>0</v>
      </c>
      <c r="J44" s="6">
        <v>271579</v>
      </c>
      <c r="K44" s="6" t="s">
        <v>38</v>
      </c>
    </row>
    <row r="45" spans="1:11" s="7" customFormat="1" x14ac:dyDescent="0.25">
      <c r="A45" s="10">
        <v>36668</v>
      </c>
      <c r="B45" s="10"/>
      <c r="C45" s="6" t="s">
        <v>16</v>
      </c>
      <c r="D45" s="6" t="s">
        <v>18</v>
      </c>
      <c r="E45" s="9" t="s">
        <v>19</v>
      </c>
      <c r="F45" s="11">
        <v>-667</v>
      </c>
      <c r="G45" s="11">
        <v>-20010</v>
      </c>
      <c r="H45" s="12">
        <v>0</v>
      </c>
      <c r="I45" s="24">
        <f t="shared" si="3"/>
        <v>0</v>
      </c>
      <c r="J45" s="6">
        <v>275369</v>
      </c>
      <c r="K45" s="6" t="s">
        <v>38</v>
      </c>
    </row>
    <row r="46" spans="1:11" s="7" customFormat="1" x14ac:dyDescent="0.25">
      <c r="A46" s="10">
        <v>36665</v>
      </c>
      <c r="B46" s="10"/>
      <c r="C46" s="6" t="s">
        <v>16</v>
      </c>
      <c r="D46" s="6" t="s">
        <v>18</v>
      </c>
      <c r="E46" s="9" t="s">
        <v>20</v>
      </c>
      <c r="F46" s="11">
        <v>-333</v>
      </c>
      <c r="G46" s="11">
        <v>-9990</v>
      </c>
      <c r="H46" s="12">
        <v>0</v>
      </c>
      <c r="I46" s="24">
        <f t="shared" si="3"/>
        <v>0</v>
      </c>
      <c r="J46" s="6">
        <v>272850</v>
      </c>
      <c r="K46" s="6" t="s">
        <v>38</v>
      </c>
    </row>
    <row r="47" spans="1:11" s="7" customFormat="1" x14ac:dyDescent="0.25">
      <c r="A47" s="10">
        <v>36693</v>
      </c>
      <c r="B47" s="10"/>
      <c r="C47" s="6" t="s">
        <v>16</v>
      </c>
      <c r="D47" s="6" t="s">
        <v>18</v>
      </c>
      <c r="E47" s="9" t="s">
        <v>20</v>
      </c>
      <c r="F47" s="11">
        <v>-30000</v>
      </c>
      <c r="G47" s="11">
        <v>-30000</v>
      </c>
      <c r="H47" s="12">
        <v>0</v>
      </c>
      <c r="I47" s="24">
        <f t="shared" si="3"/>
        <v>0</v>
      </c>
      <c r="J47" s="6">
        <v>302207</v>
      </c>
      <c r="K47" s="6" t="s">
        <v>38</v>
      </c>
    </row>
    <row r="48" spans="1:11" s="7" customFormat="1" x14ac:dyDescent="0.25">
      <c r="A48" s="10">
        <v>36588</v>
      </c>
      <c r="B48" s="10"/>
      <c r="C48" s="6" t="s">
        <v>16</v>
      </c>
      <c r="D48" s="6" t="s">
        <v>18</v>
      </c>
      <c r="E48" s="9" t="s">
        <v>20</v>
      </c>
      <c r="F48" s="11">
        <v>-2540</v>
      </c>
      <c r="G48" s="11">
        <v>-76200</v>
      </c>
      <c r="H48" s="12">
        <v>0</v>
      </c>
      <c r="I48" s="24">
        <f t="shared" si="3"/>
        <v>0</v>
      </c>
      <c r="J48" s="6">
        <v>233123</v>
      </c>
      <c r="K48" s="6" t="s">
        <v>38</v>
      </c>
    </row>
    <row r="49" spans="1:11" s="7" customFormat="1" x14ac:dyDescent="0.25">
      <c r="A49" s="10">
        <v>36588</v>
      </c>
      <c r="B49" s="10"/>
      <c r="C49" s="6" t="s">
        <v>16</v>
      </c>
      <c r="D49" s="6" t="s">
        <v>18</v>
      </c>
      <c r="E49" s="9" t="s">
        <v>19</v>
      </c>
      <c r="F49" s="11">
        <v>-7620</v>
      </c>
      <c r="G49" s="11">
        <v>-228600</v>
      </c>
      <c r="H49" s="12">
        <v>0</v>
      </c>
      <c r="I49" s="24">
        <f t="shared" si="3"/>
        <v>0</v>
      </c>
      <c r="J49" s="6">
        <v>233096</v>
      </c>
      <c r="K49" s="6" t="s">
        <v>38</v>
      </c>
    </row>
    <row r="50" spans="1:11" x14ac:dyDescent="0.25">
      <c r="F50" s="21"/>
      <c r="G50" s="21"/>
    </row>
    <row r="51" spans="1:11" x14ac:dyDescent="0.25">
      <c r="F51" s="21"/>
      <c r="G51" s="21"/>
    </row>
    <row r="52" spans="1:11" x14ac:dyDescent="0.25">
      <c r="F52" s="21"/>
      <c r="G52" s="21"/>
    </row>
    <row r="53" spans="1:11" x14ac:dyDescent="0.25">
      <c r="A53" s="10" t="s">
        <v>2</v>
      </c>
      <c r="B53" s="10" t="s">
        <v>49</v>
      </c>
      <c r="C53" s="6"/>
      <c r="D53" s="6" t="s">
        <v>14</v>
      </c>
      <c r="E53" s="7"/>
      <c r="F53" s="11" t="s">
        <v>7</v>
      </c>
      <c r="G53" s="11" t="s">
        <v>8</v>
      </c>
      <c r="H53" s="12" t="s">
        <v>9</v>
      </c>
      <c r="I53" s="24" t="s">
        <v>12</v>
      </c>
      <c r="J53" s="6" t="s">
        <v>34</v>
      </c>
      <c r="K53" s="7"/>
    </row>
    <row r="54" spans="1:11" x14ac:dyDescent="0.25">
      <c r="A54" s="10" t="s">
        <v>3</v>
      </c>
      <c r="B54" s="10" t="s">
        <v>3</v>
      </c>
      <c r="C54" s="6" t="s">
        <v>11</v>
      </c>
      <c r="D54" s="6" t="s">
        <v>4</v>
      </c>
      <c r="E54" s="6" t="s">
        <v>6</v>
      </c>
      <c r="F54" s="11" t="s">
        <v>5</v>
      </c>
      <c r="G54" s="11" t="s">
        <v>5</v>
      </c>
      <c r="H54" s="12" t="s">
        <v>10</v>
      </c>
      <c r="I54" s="24" t="s">
        <v>13</v>
      </c>
      <c r="J54" s="6" t="s">
        <v>30</v>
      </c>
      <c r="K54" s="6" t="s">
        <v>21</v>
      </c>
    </row>
    <row r="55" spans="1:11" s="7" customFormat="1" outlineLevel="2" x14ac:dyDescent="0.25">
      <c r="A55" s="10">
        <v>36687</v>
      </c>
      <c r="B55" s="10">
        <v>36690</v>
      </c>
      <c r="C55" s="6" t="s">
        <v>15</v>
      </c>
      <c r="D55" s="6" t="s">
        <v>17</v>
      </c>
      <c r="E55" s="9" t="s">
        <v>50</v>
      </c>
      <c r="F55" s="11">
        <v>15000</v>
      </c>
      <c r="G55" s="11">
        <v>45000</v>
      </c>
      <c r="H55" s="12">
        <v>4.2750000000000004</v>
      </c>
      <c r="I55" s="24">
        <f t="shared" ref="I55:I63" si="4">IF(G55&gt;0,((G55*H55)*-1),((G55*H55)*-1))</f>
        <v>-192375.00000000003</v>
      </c>
      <c r="J55" s="6">
        <v>283388</v>
      </c>
      <c r="K55" s="6" t="s">
        <v>48</v>
      </c>
    </row>
    <row r="56" spans="1:11" s="7" customFormat="1" outlineLevel="2" x14ac:dyDescent="0.25">
      <c r="A56" s="10">
        <v>36679</v>
      </c>
      <c r="B56" s="10">
        <v>36679</v>
      </c>
      <c r="C56" s="6" t="s">
        <v>15</v>
      </c>
      <c r="D56" s="6" t="s">
        <v>17</v>
      </c>
      <c r="E56" s="9" t="s">
        <v>50</v>
      </c>
      <c r="F56" s="11">
        <v>40000</v>
      </c>
      <c r="G56" s="11">
        <v>40000</v>
      </c>
      <c r="H56" s="12">
        <v>4.625</v>
      </c>
      <c r="I56" s="24">
        <f t="shared" si="4"/>
        <v>-185000</v>
      </c>
      <c r="J56" s="6">
        <v>283388</v>
      </c>
      <c r="K56" s="6" t="s">
        <v>48</v>
      </c>
    </row>
    <row r="57" spans="1:11" s="7" customFormat="1" outlineLevel="2" x14ac:dyDescent="0.25">
      <c r="A57" s="10">
        <v>36691</v>
      </c>
      <c r="B57" s="10">
        <v>36691</v>
      </c>
      <c r="C57" s="6" t="s">
        <v>15</v>
      </c>
      <c r="D57" s="6" t="s">
        <v>17</v>
      </c>
      <c r="E57" s="9" t="s">
        <v>50</v>
      </c>
      <c r="F57" s="11">
        <v>30000</v>
      </c>
      <c r="G57" s="11">
        <v>30000</v>
      </c>
      <c r="H57" s="12">
        <v>4.38</v>
      </c>
      <c r="I57" s="24">
        <f t="shared" si="4"/>
        <v>-131400</v>
      </c>
      <c r="J57" s="6">
        <v>283388</v>
      </c>
      <c r="K57" s="6" t="s">
        <v>48</v>
      </c>
    </row>
    <row r="58" spans="1:11" s="7" customFormat="1" outlineLevel="2" x14ac:dyDescent="0.25">
      <c r="A58" s="10">
        <v>36694</v>
      </c>
      <c r="B58" s="10">
        <v>36697</v>
      </c>
      <c r="C58" s="6" t="s">
        <v>15</v>
      </c>
      <c r="D58" s="6" t="s">
        <v>17</v>
      </c>
      <c r="E58" s="9" t="s">
        <v>50</v>
      </c>
      <c r="F58" s="11">
        <v>5000</v>
      </c>
      <c r="G58" s="11">
        <v>15000</v>
      </c>
      <c r="H58" s="12">
        <v>4.5350000000000001</v>
      </c>
      <c r="I58" s="24">
        <f t="shared" si="4"/>
        <v>-68025</v>
      </c>
      <c r="J58" s="6">
        <v>283388</v>
      </c>
      <c r="K58" s="6" t="s">
        <v>48</v>
      </c>
    </row>
    <row r="59" spans="1:11" s="7" customFormat="1" outlineLevel="2" x14ac:dyDescent="0.25">
      <c r="A59" s="10">
        <v>36680</v>
      </c>
      <c r="B59" s="10">
        <v>36680</v>
      </c>
      <c r="C59" s="6" t="s">
        <v>15</v>
      </c>
      <c r="D59" s="6" t="s">
        <v>17</v>
      </c>
      <c r="E59" s="9" t="s">
        <v>50</v>
      </c>
      <c r="F59" s="11">
        <v>15000</v>
      </c>
      <c r="G59" s="11">
        <v>15000</v>
      </c>
      <c r="H59" s="12">
        <v>4.4950000000000001</v>
      </c>
      <c r="I59" s="24">
        <f t="shared" si="4"/>
        <v>-67425</v>
      </c>
      <c r="J59" s="6">
        <v>283388</v>
      </c>
      <c r="K59" s="6" t="s">
        <v>48</v>
      </c>
    </row>
    <row r="60" spans="1:11" s="7" customFormat="1" outlineLevel="2" x14ac:dyDescent="0.25">
      <c r="A60" s="10">
        <v>36693</v>
      </c>
      <c r="B60" s="10">
        <v>36693</v>
      </c>
      <c r="C60" s="6" t="s">
        <v>15</v>
      </c>
      <c r="D60" s="6" t="s">
        <v>17</v>
      </c>
      <c r="E60" s="9" t="s">
        <v>50</v>
      </c>
      <c r="F60" s="11">
        <v>10000</v>
      </c>
      <c r="G60" s="11">
        <v>10000</v>
      </c>
      <c r="H60" s="12">
        <v>4.45</v>
      </c>
      <c r="I60" s="24">
        <f t="shared" si="4"/>
        <v>-44500</v>
      </c>
      <c r="J60" s="6">
        <v>283388</v>
      </c>
      <c r="K60" s="6" t="s">
        <v>48</v>
      </c>
    </row>
    <row r="61" spans="1:11" s="7" customFormat="1" outlineLevel="2" x14ac:dyDescent="0.25">
      <c r="A61" s="10">
        <v>36681</v>
      </c>
      <c r="B61" s="10">
        <v>36681</v>
      </c>
      <c r="C61" s="6" t="s">
        <v>15</v>
      </c>
      <c r="D61" s="6" t="s">
        <v>17</v>
      </c>
      <c r="E61" s="9" t="s">
        <v>50</v>
      </c>
      <c r="F61" s="11">
        <v>10000</v>
      </c>
      <c r="G61" s="11">
        <v>10000</v>
      </c>
      <c r="H61" s="12">
        <v>4.0199999999999996</v>
      </c>
      <c r="I61" s="24">
        <f t="shared" si="4"/>
        <v>-40199.999999999993</v>
      </c>
      <c r="J61" s="6">
        <v>283388</v>
      </c>
      <c r="K61" s="6" t="s">
        <v>48</v>
      </c>
    </row>
    <row r="62" spans="1:11" s="7" customFormat="1" outlineLevel="2" x14ac:dyDescent="0.25">
      <c r="A62" s="10">
        <v>36705</v>
      </c>
      <c r="B62" s="10">
        <v>36705</v>
      </c>
      <c r="C62" s="6" t="s">
        <v>15</v>
      </c>
      <c r="D62" s="6" t="s">
        <v>17</v>
      </c>
      <c r="E62" s="9" t="s">
        <v>50</v>
      </c>
      <c r="F62" s="11">
        <v>7500</v>
      </c>
      <c r="G62" s="11">
        <v>7500</v>
      </c>
      <c r="H62" s="12">
        <v>4.66</v>
      </c>
      <c r="I62" s="24">
        <f t="shared" si="4"/>
        <v>-34950</v>
      </c>
      <c r="J62" s="6">
        <v>283388</v>
      </c>
      <c r="K62" s="6" t="s">
        <v>48</v>
      </c>
    </row>
    <row r="63" spans="1:11" s="7" customFormat="1" outlineLevel="2" x14ac:dyDescent="0.25">
      <c r="A63" s="10">
        <v>36679</v>
      </c>
      <c r="B63" s="10">
        <v>36679</v>
      </c>
      <c r="C63" s="6" t="s">
        <v>46</v>
      </c>
      <c r="D63" s="6" t="s">
        <v>17</v>
      </c>
      <c r="E63" s="9" t="s">
        <v>47</v>
      </c>
      <c r="F63" s="11">
        <v>13900</v>
      </c>
      <c r="G63" s="11">
        <v>13900</v>
      </c>
      <c r="H63" s="12">
        <v>4.38</v>
      </c>
      <c r="I63" s="24">
        <f t="shared" si="4"/>
        <v>-60882</v>
      </c>
      <c r="J63" s="6">
        <v>298296</v>
      </c>
      <c r="K63" s="6" t="s">
        <v>48</v>
      </c>
    </row>
    <row r="64" spans="1:11" s="7" customFormat="1" outlineLevel="1" x14ac:dyDescent="0.25">
      <c r="A64" s="10"/>
      <c r="B64" s="10"/>
      <c r="C64" s="6"/>
      <c r="D64" s="22" t="s">
        <v>42</v>
      </c>
      <c r="E64" s="9"/>
      <c r="F64" s="11"/>
      <c r="G64" s="11">
        <f>SUBTOTAL(9,G55:G63)</f>
        <v>186400</v>
      </c>
      <c r="H64" s="12"/>
      <c r="I64" s="24">
        <f>SUBTOTAL(9,I55:I63)</f>
        <v>-824757</v>
      </c>
      <c r="J64" s="6"/>
      <c r="K64" s="6"/>
    </row>
    <row r="65" spans="1:11" s="7" customFormat="1" outlineLevel="2" x14ac:dyDescent="0.25">
      <c r="A65" s="10">
        <v>36695</v>
      </c>
      <c r="B65" s="10">
        <v>36695</v>
      </c>
      <c r="C65" s="6" t="s">
        <v>46</v>
      </c>
      <c r="D65" s="6" t="s">
        <v>18</v>
      </c>
      <c r="E65" s="9" t="s">
        <v>47</v>
      </c>
      <c r="F65" s="11">
        <v>-15</v>
      </c>
      <c r="G65" s="11">
        <v>-15</v>
      </c>
      <c r="H65" s="12">
        <v>4.62</v>
      </c>
      <c r="I65" s="24">
        <f t="shared" ref="I65:I96" si="5">+G65*H65*-1</f>
        <v>69.3</v>
      </c>
      <c r="J65" s="6">
        <v>298283</v>
      </c>
      <c r="K65" s="6" t="s">
        <v>48</v>
      </c>
    </row>
    <row r="66" spans="1:11" s="7" customFormat="1" outlineLevel="2" x14ac:dyDescent="0.25">
      <c r="A66" s="10">
        <v>36707</v>
      </c>
      <c r="B66" s="10">
        <v>36707</v>
      </c>
      <c r="C66" s="6" t="s">
        <v>46</v>
      </c>
      <c r="D66" s="6" t="s">
        <v>18</v>
      </c>
      <c r="E66" s="9" t="s">
        <v>47</v>
      </c>
      <c r="F66" s="11">
        <v>-20</v>
      </c>
      <c r="G66" s="11">
        <v>-20</v>
      </c>
      <c r="H66" s="12">
        <v>4.4050000000000002</v>
      </c>
      <c r="I66" s="24">
        <f t="shared" si="5"/>
        <v>88.100000000000009</v>
      </c>
      <c r="J66" s="6">
        <v>298283</v>
      </c>
      <c r="K66" s="6" t="s">
        <v>48</v>
      </c>
    </row>
    <row r="67" spans="1:11" s="7" customFormat="1" outlineLevel="2" x14ac:dyDescent="0.25">
      <c r="A67" s="10">
        <v>36706</v>
      </c>
      <c r="B67" s="10">
        <v>36706</v>
      </c>
      <c r="C67" s="6" t="s">
        <v>46</v>
      </c>
      <c r="D67" s="6" t="s">
        <v>18</v>
      </c>
      <c r="E67" s="9" t="s">
        <v>47</v>
      </c>
      <c r="F67" s="11">
        <v>-20</v>
      </c>
      <c r="G67" s="11">
        <v>-20</v>
      </c>
      <c r="H67" s="12">
        <v>4.6500000000000004</v>
      </c>
      <c r="I67" s="24">
        <f t="shared" si="5"/>
        <v>93</v>
      </c>
      <c r="J67" s="6">
        <v>298283</v>
      </c>
      <c r="K67" s="6" t="s">
        <v>48</v>
      </c>
    </row>
    <row r="68" spans="1:11" s="7" customFormat="1" outlineLevel="2" x14ac:dyDescent="0.25">
      <c r="A68" s="10">
        <v>36704</v>
      </c>
      <c r="B68" s="10">
        <v>36704</v>
      </c>
      <c r="C68" s="6" t="s">
        <v>46</v>
      </c>
      <c r="D68" s="6" t="s">
        <v>18</v>
      </c>
      <c r="E68" s="9" t="s">
        <v>47</v>
      </c>
      <c r="F68" s="11">
        <v>-20</v>
      </c>
      <c r="G68" s="11">
        <v>-20</v>
      </c>
      <c r="H68" s="12">
        <v>4.7450000000000001</v>
      </c>
      <c r="I68" s="24">
        <f t="shared" si="5"/>
        <v>94.9</v>
      </c>
      <c r="J68" s="6">
        <v>298283</v>
      </c>
      <c r="K68" s="6" t="s">
        <v>48</v>
      </c>
    </row>
    <row r="69" spans="1:11" s="7" customFormat="1" outlineLevel="2" x14ac:dyDescent="0.25">
      <c r="A69" s="10">
        <v>36705</v>
      </c>
      <c r="B69" s="10">
        <v>36705</v>
      </c>
      <c r="C69" s="6" t="s">
        <v>46</v>
      </c>
      <c r="D69" s="6" t="s">
        <v>18</v>
      </c>
      <c r="E69" s="9" t="s">
        <v>47</v>
      </c>
      <c r="F69" s="11">
        <v>-20</v>
      </c>
      <c r="G69" s="11">
        <v>-20</v>
      </c>
      <c r="H69" s="12">
        <v>4.7450000000000001</v>
      </c>
      <c r="I69" s="24">
        <f t="shared" si="5"/>
        <v>94.9</v>
      </c>
      <c r="J69" s="6">
        <v>298283</v>
      </c>
      <c r="K69" s="6" t="s">
        <v>48</v>
      </c>
    </row>
    <row r="70" spans="1:11" s="7" customFormat="1" outlineLevel="2" x14ac:dyDescent="0.25">
      <c r="A70" s="10">
        <v>36694</v>
      </c>
      <c r="B70" s="10">
        <v>36694</v>
      </c>
      <c r="C70" s="6" t="s">
        <v>46</v>
      </c>
      <c r="D70" s="6" t="s">
        <v>18</v>
      </c>
      <c r="E70" s="9" t="s">
        <v>47</v>
      </c>
      <c r="F70" s="11">
        <v>-44</v>
      </c>
      <c r="G70" s="11">
        <v>-44</v>
      </c>
      <c r="H70" s="12">
        <v>4.62</v>
      </c>
      <c r="I70" s="24">
        <f t="shared" si="5"/>
        <v>203.28</v>
      </c>
      <c r="J70" s="6">
        <v>298283</v>
      </c>
      <c r="K70" s="6" t="s">
        <v>48</v>
      </c>
    </row>
    <row r="71" spans="1:11" s="7" customFormat="1" outlineLevel="2" x14ac:dyDescent="0.25">
      <c r="A71" s="10">
        <v>36696</v>
      </c>
      <c r="B71" s="10">
        <v>36696</v>
      </c>
      <c r="C71" s="6" t="s">
        <v>46</v>
      </c>
      <c r="D71" s="6" t="s">
        <v>18</v>
      </c>
      <c r="E71" s="9" t="s">
        <v>47</v>
      </c>
      <c r="F71" s="11">
        <v>-50</v>
      </c>
      <c r="G71" s="11">
        <v>-50</v>
      </c>
      <c r="H71" s="12">
        <v>4.62</v>
      </c>
      <c r="I71" s="24">
        <f t="shared" si="5"/>
        <v>231</v>
      </c>
      <c r="J71" s="6">
        <v>298283</v>
      </c>
      <c r="K71" s="6" t="s">
        <v>48</v>
      </c>
    </row>
    <row r="72" spans="1:11" s="7" customFormat="1" outlineLevel="2" x14ac:dyDescent="0.25">
      <c r="A72" s="10">
        <v>36687</v>
      </c>
      <c r="B72" s="10">
        <v>36687</v>
      </c>
      <c r="C72" s="6" t="s">
        <v>46</v>
      </c>
      <c r="D72" s="6" t="s">
        <v>18</v>
      </c>
      <c r="E72" s="9" t="s">
        <v>47</v>
      </c>
      <c r="F72" s="11">
        <v>-59</v>
      </c>
      <c r="G72" s="11">
        <v>-59</v>
      </c>
      <c r="H72" s="12">
        <v>4.3600000000000003</v>
      </c>
      <c r="I72" s="24">
        <f t="shared" si="5"/>
        <v>257.24</v>
      </c>
      <c r="J72" s="6">
        <v>298283</v>
      </c>
      <c r="K72" s="6" t="s">
        <v>48</v>
      </c>
    </row>
    <row r="73" spans="1:11" s="7" customFormat="1" outlineLevel="2" x14ac:dyDescent="0.25">
      <c r="A73" s="10">
        <v>36702</v>
      </c>
      <c r="B73" s="10">
        <v>36702</v>
      </c>
      <c r="C73" s="6" t="s">
        <v>46</v>
      </c>
      <c r="D73" s="6" t="s">
        <v>18</v>
      </c>
      <c r="E73" s="9" t="s">
        <v>47</v>
      </c>
      <c r="F73" s="11">
        <v>-73</v>
      </c>
      <c r="G73" s="11">
        <v>-73</v>
      </c>
      <c r="H73" s="12">
        <v>4.6050000000000004</v>
      </c>
      <c r="I73" s="24">
        <f t="shared" si="5"/>
        <v>336.16500000000002</v>
      </c>
      <c r="J73" s="6">
        <v>298283</v>
      </c>
      <c r="K73" s="6" t="s">
        <v>48</v>
      </c>
    </row>
    <row r="74" spans="1:11" s="7" customFormat="1" outlineLevel="2" x14ac:dyDescent="0.25">
      <c r="A74" s="10">
        <v>36681</v>
      </c>
      <c r="B74" s="10">
        <v>36681</v>
      </c>
      <c r="C74" s="6" t="s">
        <v>46</v>
      </c>
      <c r="D74" s="6" t="s">
        <v>18</v>
      </c>
      <c r="E74" s="9" t="s">
        <v>47</v>
      </c>
      <c r="F74" s="11">
        <v>-90</v>
      </c>
      <c r="G74" s="11">
        <v>-90</v>
      </c>
      <c r="H74" s="12">
        <v>4.3550000000000004</v>
      </c>
      <c r="I74" s="24">
        <f t="shared" si="5"/>
        <v>391.95000000000005</v>
      </c>
      <c r="J74" s="6">
        <v>298283</v>
      </c>
      <c r="K74" s="6" t="s">
        <v>48</v>
      </c>
    </row>
    <row r="75" spans="1:11" s="7" customFormat="1" outlineLevel="2" x14ac:dyDescent="0.25">
      <c r="A75" s="10">
        <v>36698</v>
      </c>
      <c r="B75" s="10">
        <v>36698</v>
      </c>
      <c r="C75" s="6" t="s">
        <v>46</v>
      </c>
      <c r="D75" s="6" t="s">
        <v>18</v>
      </c>
      <c r="E75" s="9" t="s">
        <v>47</v>
      </c>
      <c r="F75" s="11">
        <v>-107</v>
      </c>
      <c r="G75" s="11">
        <v>-107</v>
      </c>
      <c r="H75" s="12">
        <v>4.3099999999999996</v>
      </c>
      <c r="I75" s="24">
        <f t="shared" si="5"/>
        <v>461.16999999999996</v>
      </c>
      <c r="J75" s="6">
        <v>298283</v>
      </c>
      <c r="K75" s="6" t="s">
        <v>48</v>
      </c>
    </row>
    <row r="76" spans="1:11" s="7" customFormat="1" outlineLevel="2" x14ac:dyDescent="0.25">
      <c r="A76" s="10">
        <v>36683</v>
      </c>
      <c r="B76" s="10">
        <v>36683</v>
      </c>
      <c r="C76" s="6" t="s">
        <v>46</v>
      </c>
      <c r="D76" s="6" t="s">
        <v>18</v>
      </c>
      <c r="E76" s="9" t="s">
        <v>47</v>
      </c>
      <c r="F76" s="11">
        <v>-100</v>
      </c>
      <c r="G76" s="11">
        <v>-100</v>
      </c>
      <c r="H76" s="12">
        <v>4.665</v>
      </c>
      <c r="I76" s="24">
        <f t="shared" si="5"/>
        <v>466.5</v>
      </c>
      <c r="J76" s="6">
        <v>298283</v>
      </c>
      <c r="K76" s="6" t="s">
        <v>48</v>
      </c>
    </row>
    <row r="77" spans="1:11" s="7" customFormat="1" outlineLevel="2" x14ac:dyDescent="0.25">
      <c r="A77" s="10">
        <v>36680</v>
      </c>
      <c r="B77" s="10">
        <v>36680</v>
      </c>
      <c r="C77" s="6" t="s">
        <v>46</v>
      </c>
      <c r="D77" s="6" t="s">
        <v>18</v>
      </c>
      <c r="E77" s="9" t="s">
        <v>47</v>
      </c>
      <c r="F77" s="11">
        <v>-113</v>
      </c>
      <c r="G77" s="11">
        <v>-113</v>
      </c>
      <c r="H77" s="12">
        <v>4.3550000000000004</v>
      </c>
      <c r="I77" s="24">
        <f t="shared" si="5"/>
        <v>492.11500000000007</v>
      </c>
      <c r="J77" s="6">
        <v>298283</v>
      </c>
      <c r="K77" s="6" t="s">
        <v>48</v>
      </c>
    </row>
    <row r="78" spans="1:11" s="7" customFormat="1" outlineLevel="2" x14ac:dyDescent="0.25">
      <c r="A78" s="10">
        <v>36701</v>
      </c>
      <c r="B78" s="10">
        <v>36701</v>
      </c>
      <c r="C78" s="6" t="s">
        <v>46</v>
      </c>
      <c r="D78" s="6" t="s">
        <v>18</v>
      </c>
      <c r="E78" s="9" t="s">
        <v>47</v>
      </c>
      <c r="F78" s="11">
        <v>-141</v>
      </c>
      <c r="G78" s="11">
        <v>-141</v>
      </c>
      <c r="H78" s="12">
        <v>4.6050000000000004</v>
      </c>
      <c r="I78" s="24">
        <f t="shared" si="5"/>
        <v>649.30500000000006</v>
      </c>
      <c r="J78" s="6">
        <v>298283</v>
      </c>
      <c r="K78" s="6" t="s">
        <v>48</v>
      </c>
    </row>
    <row r="79" spans="1:11" s="7" customFormat="1" outlineLevel="2" x14ac:dyDescent="0.25">
      <c r="A79" s="10">
        <v>36697</v>
      </c>
      <c r="B79" s="10">
        <v>36697</v>
      </c>
      <c r="C79" s="6" t="s">
        <v>46</v>
      </c>
      <c r="D79" s="6" t="s">
        <v>18</v>
      </c>
      <c r="E79" s="9" t="s">
        <v>47</v>
      </c>
      <c r="F79" s="11">
        <v>-164</v>
      </c>
      <c r="G79" s="11">
        <v>-164</v>
      </c>
      <c r="H79" s="12">
        <v>4.54</v>
      </c>
      <c r="I79" s="24">
        <f t="shared" si="5"/>
        <v>744.56000000000006</v>
      </c>
      <c r="J79" s="6">
        <v>298283</v>
      </c>
      <c r="K79" s="6" t="s">
        <v>48</v>
      </c>
    </row>
    <row r="80" spans="1:11" s="7" customFormat="1" outlineLevel="2" x14ac:dyDescent="0.25">
      <c r="A80" s="10">
        <v>36686</v>
      </c>
      <c r="B80" s="10">
        <v>36686</v>
      </c>
      <c r="C80" s="6" t="s">
        <v>46</v>
      </c>
      <c r="D80" s="6" t="s">
        <v>18</v>
      </c>
      <c r="E80" s="9" t="s">
        <v>47</v>
      </c>
      <c r="F80" s="11">
        <v>-188</v>
      </c>
      <c r="G80" s="11">
        <v>-188</v>
      </c>
      <c r="H80" s="12">
        <v>4.3600000000000003</v>
      </c>
      <c r="I80" s="24">
        <f t="shared" si="5"/>
        <v>819.68000000000006</v>
      </c>
      <c r="J80" s="6">
        <v>298283</v>
      </c>
      <c r="K80" s="6" t="s">
        <v>48</v>
      </c>
    </row>
    <row r="81" spans="1:11" s="7" customFormat="1" outlineLevel="2" x14ac:dyDescent="0.25">
      <c r="A81" s="10">
        <v>36700</v>
      </c>
      <c r="B81" s="10">
        <v>36700</v>
      </c>
      <c r="C81" s="6" t="s">
        <v>46</v>
      </c>
      <c r="D81" s="6" t="s">
        <v>18</v>
      </c>
      <c r="E81" s="9" t="s">
        <v>47</v>
      </c>
      <c r="F81" s="11">
        <v>-445</v>
      </c>
      <c r="G81" s="11">
        <v>-445</v>
      </c>
      <c r="H81" s="12">
        <v>4.6150000000000002</v>
      </c>
      <c r="I81" s="24">
        <f t="shared" si="5"/>
        <v>2053.6750000000002</v>
      </c>
      <c r="J81" s="6">
        <v>298283</v>
      </c>
      <c r="K81" s="6" t="s">
        <v>48</v>
      </c>
    </row>
    <row r="82" spans="1:11" s="7" customFormat="1" outlineLevel="2" x14ac:dyDescent="0.25">
      <c r="A82" s="10">
        <v>36699</v>
      </c>
      <c r="B82" s="10">
        <v>36699</v>
      </c>
      <c r="C82" s="6" t="s">
        <v>46</v>
      </c>
      <c r="D82" s="6" t="s">
        <v>18</v>
      </c>
      <c r="E82" s="9" t="s">
        <v>47</v>
      </c>
      <c r="F82" s="11">
        <v>-493</v>
      </c>
      <c r="G82" s="11">
        <v>-493</v>
      </c>
      <c r="H82" s="12">
        <v>4.6150000000000002</v>
      </c>
      <c r="I82" s="24">
        <f t="shared" si="5"/>
        <v>2275.1950000000002</v>
      </c>
      <c r="J82" s="6">
        <v>298283</v>
      </c>
      <c r="K82" s="6" t="s">
        <v>48</v>
      </c>
    </row>
    <row r="83" spans="1:11" s="7" customFormat="1" outlineLevel="2" x14ac:dyDescent="0.25">
      <c r="A83" s="10">
        <v>36679</v>
      </c>
      <c r="B83" s="10">
        <v>36679</v>
      </c>
      <c r="C83" s="6" t="s">
        <v>46</v>
      </c>
      <c r="D83" s="6" t="s">
        <v>18</v>
      </c>
      <c r="E83" s="9" t="s">
        <v>47</v>
      </c>
      <c r="F83" s="11">
        <v>-1186</v>
      </c>
      <c r="G83" s="11">
        <v>-1186</v>
      </c>
      <c r="H83" s="12">
        <v>4.58</v>
      </c>
      <c r="I83" s="24">
        <f>+G83*H83*-1</f>
        <v>5431.88</v>
      </c>
      <c r="J83" s="6">
        <v>298283</v>
      </c>
      <c r="K83" s="6" t="s">
        <v>48</v>
      </c>
    </row>
    <row r="84" spans="1:11" s="7" customFormat="1" outlineLevel="2" x14ac:dyDescent="0.25">
      <c r="A84" s="10">
        <v>36691</v>
      </c>
      <c r="B84" s="10">
        <v>36691</v>
      </c>
      <c r="C84" s="6" t="s">
        <v>46</v>
      </c>
      <c r="D84" s="6" t="s">
        <v>18</v>
      </c>
      <c r="E84" s="9" t="s">
        <v>47</v>
      </c>
      <c r="F84" s="11">
        <v>-1765</v>
      </c>
      <c r="G84" s="11">
        <v>-1765</v>
      </c>
      <c r="H84" s="12">
        <v>4.4649999999999999</v>
      </c>
      <c r="I84" s="24">
        <f t="shared" si="5"/>
        <v>7880.7249999999995</v>
      </c>
      <c r="J84" s="6">
        <v>298283</v>
      </c>
      <c r="K84" s="6" t="s">
        <v>48</v>
      </c>
    </row>
    <row r="85" spans="1:11" s="7" customFormat="1" outlineLevel="2" x14ac:dyDescent="0.25">
      <c r="A85" s="10">
        <v>36688</v>
      </c>
      <c r="B85" s="10">
        <v>36688</v>
      </c>
      <c r="C85" s="6" t="s">
        <v>46</v>
      </c>
      <c r="D85" s="6" t="s">
        <v>18</v>
      </c>
      <c r="E85" s="9" t="s">
        <v>47</v>
      </c>
      <c r="F85" s="11">
        <v>-3820</v>
      </c>
      <c r="G85" s="11">
        <v>-3820</v>
      </c>
      <c r="H85" s="12">
        <v>4.3600000000000003</v>
      </c>
      <c r="I85" s="24">
        <f t="shared" si="5"/>
        <v>16655.2</v>
      </c>
      <c r="J85" s="6">
        <v>298283</v>
      </c>
      <c r="K85" s="6" t="s">
        <v>48</v>
      </c>
    </row>
    <row r="86" spans="1:11" s="7" customFormat="1" outlineLevel="2" x14ac:dyDescent="0.25">
      <c r="A86" s="10">
        <v>36682</v>
      </c>
      <c r="B86" s="10">
        <v>36682</v>
      </c>
      <c r="C86" s="6" t="s">
        <v>46</v>
      </c>
      <c r="D86" s="6" t="s">
        <v>18</v>
      </c>
      <c r="E86" s="9" t="s">
        <v>47</v>
      </c>
      <c r="F86" s="11">
        <v>-4740</v>
      </c>
      <c r="G86" s="11">
        <v>-4740</v>
      </c>
      <c r="H86" s="12">
        <v>4.3550000000000004</v>
      </c>
      <c r="I86" s="24">
        <f t="shared" si="5"/>
        <v>20642.7</v>
      </c>
      <c r="J86" s="6">
        <v>298283</v>
      </c>
      <c r="K86" s="6" t="s">
        <v>48</v>
      </c>
    </row>
    <row r="87" spans="1:11" s="7" customFormat="1" outlineLevel="2" x14ac:dyDescent="0.25">
      <c r="A87" s="10">
        <v>36690</v>
      </c>
      <c r="B87" s="10">
        <v>36690</v>
      </c>
      <c r="C87" s="6" t="s">
        <v>46</v>
      </c>
      <c r="D87" s="6" t="s">
        <v>18</v>
      </c>
      <c r="E87" s="9" t="s">
        <v>47</v>
      </c>
      <c r="F87" s="11">
        <v>-5718</v>
      </c>
      <c r="G87" s="11">
        <v>-5718</v>
      </c>
      <c r="H87" s="12">
        <v>4.4649999999999999</v>
      </c>
      <c r="I87" s="24">
        <f t="shared" si="5"/>
        <v>25530.87</v>
      </c>
      <c r="J87" s="6">
        <v>298283</v>
      </c>
      <c r="K87" s="6" t="s">
        <v>48</v>
      </c>
    </row>
    <row r="88" spans="1:11" s="7" customFormat="1" outlineLevel="2" x14ac:dyDescent="0.25">
      <c r="A88" s="10">
        <v>36685</v>
      </c>
      <c r="B88" s="10">
        <v>36685</v>
      </c>
      <c r="C88" s="6" t="s">
        <v>46</v>
      </c>
      <c r="D88" s="6" t="s">
        <v>18</v>
      </c>
      <c r="E88" s="9" t="s">
        <v>47</v>
      </c>
      <c r="F88" s="11">
        <v>-6220</v>
      </c>
      <c r="G88" s="11">
        <v>-6220</v>
      </c>
      <c r="H88" s="12">
        <v>4.3899999999999997</v>
      </c>
      <c r="I88" s="24">
        <f t="shared" si="5"/>
        <v>27305.8</v>
      </c>
      <c r="J88" s="6">
        <v>298283</v>
      </c>
      <c r="K88" s="6" t="s">
        <v>48</v>
      </c>
    </row>
    <row r="89" spans="1:11" s="7" customFormat="1" outlineLevel="2" x14ac:dyDescent="0.25">
      <c r="A89" s="10">
        <v>36684</v>
      </c>
      <c r="B89" s="10">
        <v>36684</v>
      </c>
      <c r="C89" s="6" t="s">
        <v>46</v>
      </c>
      <c r="D89" s="6" t="s">
        <v>18</v>
      </c>
      <c r="E89" s="9" t="s">
        <v>47</v>
      </c>
      <c r="F89" s="11">
        <v>-6513</v>
      </c>
      <c r="G89" s="11">
        <v>-6513</v>
      </c>
      <c r="H89" s="12">
        <v>4.665</v>
      </c>
      <c r="I89" s="24">
        <f t="shared" si="5"/>
        <v>30383.145</v>
      </c>
      <c r="J89" s="6">
        <v>298283</v>
      </c>
      <c r="K89" s="6" t="s">
        <v>48</v>
      </c>
    </row>
    <row r="90" spans="1:11" s="7" customFormat="1" outlineLevel="2" x14ac:dyDescent="0.25">
      <c r="A90" s="10">
        <v>36703</v>
      </c>
      <c r="B90" s="10">
        <v>36703</v>
      </c>
      <c r="C90" s="6" t="s">
        <v>46</v>
      </c>
      <c r="D90" s="6" t="s">
        <v>18</v>
      </c>
      <c r="E90" s="9" t="s">
        <v>47</v>
      </c>
      <c r="F90" s="11">
        <v>-7588</v>
      </c>
      <c r="G90" s="11">
        <v>-7588</v>
      </c>
      <c r="H90" s="12">
        <v>4.6050000000000004</v>
      </c>
      <c r="I90" s="24">
        <f t="shared" si="5"/>
        <v>34942.740000000005</v>
      </c>
      <c r="J90" s="6">
        <v>298283</v>
      </c>
      <c r="K90" s="6" t="s">
        <v>48</v>
      </c>
    </row>
    <row r="91" spans="1:11" s="7" customFormat="1" outlineLevel="2" x14ac:dyDescent="0.25">
      <c r="A91" s="10">
        <v>36690</v>
      </c>
      <c r="B91" s="10">
        <v>36691</v>
      </c>
      <c r="C91" s="6" t="s">
        <v>46</v>
      </c>
      <c r="D91" s="6" t="s">
        <v>18</v>
      </c>
      <c r="E91" s="9" t="s">
        <v>47</v>
      </c>
      <c r="F91" s="11">
        <v>-9000</v>
      </c>
      <c r="G91" s="11">
        <v>-9000</v>
      </c>
      <c r="H91" s="12">
        <v>4.4649999999999999</v>
      </c>
      <c r="I91" s="24">
        <f t="shared" ref="I91:I97" si="6">+G91*H91*-1</f>
        <v>40185</v>
      </c>
      <c r="J91" s="6">
        <v>298277</v>
      </c>
      <c r="K91" s="6" t="s">
        <v>48</v>
      </c>
    </row>
    <row r="92" spans="1:11" s="7" customFormat="1" outlineLevel="2" x14ac:dyDescent="0.25">
      <c r="A92" s="10">
        <v>36693</v>
      </c>
      <c r="B92" s="10">
        <v>36693</v>
      </c>
      <c r="C92" s="6" t="s">
        <v>46</v>
      </c>
      <c r="D92" s="6" t="s">
        <v>18</v>
      </c>
      <c r="E92" s="9" t="s">
        <v>47</v>
      </c>
      <c r="F92" s="11">
        <v>-10119</v>
      </c>
      <c r="G92" s="11">
        <v>-10119</v>
      </c>
      <c r="H92" s="12">
        <v>4.62</v>
      </c>
      <c r="I92" s="24">
        <f t="shared" si="5"/>
        <v>46749.78</v>
      </c>
      <c r="J92" s="6">
        <v>298283</v>
      </c>
      <c r="K92" s="6" t="s">
        <v>48</v>
      </c>
    </row>
    <row r="93" spans="1:11" outlineLevel="2" x14ac:dyDescent="0.25">
      <c r="A93" s="10">
        <v>36678</v>
      </c>
      <c r="B93" s="10">
        <v>36679</v>
      </c>
      <c r="C93" s="6" t="s">
        <v>46</v>
      </c>
      <c r="D93" s="6" t="s">
        <v>18</v>
      </c>
      <c r="E93" s="9" t="s">
        <v>47</v>
      </c>
      <c r="F93" s="11">
        <v>-15000</v>
      </c>
      <c r="G93" s="11">
        <v>-15000</v>
      </c>
      <c r="H93" s="12">
        <v>4.58</v>
      </c>
      <c r="I93" s="24">
        <f t="shared" si="6"/>
        <v>68700</v>
      </c>
      <c r="J93" s="6">
        <v>298277</v>
      </c>
      <c r="K93" s="6" t="s">
        <v>48</v>
      </c>
    </row>
    <row r="94" spans="1:11" outlineLevel="2" x14ac:dyDescent="0.25">
      <c r="A94" s="10">
        <v>36692</v>
      </c>
      <c r="B94" s="10">
        <v>36692</v>
      </c>
      <c r="C94" s="6" t="s">
        <v>46</v>
      </c>
      <c r="D94" s="6" t="s">
        <v>18</v>
      </c>
      <c r="E94" s="9" t="s">
        <v>47</v>
      </c>
      <c r="F94" s="11">
        <v>-16634</v>
      </c>
      <c r="G94" s="11">
        <v>-16634</v>
      </c>
      <c r="H94" s="12">
        <v>4.54</v>
      </c>
      <c r="I94" s="24">
        <f t="shared" si="5"/>
        <v>75518.36</v>
      </c>
      <c r="J94" s="6">
        <v>298283</v>
      </c>
      <c r="K94" s="6" t="s">
        <v>48</v>
      </c>
    </row>
    <row r="95" spans="1:11" outlineLevel="2" x14ac:dyDescent="0.25">
      <c r="A95" s="10">
        <v>36688</v>
      </c>
      <c r="B95" s="10">
        <v>36689</v>
      </c>
      <c r="C95" s="6" t="s">
        <v>46</v>
      </c>
      <c r="D95" s="6" t="s">
        <v>18</v>
      </c>
      <c r="E95" s="9" t="s">
        <v>47</v>
      </c>
      <c r="F95" s="11">
        <v>-25000</v>
      </c>
      <c r="G95" s="11">
        <v>-25000</v>
      </c>
      <c r="H95" s="12">
        <v>4.3600000000000003</v>
      </c>
      <c r="I95" s="24">
        <f t="shared" si="6"/>
        <v>109000.00000000001</v>
      </c>
      <c r="J95" s="6">
        <v>298277</v>
      </c>
      <c r="K95" s="6" t="s">
        <v>48</v>
      </c>
    </row>
    <row r="96" spans="1:11" outlineLevel="2" x14ac:dyDescent="0.25">
      <c r="A96" s="10">
        <v>36689</v>
      </c>
      <c r="B96" s="10">
        <v>36689</v>
      </c>
      <c r="C96" s="6" t="s">
        <v>46</v>
      </c>
      <c r="D96" s="6" t="s">
        <v>18</v>
      </c>
      <c r="E96" s="9" t="s">
        <v>47</v>
      </c>
      <c r="F96" s="11">
        <v>-25379</v>
      </c>
      <c r="G96" s="11">
        <v>-25379</v>
      </c>
      <c r="H96" s="12">
        <v>4.38</v>
      </c>
      <c r="I96" s="24">
        <f t="shared" si="5"/>
        <v>111160.02</v>
      </c>
      <c r="J96" s="6">
        <v>298283</v>
      </c>
      <c r="K96" s="6" t="s">
        <v>48</v>
      </c>
    </row>
    <row r="97" spans="1:11" outlineLevel="2" x14ac:dyDescent="0.25">
      <c r="A97" s="10">
        <v>36677</v>
      </c>
      <c r="B97" s="10">
        <v>36678</v>
      </c>
      <c r="C97" s="6" t="s">
        <v>46</v>
      </c>
      <c r="D97" s="6" t="s">
        <v>18</v>
      </c>
      <c r="E97" s="9" t="s">
        <v>47</v>
      </c>
      <c r="F97" s="11">
        <v>-40000</v>
      </c>
      <c r="G97" s="11">
        <v>-40000</v>
      </c>
      <c r="H97" s="12">
        <v>4.71</v>
      </c>
      <c r="I97" s="24">
        <f t="shared" si="6"/>
        <v>188400</v>
      </c>
      <c r="J97" s="6">
        <v>298277</v>
      </c>
      <c r="K97" s="6" t="s">
        <v>48</v>
      </c>
    </row>
    <row r="98" spans="1:11" outlineLevel="1" x14ac:dyDescent="0.25">
      <c r="A98" s="10"/>
      <c r="B98" s="10"/>
      <c r="C98" s="6"/>
      <c r="D98" s="6" t="s">
        <v>43</v>
      </c>
      <c r="E98" s="9"/>
      <c r="F98" s="11"/>
      <c r="G98" s="11">
        <f>SUBTOTAL(9,G65:G97)</f>
        <v>-180844</v>
      </c>
      <c r="H98" s="12"/>
      <c r="I98" s="24">
        <f>SUBTOTAL(9,I65:I97)</f>
        <v>818308.255</v>
      </c>
      <c r="J98" s="6"/>
      <c r="K98" s="6"/>
    </row>
    <row r="99" spans="1:11" x14ac:dyDescent="0.25">
      <c r="A99" s="10"/>
      <c r="B99" s="10"/>
      <c r="C99" s="6"/>
      <c r="D99" s="6" t="s">
        <v>28</v>
      </c>
      <c r="E99" s="9"/>
      <c r="F99" s="11"/>
      <c r="G99" s="11">
        <f>SUBTOTAL(9,G55:G97)</f>
        <v>5556</v>
      </c>
      <c r="H99" s="12"/>
      <c r="I99" s="24">
        <f>SUBTOTAL(9,I55:I97)</f>
        <v>-6448.7449999997625</v>
      </c>
      <c r="J99" s="6"/>
      <c r="K99" s="6"/>
    </row>
  </sheetData>
  <pageMargins left="0.25" right="0.25" top="0.5" bottom="0.5" header="0.5" footer="0.5"/>
  <pageSetup paperSize="5" scale="60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opLeftCell="B1" workbookViewId="0">
      <pane ySplit="7" topLeftCell="A298" activePane="bottomLeft" state="frozen"/>
      <selection activeCell="F110" sqref="F110"/>
      <selection pane="bottomLeft" activeCell="A8" sqref="A8:I314"/>
    </sheetView>
  </sheetViews>
  <sheetFormatPr defaultRowHeight="15.75" outlineLevelRow="2" x14ac:dyDescent="0.25"/>
  <cols>
    <col min="1" max="1" width="12.375" style="15" customWidth="1"/>
    <col min="2" max="2" width="14.125" style="16" customWidth="1"/>
    <col min="3" max="3" width="16.125" style="16" customWidth="1"/>
    <col min="4" max="4" width="15.375" style="20" customWidth="1"/>
    <col min="5" max="5" width="11.375" style="18" customWidth="1"/>
    <col min="6" max="6" width="13.875" style="18" customWidth="1"/>
    <col min="7" max="7" width="14.75" style="19" customWidth="1"/>
    <col min="8" max="8" width="14.375" style="38" customWidth="1"/>
    <col min="9" max="9" width="9.5" style="16" customWidth="1"/>
    <col min="10" max="16384" width="9" style="20"/>
  </cols>
  <sheetData>
    <row r="1" spans="1:9" x14ac:dyDescent="0.25">
      <c r="A1" s="26" t="s">
        <v>0</v>
      </c>
    </row>
    <row r="2" spans="1:9" x14ac:dyDescent="0.25">
      <c r="A2" s="26" t="s">
        <v>51</v>
      </c>
    </row>
    <row r="3" spans="1:9" x14ac:dyDescent="0.25">
      <c r="A3" s="26">
        <v>36741</v>
      </c>
      <c r="B3" s="27"/>
    </row>
    <row r="6" spans="1:9" x14ac:dyDescent="0.25">
      <c r="A6" s="15" t="s">
        <v>2</v>
      </c>
      <c r="C6" s="16" t="s">
        <v>14</v>
      </c>
      <c r="E6" s="21" t="s">
        <v>7</v>
      </c>
      <c r="F6" s="21" t="s">
        <v>8</v>
      </c>
      <c r="G6" s="19" t="s">
        <v>9</v>
      </c>
      <c r="H6" s="38" t="s">
        <v>12</v>
      </c>
      <c r="I6" s="16" t="s">
        <v>34</v>
      </c>
    </row>
    <row r="7" spans="1:9" x14ac:dyDescent="0.25">
      <c r="A7" s="15" t="s">
        <v>3</v>
      </c>
      <c r="B7" s="16" t="s">
        <v>11</v>
      </c>
      <c r="C7" s="16" t="s">
        <v>4</v>
      </c>
      <c r="D7" s="16" t="s">
        <v>6</v>
      </c>
      <c r="E7" s="21" t="s">
        <v>5</v>
      </c>
      <c r="F7" s="21" t="s">
        <v>5</v>
      </c>
      <c r="G7" s="19" t="s">
        <v>10</v>
      </c>
      <c r="H7" s="38" t="s">
        <v>13</v>
      </c>
      <c r="I7" s="16" t="s">
        <v>30</v>
      </c>
    </row>
    <row r="8" spans="1:9" s="33" customFormat="1" outlineLevel="2" x14ac:dyDescent="0.25">
      <c r="A8" s="28">
        <v>36726</v>
      </c>
      <c r="B8" s="29" t="s">
        <v>15</v>
      </c>
      <c r="C8" s="29" t="s">
        <v>17</v>
      </c>
      <c r="D8" s="30" t="s">
        <v>19</v>
      </c>
      <c r="E8" s="31">
        <v>7620</v>
      </c>
      <c r="F8" s="31">
        <f>+E8*31</f>
        <v>236220</v>
      </c>
      <c r="G8" s="32">
        <v>2.7925</v>
      </c>
      <c r="H8" s="39">
        <f t="shared" ref="H8:H14" si="0">IF(F8&gt;0,((F8*G8)*-1),((F8*G8)*-1))</f>
        <v>-659644.35</v>
      </c>
      <c r="I8" s="29">
        <v>236576</v>
      </c>
    </row>
    <row r="9" spans="1:9" s="34" customFormat="1" outlineLevel="2" x14ac:dyDescent="0.25">
      <c r="A9" s="28">
        <v>36727</v>
      </c>
      <c r="B9" s="29" t="s">
        <v>15</v>
      </c>
      <c r="C9" s="29" t="s">
        <v>17</v>
      </c>
      <c r="D9" s="30" t="s">
        <v>19</v>
      </c>
      <c r="E9" s="31">
        <v>6087</v>
      </c>
      <c r="F9" s="31">
        <f>+E9*31</f>
        <v>188697</v>
      </c>
      <c r="G9" s="32">
        <v>4.38</v>
      </c>
      <c r="H9" s="39">
        <f t="shared" si="0"/>
        <v>-826492.86</v>
      </c>
      <c r="I9" s="29">
        <v>316838</v>
      </c>
    </row>
    <row r="10" spans="1:9" s="33" customFormat="1" outlineLevel="2" x14ac:dyDescent="0.25">
      <c r="A10" s="28">
        <v>36722</v>
      </c>
      <c r="B10" s="29" t="s">
        <v>15</v>
      </c>
      <c r="C10" s="29" t="s">
        <v>17</v>
      </c>
      <c r="D10" s="30" t="s">
        <v>19</v>
      </c>
      <c r="E10" s="31">
        <v>10000</v>
      </c>
      <c r="F10" s="31">
        <f>+E10*31</f>
        <v>310000</v>
      </c>
      <c r="G10" s="32">
        <v>4.24</v>
      </c>
      <c r="H10" s="39">
        <f t="shared" si="0"/>
        <v>-1314400</v>
      </c>
      <c r="I10" s="29">
        <v>317561</v>
      </c>
    </row>
    <row r="11" spans="1:9" s="33" customFormat="1" outlineLevel="2" x14ac:dyDescent="0.25">
      <c r="A11" s="28">
        <v>36720</v>
      </c>
      <c r="B11" s="29" t="s">
        <v>15</v>
      </c>
      <c r="C11" s="29" t="s">
        <v>17</v>
      </c>
      <c r="D11" s="30" t="s">
        <v>19</v>
      </c>
      <c r="E11" s="31">
        <v>50000</v>
      </c>
      <c r="F11" s="31">
        <v>50000</v>
      </c>
      <c r="G11" s="32">
        <v>4.2750000000000004</v>
      </c>
      <c r="H11" s="39">
        <f t="shared" si="0"/>
        <v>-213750.00000000003</v>
      </c>
      <c r="I11" s="29">
        <v>318294</v>
      </c>
    </row>
    <row r="12" spans="1:9" s="33" customFormat="1" outlineLevel="2" x14ac:dyDescent="0.25">
      <c r="A12" s="28">
        <v>36720</v>
      </c>
      <c r="B12" s="29" t="s">
        <v>15</v>
      </c>
      <c r="C12" s="29" t="s">
        <v>17</v>
      </c>
      <c r="D12" s="30" t="s">
        <v>19</v>
      </c>
      <c r="E12" s="31">
        <v>50000</v>
      </c>
      <c r="F12" s="31">
        <v>50000</v>
      </c>
      <c r="G12" s="32">
        <v>4.28</v>
      </c>
      <c r="H12" s="39">
        <f t="shared" si="0"/>
        <v>-214000</v>
      </c>
      <c r="I12" s="29">
        <v>318296</v>
      </c>
    </row>
    <row r="13" spans="1:9" s="33" customFormat="1" outlineLevel="2" x14ac:dyDescent="0.25">
      <c r="A13" s="28">
        <v>36720</v>
      </c>
      <c r="B13" s="29" t="s">
        <v>15</v>
      </c>
      <c r="C13" s="29" t="s">
        <v>17</v>
      </c>
      <c r="D13" s="30" t="s">
        <v>19</v>
      </c>
      <c r="E13" s="31">
        <v>50000</v>
      </c>
      <c r="F13" s="31">
        <v>50000</v>
      </c>
      <c r="G13" s="32">
        <v>4.28</v>
      </c>
      <c r="H13" s="39">
        <f t="shared" si="0"/>
        <v>-214000</v>
      </c>
      <c r="I13" s="29">
        <v>318314</v>
      </c>
    </row>
    <row r="14" spans="1:9" s="33" customFormat="1" outlineLevel="2" x14ac:dyDescent="0.25">
      <c r="A14" s="28">
        <v>36721</v>
      </c>
      <c r="B14" s="29" t="s">
        <v>15</v>
      </c>
      <c r="C14" s="29" t="s">
        <v>17</v>
      </c>
      <c r="D14" s="30" t="s">
        <v>19</v>
      </c>
      <c r="E14" s="31">
        <v>20000</v>
      </c>
      <c r="F14" s="31">
        <v>100000</v>
      </c>
      <c r="G14" s="32">
        <v>4.2249999999999996</v>
      </c>
      <c r="H14" s="39">
        <f t="shared" si="0"/>
        <v>-422499.99999999994</v>
      </c>
      <c r="I14" s="29">
        <v>319075</v>
      </c>
    </row>
    <row r="15" spans="1:9" s="33" customFormat="1" outlineLevel="2" x14ac:dyDescent="0.25">
      <c r="A15" s="28">
        <v>36712</v>
      </c>
      <c r="B15" s="29" t="s">
        <v>15</v>
      </c>
      <c r="C15" s="29" t="s">
        <v>17</v>
      </c>
      <c r="D15" s="30" t="s">
        <v>19</v>
      </c>
      <c r="E15" s="31">
        <v>7832</v>
      </c>
      <c r="F15" s="31">
        <v>7832</v>
      </c>
      <c r="G15" s="32">
        <v>4.12</v>
      </c>
      <c r="H15" s="39">
        <f t="shared" ref="H15:H48" si="1">IF(F15&gt;0,((F15*G15)*-1),((F15*G15)*-1))</f>
        <v>-32267.84</v>
      </c>
      <c r="I15" s="29">
        <v>319766</v>
      </c>
    </row>
    <row r="16" spans="1:9" s="33" customFormat="1" outlineLevel="2" x14ac:dyDescent="0.25">
      <c r="A16" s="28">
        <v>36717</v>
      </c>
      <c r="B16" s="29" t="s">
        <v>15</v>
      </c>
      <c r="C16" s="29" t="s">
        <v>17</v>
      </c>
      <c r="D16" s="30" t="s">
        <v>19</v>
      </c>
      <c r="E16" s="31">
        <v>2111</v>
      </c>
      <c r="F16" s="31">
        <f>+E16*5</f>
        <v>10555</v>
      </c>
      <c r="G16" s="32">
        <v>4.3250000000000002</v>
      </c>
      <c r="H16" s="39">
        <f t="shared" si="1"/>
        <v>-45650.375</v>
      </c>
      <c r="I16" s="29">
        <v>319766</v>
      </c>
    </row>
    <row r="17" spans="1:9" s="33" customFormat="1" outlineLevel="2" x14ac:dyDescent="0.25">
      <c r="A17" s="28">
        <v>36708</v>
      </c>
      <c r="B17" s="29" t="s">
        <v>15</v>
      </c>
      <c r="C17" s="29" t="s">
        <v>17</v>
      </c>
      <c r="D17" s="30" t="s">
        <v>19</v>
      </c>
      <c r="E17" s="31">
        <v>3000</v>
      </c>
      <c r="F17" s="31">
        <v>15000</v>
      </c>
      <c r="G17" s="32">
        <v>4.33</v>
      </c>
      <c r="H17" s="39">
        <f t="shared" si="1"/>
        <v>-64950</v>
      </c>
      <c r="I17" s="29">
        <v>319766</v>
      </c>
    </row>
    <row r="18" spans="1:9" s="33" customFormat="1" outlineLevel="2" x14ac:dyDescent="0.25">
      <c r="A18" s="28">
        <v>36708</v>
      </c>
      <c r="B18" s="29" t="s">
        <v>15</v>
      </c>
      <c r="C18" s="29" t="s">
        <v>17</v>
      </c>
      <c r="D18" s="30" t="s">
        <v>19</v>
      </c>
      <c r="E18" s="31">
        <v>15000</v>
      </c>
      <c r="F18" s="31">
        <v>15000</v>
      </c>
      <c r="G18" s="32">
        <v>4.2300000000000004</v>
      </c>
      <c r="H18" s="39">
        <f t="shared" si="1"/>
        <v>-63450.000000000007</v>
      </c>
      <c r="I18" s="29">
        <v>319766</v>
      </c>
    </row>
    <row r="19" spans="1:9" s="33" customFormat="1" outlineLevel="2" x14ac:dyDescent="0.25">
      <c r="A19" s="28">
        <v>36724</v>
      </c>
      <c r="B19" s="29" t="s">
        <v>15</v>
      </c>
      <c r="C19" s="29" t="s">
        <v>17</v>
      </c>
      <c r="D19" s="30" t="s">
        <v>19</v>
      </c>
      <c r="E19" s="31">
        <v>15815</v>
      </c>
      <c r="F19" s="31">
        <v>15815</v>
      </c>
      <c r="G19" s="32">
        <v>3.9</v>
      </c>
      <c r="H19" s="39">
        <f t="shared" si="1"/>
        <v>-61678.5</v>
      </c>
      <c r="I19" s="29">
        <v>319766</v>
      </c>
    </row>
    <row r="20" spans="1:9" s="33" customFormat="1" outlineLevel="2" x14ac:dyDescent="0.25">
      <c r="A20" s="28">
        <v>36713</v>
      </c>
      <c r="B20" s="29" t="s">
        <v>15</v>
      </c>
      <c r="C20" s="29" t="s">
        <v>17</v>
      </c>
      <c r="D20" s="30" t="s">
        <v>19</v>
      </c>
      <c r="E20" s="31">
        <v>20000</v>
      </c>
      <c r="F20" s="31">
        <v>20000</v>
      </c>
      <c r="G20" s="32">
        <v>3.9649999999999999</v>
      </c>
      <c r="H20" s="39">
        <f t="shared" si="1"/>
        <v>-79300</v>
      </c>
      <c r="I20" s="29">
        <v>319766</v>
      </c>
    </row>
    <row r="21" spans="1:9" s="33" customFormat="1" outlineLevel="2" x14ac:dyDescent="0.25">
      <c r="A21" s="28">
        <v>36714</v>
      </c>
      <c r="B21" s="29" t="s">
        <v>15</v>
      </c>
      <c r="C21" s="29" t="s">
        <v>17</v>
      </c>
      <c r="D21" s="30" t="s">
        <v>19</v>
      </c>
      <c r="E21" s="31">
        <v>20000</v>
      </c>
      <c r="F21" s="31">
        <v>20000</v>
      </c>
      <c r="G21" s="32">
        <v>3.5649999999999999</v>
      </c>
      <c r="H21" s="39">
        <f t="shared" si="1"/>
        <v>-71300</v>
      </c>
      <c r="I21" s="29">
        <v>319766</v>
      </c>
    </row>
    <row r="22" spans="1:9" s="33" customFormat="1" outlineLevel="2" x14ac:dyDescent="0.25">
      <c r="A22" s="28">
        <v>36715</v>
      </c>
      <c r="B22" s="29" t="s">
        <v>15</v>
      </c>
      <c r="C22" s="29" t="s">
        <v>17</v>
      </c>
      <c r="D22" s="30" t="s">
        <v>19</v>
      </c>
      <c r="E22" s="31">
        <v>20000</v>
      </c>
      <c r="F22" s="31">
        <v>20000</v>
      </c>
      <c r="G22" s="32">
        <v>3.52</v>
      </c>
      <c r="H22" s="39">
        <f t="shared" si="1"/>
        <v>-70400</v>
      </c>
      <c r="I22" s="29">
        <v>319766</v>
      </c>
    </row>
    <row r="23" spans="1:9" s="33" customFormat="1" outlineLevel="2" x14ac:dyDescent="0.25">
      <c r="A23" s="28">
        <v>36718</v>
      </c>
      <c r="B23" s="29" t="s">
        <v>15</v>
      </c>
      <c r="C23" s="29" t="s">
        <v>17</v>
      </c>
      <c r="D23" s="30" t="s">
        <v>19</v>
      </c>
      <c r="E23" s="31">
        <v>5000</v>
      </c>
      <c r="F23" s="31">
        <f>+E23*5</f>
        <v>25000</v>
      </c>
      <c r="G23" s="32">
        <v>4.34</v>
      </c>
      <c r="H23" s="39">
        <f t="shared" si="1"/>
        <v>-108500</v>
      </c>
      <c r="I23" s="29">
        <v>319766</v>
      </c>
    </row>
    <row r="24" spans="1:9" s="33" customFormat="1" outlineLevel="2" x14ac:dyDescent="0.25">
      <c r="A24" s="28">
        <v>36707</v>
      </c>
      <c r="B24" s="29" t="s">
        <v>15</v>
      </c>
      <c r="C24" s="29" t="s">
        <v>17</v>
      </c>
      <c r="D24" s="30" t="s">
        <v>19</v>
      </c>
      <c r="E24" s="31">
        <v>30000</v>
      </c>
      <c r="F24" s="31">
        <v>30000</v>
      </c>
      <c r="G24" s="32">
        <v>3.6549999999999998</v>
      </c>
      <c r="H24" s="39">
        <f t="shared" si="1"/>
        <v>-109650</v>
      </c>
      <c r="I24" s="29">
        <v>319766</v>
      </c>
    </row>
    <row r="25" spans="1:9" s="33" customFormat="1" outlineLevel="2" x14ac:dyDescent="0.25">
      <c r="A25" s="28">
        <v>36731</v>
      </c>
      <c r="B25" s="29" t="s">
        <v>15</v>
      </c>
      <c r="C25" s="29" t="s">
        <v>17</v>
      </c>
      <c r="D25" s="30" t="s">
        <v>19</v>
      </c>
      <c r="E25" s="31">
        <v>30000</v>
      </c>
      <c r="F25" s="31">
        <v>30000</v>
      </c>
      <c r="G25" s="32">
        <v>3.95</v>
      </c>
      <c r="H25" s="39">
        <f t="shared" si="1"/>
        <v>-118500</v>
      </c>
      <c r="I25" s="29">
        <v>319766</v>
      </c>
    </row>
    <row r="26" spans="1:9" s="33" customFormat="1" outlineLevel="2" x14ac:dyDescent="0.25">
      <c r="A26" s="28">
        <v>36719</v>
      </c>
      <c r="B26" s="29" t="s">
        <v>15</v>
      </c>
      <c r="C26" s="29" t="s">
        <v>17</v>
      </c>
      <c r="D26" s="30" t="s">
        <v>19</v>
      </c>
      <c r="E26" s="31">
        <v>6053</v>
      </c>
      <c r="F26" s="31">
        <f>+E26*5</f>
        <v>30265</v>
      </c>
      <c r="G26" s="32">
        <v>4.335</v>
      </c>
      <c r="H26" s="39">
        <f t="shared" si="1"/>
        <v>-131198.77499999999</v>
      </c>
      <c r="I26" s="29">
        <v>319766</v>
      </c>
    </row>
    <row r="27" spans="1:9" s="33" customFormat="1" outlineLevel="2" x14ac:dyDescent="0.25">
      <c r="A27" s="28">
        <v>36727</v>
      </c>
      <c r="B27" s="29" t="s">
        <v>15</v>
      </c>
      <c r="C27" s="29" t="s">
        <v>17</v>
      </c>
      <c r="D27" s="30" t="s">
        <v>19</v>
      </c>
      <c r="E27" s="31">
        <v>119490</v>
      </c>
      <c r="F27" s="31">
        <v>119490</v>
      </c>
      <c r="G27" s="32">
        <v>3.93</v>
      </c>
      <c r="H27" s="39">
        <f t="shared" si="1"/>
        <v>-469595.7</v>
      </c>
      <c r="I27" s="29">
        <v>319766</v>
      </c>
    </row>
    <row r="28" spans="1:9" s="33" customFormat="1" outlineLevel="2" x14ac:dyDescent="0.25">
      <c r="A28" s="28">
        <v>36732</v>
      </c>
      <c r="B28" s="29" t="s">
        <v>15</v>
      </c>
      <c r="C28" s="29" t="s">
        <v>17</v>
      </c>
      <c r="D28" s="30" t="s">
        <v>19</v>
      </c>
      <c r="E28" s="31">
        <v>10000</v>
      </c>
      <c r="F28" s="31">
        <v>10000</v>
      </c>
      <c r="G28" s="32">
        <v>4.0199999999999996</v>
      </c>
      <c r="H28" s="39">
        <f t="shared" si="1"/>
        <v>-40199.999999999993</v>
      </c>
      <c r="I28" s="29">
        <v>323046</v>
      </c>
    </row>
    <row r="29" spans="1:9" s="33" customFormat="1" outlineLevel="2" x14ac:dyDescent="0.25">
      <c r="A29" s="28">
        <v>36732</v>
      </c>
      <c r="B29" s="29" t="s">
        <v>15</v>
      </c>
      <c r="C29" s="29" t="s">
        <v>17</v>
      </c>
      <c r="D29" s="30" t="s">
        <v>19</v>
      </c>
      <c r="E29" s="31">
        <v>10000</v>
      </c>
      <c r="F29" s="31">
        <v>10000</v>
      </c>
      <c r="G29" s="32">
        <v>4</v>
      </c>
      <c r="H29" s="39">
        <f t="shared" si="1"/>
        <v>-40000</v>
      </c>
      <c r="I29" s="29">
        <v>323123</v>
      </c>
    </row>
    <row r="30" spans="1:9" s="33" customFormat="1" outlineLevel="2" x14ac:dyDescent="0.25">
      <c r="A30" s="28">
        <v>36708</v>
      </c>
      <c r="B30" s="29" t="s">
        <v>15</v>
      </c>
      <c r="C30" s="29" t="s">
        <v>17</v>
      </c>
      <c r="D30" s="30" t="s">
        <v>19</v>
      </c>
      <c r="E30" s="31">
        <v>30000</v>
      </c>
      <c r="F30" s="31">
        <v>30000</v>
      </c>
      <c r="G30" s="32">
        <v>3.9049999999999998</v>
      </c>
      <c r="H30" s="39">
        <f t="shared" si="1"/>
        <v>-117150</v>
      </c>
      <c r="I30" s="29">
        <v>324366</v>
      </c>
    </row>
    <row r="31" spans="1:9" s="33" customFormat="1" outlineLevel="2" x14ac:dyDescent="0.25">
      <c r="A31" s="28">
        <v>36709</v>
      </c>
      <c r="B31" s="29" t="s">
        <v>15</v>
      </c>
      <c r="C31" s="29" t="s">
        <v>17</v>
      </c>
      <c r="D31" s="30" t="s">
        <v>19</v>
      </c>
      <c r="E31" s="31">
        <v>30000</v>
      </c>
      <c r="F31" s="31">
        <v>30000</v>
      </c>
      <c r="G31" s="32">
        <v>3.92</v>
      </c>
      <c r="H31" s="39">
        <f t="shared" si="1"/>
        <v>-117600</v>
      </c>
      <c r="I31" s="29">
        <v>324640</v>
      </c>
    </row>
    <row r="32" spans="1:9" s="33" customFormat="1" outlineLevel="2" x14ac:dyDescent="0.25">
      <c r="A32" s="28">
        <v>36710</v>
      </c>
      <c r="B32" s="29" t="s">
        <v>15</v>
      </c>
      <c r="C32" s="29" t="s">
        <v>17</v>
      </c>
      <c r="D32" s="30" t="s">
        <v>19</v>
      </c>
      <c r="E32" s="31">
        <v>30000</v>
      </c>
      <c r="F32" s="31">
        <v>30000</v>
      </c>
      <c r="G32" s="32">
        <v>3.91</v>
      </c>
      <c r="H32" s="39">
        <f t="shared" si="1"/>
        <v>-117300</v>
      </c>
      <c r="I32" s="29">
        <v>324802</v>
      </c>
    </row>
    <row r="33" spans="1:9" s="33" customFormat="1" outlineLevel="2" x14ac:dyDescent="0.25">
      <c r="A33" s="28">
        <v>36732</v>
      </c>
      <c r="B33" s="29" t="s">
        <v>15</v>
      </c>
      <c r="C33" s="29" t="s">
        <v>17</v>
      </c>
      <c r="D33" s="30" t="s">
        <v>19</v>
      </c>
      <c r="E33" s="31">
        <v>10000</v>
      </c>
      <c r="F33" s="31">
        <v>10000</v>
      </c>
      <c r="G33" s="32">
        <v>4.09</v>
      </c>
      <c r="H33" s="39">
        <f t="shared" si="1"/>
        <v>-40900</v>
      </c>
      <c r="I33" s="29">
        <v>325714</v>
      </c>
    </row>
    <row r="34" spans="1:9" s="33" customFormat="1" outlineLevel="2" x14ac:dyDescent="0.25">
      <c r="A34" s="28">
        <v>36732</v>
      </c>
      <c r="B34" s="29" t="s">
        <v>15</v>
      </c>
      <c r="C34" s="29" t="s">
        <v>17</v>
      </c>
      <c r="D34" s="30" t="s">
        <v>19</v>
      </c>
      <c r="E34" s="31">
        <v>10000</v>
      </c>
      <c r="F34" s="31">
        <v>10000</v>
      </c>
      <c r="G34" s="32">
        <v>4.1150000000000002</v>
      </c>
      <c r="H34" s="39">
        <f t="shared" si="1"/>
        <v>-41150</v>
      </c>
      <c r="I34" s="29">
        <v>326061</v>
      </c>
    </row>
    <row r="35" spans="1:9" s="33" customFormat="1" outlineLevel="2" x14ac:dyDescent="0.25">
      <c r="A35" s="28">
        <v>36732</v>
      </c>
      <c r="B35" s="29" t="s">
        <v>15</v>
      </c>
      <c r="C35" s="29" t="s">
        <v>17</v>
      </c>
      <c r="D35" s="30" t="s">
        <v>19</v>
      </c>
      <c r="E35" s="31">
        <v>10000</v>
      </c>
      <c r="F35" s="31">
        <v>10000</v>
      </c>
      <c r="G35" s="32">
        <v>4.1100000000000003</v>
      </c>
      <c r="H35" s="39">
        <f t="shared" si="1"/>
        <v>-41100</v>
      </c>
      <c r="I35" s="29">
        <v>326115</v>
      </c>
    </row>
    <row r="36" spans="1:9" s="33" customFormat="1" outlineLevel="2" x14ac:dyDescent="0.25">
      <c r="A36" s="28">
        <v>36718</v>
      </c>
      <c r="B36" s="29" t="s">
        <v>15</v>
      </c>
      <c r="C36" s="29" t="s">
        <v>17</v>
      </c>
      <c r="D36" s="30" t="s">
        <v>19</v>
      </c>
      <c r="E36" s="31">
        <v>4315</v>
      </c>
      <c r="F36" s="31">
        <v>4315</v>
      </c>
      <c r="G36" s="32">
        <v>4.1100000000000003</v>
      </c>
      <c r="H36" s="39">
        <f t="shared" si="1"/>
        <v>-17734.650000000001</v>
      </c>
      <c r="I36" s="29">
        <v>326315</v>
      </c>
    </row>
    <row r="37" spans="1:9" s="33" customFormat="1" outlineLevel="2" x14ac:dyDescent="0.25">
      <c r="A37" s="28">
        <v>36706</v>
      </c>
      <c r="B37" s="29" t="s">
        <v>15</v>
      </c>
      <c r="C37" s="29" t="s">
        <v>17</v>
      </c>
      <c r="D37" s="30" t="s">
        <v>19</v>
      </c>
      <c r="E37" s="31">
        <v>10000</v>
      </c>
      <c r="F37" s="31">
        <v>10000</v>
      </c>
      <c r="G37" s="32">
        <v>4.0999999999999996</v>
      </c>
      <c r="H37" s="39">
        <f t="shared" si="1"/>
        <v>-41000</v>
      </c>
      <c r="I37" s="29">
        <v>326429</v>
      </c>
    </row>
    <row r="38" spans="1:9" s="33" customFormat="1" outlineLevel="2" x14ac:dyDescent="0.25">
      <c r="A38" s="28">
        <v>36717</v>
      </c>
      <c r="B38" s="29" t="s">
        <v>15</v>
      </c>
      <c r="C38" s="29" t="s">
        <v>17</v>
      </c>
      <c r="D38" s="30" t="s">
        <v>19</v>
      </c>
      <c r="E38" s="31">
        <v>5900</v>
      </c>
      <c r="F38" s="31">
        <v>5900</v>
      </c>
      <c r="G38" s="32">
        <v>4.1100000000000003</v>
      </c>
      <c r="H38" s="39">
        <f t="shared" si="1"/>
        <v>-24249.000000000004</v>
      </c>
      <c r="I38" s="29">
        <v>326513</v>
      </c>
    </row>
    <row r="39" spans="1:9" s="33" customFormat="1" outlineLevel="2" x14ac:dyDescent="0.25">
      <c r="A39" s="28">
        <v>36732</v>
      </c>
      <c r="B39" s="29" t="s">
        <v>15</v>
      </c>
      <c r="C39" s="29" t="s">
        <v>17</v>
      </c>
      <c r="D39" s="30" t="s">
        <v>19</v>
      </c>
      <c r="E39" s="31">
        <v>10000</v>
      </c>
      <c r="F39" s="31">
        <v>10000</v>
      </c>
      <c r="G39" s="32">
        <v>4.085</v>
      </c>
      <c r="H39" s="39">
        <f t="shared" si="1"/>
        <v>-40850</v>
      </c>
      <c r="I39" s="29">
        <v>327109</v>
      </c>
    </row>
    <row r="40" spans="1:9" s="33" customFormat="1" outlineLevel="2" x14ac:dyDescent="0.25">
      <c r="A40" s="28">
        <v>36732</v>
      </c>
      <c r="B40" s="29" t="s">
        <v>15</v>
      </c>
      <c r="C40" s="29" t="s">
        <v>17</v>
      </c>
      <c r="D40" s="30" t="s">
        <v>19</v>
      </c>
      <c r="E40" s="31">
        <v>10000</v>
      </c>
      <c r="F40" s="31">
        <v>10000</v>
      </c>
      <c r="G40" s="32">
        <v>4.0949999999999998</v>
      </c>
      <c r="H40" s="39">
        <f t="shared" si="1"/>
        <v>-40950</v>
      </c>
      <c r="I40" s="29">
        <v>327282</v>
      </c>
    </row>
    <row r="41" spans="1:9" s="33" customFormat="1" outlineLevel="2" x14ac:dyDescent="0.25">
      <c r="A41" s="28">
        <v>36732</v>
      </c>
      <c r="B41" s="29" t="s">
        <v>15</v>
      </c>
      <c r="C41" s="29" t="s">
        <v>17</v>
      </c>
      <c r="D41" s="30" t="s">
        <v>19</v>
      </c>
      <c r="E41" s="31">
        <v>10000</v>
      </c>
      <c r="F41" s="31">
        <v>10000</v>
      </c>
      <c r="G41" s="32">
        <v>4.1100000000000003</v>
      </c>
      <c r="H41" s="39">
        <f t="shared" si="1"/>
        <v>-41100</v>
      </c>
      <c r="I41" s="29">
        <v>327344</v>
      </c>
    </row>
    <row r="42" spans="1:9" s="33" customFormat="1" outlineLevel="2" x14ac:dyDescent="0.25">
      <c r="A42" s="28">
        <v>36732</v>
      </c>
      <c r="B42" s="29" t="s">
        <v>15</v>
      </c>
      <c r="C42" s="29" t="s">
        <v>17</v>
      </c>
      <c r="D42" s="30" t="s">
        <v>19</v>
      </c>
      <c r="E42" s="31">
        <v>10000</v>
      </c>
      <c r="F42" s="31">
        <v>10000</v>
      </c>
      <c r="G42" s="32">
        <v>4.0999999999999996</v>
      </c>
      <c r="H42" s="39">
        <f t="shared" si="1"/>
        <v>-41000</v>
      </c>
      <c r="I42" s="29">
        <v>327440</v>
      </c>
    </row>
    <row r="43" spans="1:9" s="33" customFormat="1" outlineLevel="2" x14ac:dyDescent="0.25">
      <c r="A43" s="28">
        <v>36732</v>
      </c>
      <c r="B43" s="29" t="s">
        <v>15</v>
      </c>
      <c r="C43" s="29" t="s">
        <v>17</v>
      </c>
      <c r="D43" s="30" t="s">
        <v>19</v>
      </c>
      <c r="E43" s="31">
        <v>10000</v>
      </c>
      <c r="F43" s="31">
        <v>10000</v>
      </c>
      <c r="G43" s="32">
        <v>4.1150000000000002</v>
      </c>
      <c r="H43" s="39">
        <f t="shared" si="1"/>
        <v>-41150</v>
      </c>
      <c r="I43" s="29">
        <v>327494</v>
      </c>
    </row>
    <row r="44" spans="1:9" s="33" customFormat="1" outlineLevel="2" x14ac:dyDescent="0.25">
      <c r="A44" s="28">
        <v>36732</v>
      </c>
      <c r="B44" s="29" t="s">
        <v>15</v>
      </c>
      <c r="C44" s="29" t="s">
        <v>17</v>
      </c>
      <c r="D44" s="30" t="s">
        <v>19</v>
      </c>
      <c r="E44" s="31">
        <v>10000</v>
      </c>
      <c r="F44" s="31">
        <v>10000</v>
      </c>
      <c r="G44" s="32">
        <v>4.13</v>
      </c>
      <c r="H44" s="39">
        <f t="shared" si="1"/>
        <v>-41300</v>
      </c>
      <c r="I44" s="29">
        <v>327505</v>
      </c>
    </row>
    <row r="45" spans="1:9" s="33" customFormat="1" outlineLevel="2" x14ac:dyDescent="0.25">
      <c r="A45" s="28">
        <v>36732</v>
      </c>
      <c r="B45" s="29" t="s">
        <v>15</v>
      </c>
      <c r="C45" s="29" t="s">
        <v>17</v>
      </c>
      <c r="D45" s="30" t="s">
        <v>19</v>
      </c>
      <c r="E45" s="31">
        <v>10000</v>
      </c>
      <c r="F45" s="31">
        <v>10000</v>
      </c>
      <c r="G45" s="32">
        <v>4.13</v>
      </c>
      <c r="H45" s="39">
        <f t="shared" si="1"/>
        <v>-41300</v>
      </c>
      <c r="I45" s="29">
        <v>327598</v>
      </c>
    </row>
    <row r="46" spans="1:9" s="33" customFormat="1" outlineLevel="2" x14ac:dyDescent="0.25">
      <c r="A46" s="28">
        <v>36732</v>
      </c>
      <c r="B46" s="29" t="s">
        <v>15</v>
      </c>
      <c r="C46" s="29" t="s">
        <v>17</v>
      </c>
      <c r="D46" s="30" t="s">
        <v>19</v>
      </c>
      <c r="E46" s="31">
        <v>10000</v>
      </c>
      <c r="F46" s="31">
        <v>10000</v>
      </c>
      <c r="G46" s="32">
        <v>4.1150000000000002</v>
      </c>
      <c r="H46" s="39">
        <f t="shared" si="1"/>
        <v>-41150</v>
      </c>
      <c r="I46" s="29">
        <v>327706</v>
      </c>
    </row>
    <row r="47" spans="1:9" s="33" customFormat="1" outlineLevel="2" x14ac:dyDescent="0.25">
      <c r="A47" s="28">
        <v>36732</v>
      </c>
      <c r="B47" s="29" t="s">
        <v>15</v>
      </c>
      <c r="C47" s="29" t="s">
        <v>17</v>
      </c>
      <c r="D47" s="30" t="s">
        <v>19</v>
      </c>
      <c r="E47" s="31">
        <v>10000</v>
      </c>
      <c r="F47" s="31">
        <v>10000</v>
      </c>
      <c r="G47" s="32">
        <v>4.2050000000000001</v>
      </c>
      <c r="H47" s="39">
        <f t="shared" si="1"/>
        <v>-42050</v>
      </c>
      <c r="I47" s="29">
        <v>328098</v>
      </c>
    </row>
    <row r="48" spans="1:9" s="33" customFormat="1" outlineLevel="2" x14ac:dyDescent="0.25">
      <c r="A48" s="28">
        <v>36732</v>
      </c>
      <c r="B48" s="29" t="s">
        <v>15</v>
      </c>
      <c r="C48" s="29" t="s">
        <v>17</v>
      </c>
      <c r="D48" s="30" t="s">
        <v>19</v>
      </c>
      <c r="E48" s="31">
        <v>10000</v>
      </c>
      <c r="F48" s="31">
        <v>10000</v>
      </c>
      <c r="G48" s="32">
        <v>4.2249999999999996</v>
      </c>
      <c r="H48" s="39">
        <f t="shared" si="1"/>
        <v>-42250</v>
      </c>
      <c r="I48" s="29">
        <v>328185</v>
      </c>
    </row>
    <row r="49" spans="1:9" s="33" customFormat="1" outlineLevel="2" x14ac:dyDescent="0.25">
      <c r="A49" s="28">
        <v>36719</v>
      </c>
      <c r="B49" s="29" t="s">
        <v>15</v>
      </c>
      <c r="C49" s="29" t="s">
        <v>17</v>
      </c>
      <c r="D49" s="30" t="s">
        <v>19</v>
      </c>
      <c r="E49" s="31">
        <v>5487</v>
      </c>
      <c r="F49" s="31">
        <v>5487</v>
      </c>
      <c r="G49" s="32">
        <v>4.2249999999999996</v>
      </c>
      <c r="H49" s="39">
        <f t="shared" ref="H49:H80" si="2">IF(F49&gt;0,((F49*G49)*-1),((F49*G49)*-1))</f>
        <v>-23182.574999999997</v>
      </c>
      <c r="I49" s="29">
        <v>328253</v>
      </c>
    </row>
    <row r="50" spans="1:9" s="33" customFormat="1" outlineLevel="2" x14ac:dyDescent="0.25">
      <c r="A50" s="28">
        <v>36732</v>
      </c>
      <c r="B50" s="29" t="s">
        <v>15</v>
      </c>
      <c r="C50" s="29" t="s">
        <v>17</v>
      </c>
      <c r="D50" s="30" t="s">
        <v>19</v>
      </c>
      <c r="E50" s="31">
        <v>10000</v>
      </c>
      <c r="F50" s="31">
        <v>10000</v>
      </c>
      <c r="G50" s="32">
        <v>4.22</v>
      </c>
      <c r="H50" s="39">
        <f t="shared" si="2"/>
        <v>-42200</v>
      </c>
      <c r="I50" s="29">
        <v>328365</v>
      </c>
    </row>
    <row r="51" spans="1:9" s="33" customFormat="1" outlineLevel="2" x14ac:dyDescent="0.25">
      <c r="A51" s="28">
        <v>36732</v>
      </c>
      <c r="B51" s="29" t="s">
        <v>15</v>
      </c>
      <c r="C51" s="29" t="s">
        <v>17</v>
      </c>
      <c r="D51" s="30" t="s">
        <v>19</v>
      </c>
      <c r="E51" s="31">
        <v>10000</v>
      </c>
      <c r="F51" s="31">
        <v>10000</v>
      </c>
      <c r="G51" s="32">
        <v>4.2450000000000001</v>
      </c>
      <c r="H51" s="39">
        <f t="shared" si="2"/>
        <v>-42450</v>
      </c>
      <c r="I51" s="29">
        <v>328425</v>
      </c>
    </row>
    <row r="52" spans="1:9" s="33" customFormat="1" outlineLevel="2" x14ac:dyDescent="0.25">
      <c r="A52" s="28">
        <v>36732</v>
      </c>
      <c r="B52" s="29" t="s">
        <v>15</v>
      </c>
      <c r="C52" s="29" t="s">
        <v>17</v>
      </c>
      <c r="D52" s="30" t="s">
        <v>19</v>
      </c>
      <c r="E52" s="31">
        <v>10000</v>
      </c>
      <c r="F52" s="31">
        <v>10000</v>
      </c>
      <c r="G52" s="32">
        <v>4.2300000000000004</v>
      </c>
      <c r="H52" s="39">
        <f t="shared" si="2"/>
        <v>-42300.000000000007</v>
      </c>
      <c r="I52" s="29">
        <v>328552</v>
      </c>
    </row>
    <row r="53" spans="1:9" s="33" customFormat="1" outlineLevel="2" x14ac:dyDescent="0.25">
      <c r="A53" s="28">
        <v>36732</v>
      </c>
      <c r="B53" s="29" t="s">
        <v>15</v>
      </c>
      <c r="C53" s="29" t="s">
        <v>17</v>
      </c>
      <c r="D53" s="30" t="s">
        <v>19</v>
      </c>
      <c r="E53" s="31">
        <v>10000</v>
      </c>
      <c r="F53" s="31">
        <v>10000</v>
      </c>
      <c r="G53" s="32">
        <v>4.24</v>
      </c>
      <c r="H53" s="39">
        <f t="shared" si="2"/>
        <v>-42400</v>
      </c>
      <c r="I53" s="29">
        <v>328640</v>
      </c>
    </row>
    <row r="54" spans="1:9" s="33" customFormat="1" outlineLevel="2" x14ac:dyDescent="0.25">
      <c r="A54" s="28">
        <v>36712</v>
      </c>
      <c r="B54" s="29" t="s">
        <v>15</v>
      </c>
      <c r="C54" s="29" t="s">
        <v>17</v>
      </c>
      <c r="D54" s="30" t="s">
        <v>19</v>
      </c>
      <c r="E54" s="31">
        <v>30000</v>
      </c>
      <c r="F54" s="31">
        <v>30000</v>
      </c>
      <c r="G54" s="32">
        <v>4.0949999999999998</v>
      </c>
      <c r="H54" s="39">
        <f t="shared" si="2"/>
        <v>-122849.99999999999</v>
      </c>
      <c r="I54" s="29">
        <v>331260</v>
      </c>
    </row>
    <row r="55" spans="1:9" s="33" customFormat="1" outlineLevel="2" x14ac:dyDescent="0.25">
      <c r="A55" s="28">
        <v>36713</v>
      </c>
      <c r="B55" s="29" t="s">
        <v>15</v>
      </c>
      <c r="C55" s="29" t="s">
        <v>17</v>
      </c>
      <c r="D55" s="30" t="s">
        <v>19</v>
      </c>
      <c r="E55" s="31">
        <v>30000</v>
      </c>
      <c r="F55" s="31">
        <v>30000</v>
      </c>
      <c r="G55" s="32">
        <v>4.12</v>
      </c>
      <c r="H55" s="39">
        <f t="shared" si="2"/>
        <v>-123600</v>
      </c>
      <c r="I55" s="29">
        <v>331375</v>
      </c>
    </row>
    <row r="56" spans="1:9" s="33" customFormat="1" outlineLevel="2" x14ac:dyDescent="0.25">
      <c r="A56" s="28">
        <v>36714</v>
      </c>
      <c r="B56" s="29" t="s">
        <v>15</v>
      </c>
      <c r="C56" s="29" t="s">
        <v>17</v>
      </c>
      <c r="D56" s="30" t="s">
        <v>19</v>
      </c>
      <c r="E56" s="31">
        <v>30000</v>
      </c>
      <c r="F56" s="31">
        <v>30000</v>
      </c>
      <c r="G56" s="32">
        <v>4.1050000000000004</v>
      </c>
      <c r="H56" s="39">
        <f t="shared" si="2"/>
        <v>-123150.00000000001</v>
      </c>
      <c r="I56" s="29">
        <v>331582</v>
      </c>
    </row>
    <row r="57" spans="1:9" s="33" customFormat="1" outlineLevel="2" x14ac:dyDescent="0.25">
      <c r="A57" s="28">
        <v>36715</v>
      </c>
      <c r="B57" s="29" t="s">
        <v>15</v>
      </c>
      <c r="C57" s="29" t="s">
        <v>17</v>
      </c>
      <c r="D57" s="30" t="s">
        <v>19</v>
      </c>
      <c r="E57" s="31">
        <v>30000</v>
      </c>
      <c r="F57" s="31">
        <v>30000</v>
      </c>
      <c r="G57" s="32">
        <v>4.1100000000000003</v>
      </c>
      <c r="H57" s="39">
        <f t="shared" si="2"/>
        <v>-123300.00000000001</v>
      </c>
      <c r="I57" s="29">
        <v>331606</v>
      </c>
    </row>
    <row r="58" spans="1:9" s="33" customFormat="1" outlineLevel="2" x14ac:dyDescent="0.25">
      <c r="A58" s="28">
        <v>36711</v>
      </c>
      <c r="B58" s="29" t="s">
        <v>15</v>
      </c>
      <c r="C58" s="29" t="s">
        <v>17</v>
      </c>
      <c r="D58" s="30" t="s">
        <v>19</v>
      </c>
      <c r="E58" s="31">
        <v>30000</v>
      </c>
      <c r="F58" s="31">
        <v>30000</v>
      </c>
      <c r="G58" s="32">
        <v>4.08</v>
      </c>
      <c r="H58" s="39">
        <f t="shared" si="2"/>
        <v>-122400</v>
      </c>
      <c r="I58" s="29">
        <v>331140</v>
      </c>
    </row>
    <row r="59" spans="1:9" s="33" customFormat="1" outlineLevel="2" x14ac:dyDescent="0.25">
      <c r="A59" s="28">
        <v>36732</v>
      </c>
      <c r="B59" s="29" t="s">
        <v>15</v>
      </c>
      <c r="C59" s="29" t="s">
        <v>17</v>
      </c>
      <c r="D59" s="30" t="s">
        <v>19</v>
      </c>
      <c r="E59" s="31">
        <v>10000</v>
      </c>
      <c r="F59" s="31">
        <v>10000</v>
      </c>
      <c r="G59" s="32">
        <v>3.9849999999999999</v>
      </c>
      <c r="H59" s="39">
        <f t="shared" si="2"/>
        <v>-39850</v>
      </c>
      <c r="I59" s="29">
        <v>335952</v>
      </c>
    </row>
    <row r="60" spans="1:9" s="33" customFormat="1" outlineLevel="2" x14ac:dyDescent="0.25">
      <c r="A60" s="28">
        <v>36732</v>
      </c>
      <c r="B60" s="29" t="s">
        <v>15</v>
      </c>
      <c r="C60" s="29" t="s">
        <v>17</v>
      </c>
      <c r="D60" s="30" t="s">
        <v>19</v>
      </c>
      <c r="E60" s="31">
        <v>10000</v>
      </c>
      <c r="F60" s="31">
        <v>10000</v>
      </c>
      <c r="G60" s="32">
        <v>3.9950000000000001</v>
      </c>
      <c r="H60" s="39">
        <f t="shared" si="2"/>
        <v>-39950</v>
      </c>
      <c r="I60" s="29">
        <v>335992</v>
      </c>
    </row>
    <row r="61" spans="1:9" s="33" customFormat="1" outlineLevel="2" x14ac:dyDescent="0.25">
      <c r="A61" s="28">
        <v>36716</v>
      </c>
      <c r="B61" s="29" t="s">
        <v>15</v>
      </c>
      <c r="C61" s="29" t="s">
        <v>17</v>
      </c>
      <c r="D61" s="30" t="s">
        <v>19</v>
      </c>
      <c r="E61" s="31">
        <v>30000</v>
      </c>
      <c r="F61" s="31">
        <v>30000</v>
      </c>
      <c r="G61" s="32">
        <v>3.8149999999999999</v>
      </c>
      <c r="H61" s="39">
        <f t="shared" si="2"/>
        <v>-114450</v>
      </c>
      <c r="I61" s="29">
        <v>338950</v>
      </c>
    </row>
    <row r="62" spans="1:9" s="33" customFormat="1" outlineLevel="2" x14ac:dyDescent="0.25">
      <c r="A62" s="28">
        <v>36717</v>
      </c>
      <c r="B62" s="29" t="s">
        <v>15</v>
      </c>
      <c r="C62" s="29" t="s">
        <v>17</v>
      </c>
      <c r="D62" s="30" t="s">
        <v>19</v>
      </c>
      <c r="E62" s="31">
        <v>30000</v>
      </c>
      <c r="F62" s="31">
        <v>30000</v>
      </c>
      <c r="G62" s="32">
        <v>3.81</v>
      </c>
      <c r="H62" s="39">
        <f t="shared" si="2"/>
        <v>-114300</v>
      </c>
      <c r="I62" s="29">
        <v>339174</v>
      </c>
    </row>
    <row r="63" spans="1:9" s="33" customFormat="1" outlineLevel="2" x14ac:dyDescent="0.25">
      <c r="A63" s="28">
        <v>36718</v>
      </c>
      <c r="B63" s="29" t="s">
        <v>15</v>
      </c>
      <c r="C63" s="29" t="s">
        <v>17</v>
      </c>
      <c r="D63" s="30" t="s">
        <v>19</v>
      </c>
      <c r="E63" s="31">
        <v>30000</v>
      </c>
      <c r="F63" s="31">
        <v>30000</v>
      </c>
      <c r="G63" s="32">
        <v>3.82</v>
      </c>
      <c r="H63" s="39">
        <f t="shared" si="2"/>
        <v>-114600</v>
      </c>
      <c r="I63" s="29">
        <v>339181</v>
      </c>
    </row>
    <row r="64" spans="1:9" s="33" customFormat="1" outlineLevel="2" x14ac:dyDescent="0.25">
      <c r="A64" s="28">
        <v>36719</v>
      </c>
      <c r="B64" s="29" t="s">
        <v>15</v>
      </c>
      <c r="C64" s="29" t="s">
        <v>17</v>
      </c>
      <c r="D64" s="30" t="s">
        <v>19</v>
      </c>
      <c r="E64" s="31">
        <v>30000</v>
      </c>
      <c r="F64" s="31">
        <v>30000</v>
      </c>
      <c r="G64" s="32">
        <v>3.84</v>
      </c>
      <c r="H64" s="39">
        <f t="shared" si="2"/>
        <v>-115200</v>
      </c>
      <c r="I64" s="29">
        <v>339207</v>
      </c>
    </row>
    <row r="65" spans="1:9" s="33" customFormat="1" outlineLevel="2" x14ac:dyDescent="0.25">
      <c r="A65" s="28">
        <v>36720</v>
      </c>
      <c r="B65" s="29" t="s">
        <v>15</v>
      </c>
      <c r="C65" s="29" t="s">
        <v>17</v>
      </c>
      <c r="D65" s="30" t="s">
        <v>19</v>
      </c>
      <c r="E65" s="31">
        <v>30000</v>
      </c>
      <c r="F65" s="31">
        <v>30000</v>
      </c>
      <c r="G65" s="32">
        <v>3.83</v>
      </c>
      <c r="H65" s="39">
        <f t="shared" si="2"/>
        <v>-114900</v>
      </c>
      <c r="I65" s="35">
        <v>339310</v>
      </c>
    </row>
    <row r="66" spans="1:9" s="33" customFormat="1" outlineLevel="2" x14ac:dyDescent="0.25">
      <c r="A66" s="28">
        <v>36721</v>
      </c>
      <c r="B66" s="29" t="s">
        <v>15</v>
      </c>
      <c r="C66" s="29" t="s">
        <v>17</v>
      </c>
      <c r="D66" s="30" t="s">
        <v>19</v>
      </c>
      <c r="E66" s="31">
        <v>30000</v>
      </c>
      <c r="F66" s="31">
        <v>30000</v>
      </c>
      <c r="G66" s="32">
        <v>3.83</v>
      </c>
      <c r="H66" s="39">
        <f t="shared" si="2"/>
        <v>-114900</v>
      </c>
      <c r="I66" s="35">
        <v>339366</v>
      </c>
    </row>
    <row r="67" spans="1:9" s="33" customFormat="1" outlineLevel="2" x14ac:dyDescent="0.25">
      <c r="A67" s="28">
        <v>36722</v>
      </c>
      <c r="B67" s="29" t="s">
        <v>15</v>
      </c>
      <c r="C67" s="29" t="s">
        <v>17</v>
      </c>
      <c r="D67" s="30" t="s">
        <v>19</v>
      </c>
      <c r="E67" s="31">
        <v>30000</v>
      </c>
      <c r="F67" s="31">
        <v>30000</v>
      </c>
      <c r="G67" s="32">
        <v>3.83</v>
      </c>
      <c r="H67" s="39">
        <f t="shared" si="2"/>
        <v>-114900</v>
      </c>
      <c r="I67" s="35">
        <v>339396</v>
      </c>
    </row>
    <row r="68" spans="1:9" s="33" customFormat="1" outlineLevel="2" x14ac:dyDescent="0.25">
      <c r="A68" s="28">
        <v>36723</v>
      </c>
      <c r="B68" s="29" t="s">
        <v>15</v>
      </c>
      <c r="C68" s="29" t="s">
        <v>17</v>
      </c>
      <c r="D68" s="30" t="s">
        <v>19</v>
      </c>
      <c r="E68" s="31">
        <v>30000</v>
      </c>
      <c r="F68" s="31">
        <v>30000</v>
      </c>
      <c r="G68" s="32">
        <v>3.85</v>
      </c>
      <c r="H68" s="39">
        <f t="shared" si="2"/>
        <v>-115500</v>
      </c>
      <c r="I68" s="35">
        <v>339425</v>
      </c>
    </row>
    <row r="69" spans="1:9" s="33" customFormat="1" outlineLevel="2" x14ac:dyDescent="0.25">
      <c r="A69" s="28">
        <v>36709</v>
      </c>
      <c r="B69" s="29" t="s">
        <v>15</v>
      </c>
      <c r="C69" s="29" t="s">
        <v>17</v>
      </c>
      <c r="D69" s="30" t="s">
        <v>19</v>
      </c>
      <c r="E69" s="31">
        <v>487</v>
      </c>
      <c r="F69" s="31">
        <v>1461</v>
      </c>
      <c r="G69" s="32">
        <v>3.855</v>
      </c>
      <c r="H69" s="39">
        <f t="shared" si="2"/>
        <v>-5632.1549999999997</v>
      </c>
      <c r="I69" s="29">
        <v>339573</v>
      </c>
    </row>
    <row r="70" spans="1:9" s="33" customFormat="1" outlineLevel="2" x14ac:dyDescent="0.25">
      <c r="A70" s="28">
        <v>36732</v>
      </c>
      <c r="B70" s="29" t="s">
        <v>15</v>
      </c>
      <c r="C70" s="29" t="s">
        <v>17</v>
      </c>
      <c r="D70" s="30" t="s">
        <v>19</v>
      </c>
      <c r="E70" s="31">
        <v>10000</v>
      </c>
      <c r="F70" s="31">
        <v>10000</v>
      </c>
      <c r="G70" s="32">
        <v>3.67</v>
      </c>
      <c r="H70" s="39">
        <f t="shared" si="2"/>
        <v>-36700</v>
      </c>
      <c r="I70" s="29">
        <v>340968</v>
      </c>
    </row>
    <row r="71" spans="1:9" s="33" customFormat="1" outlineLevel="2" x14ac:dyDescent="0.25">
      <c r="A71" s="28">
        <v>36732</v>
      </c>
      <c r="B71" s="29" t="s">
        <v>15</v>
      </c>
      <c r="C71" s="29" t="s">
        <v>17</v>
      </c>
      <c r="D71" s="30" t="s">
        <v>19</v>
      </c>
      <c r="E71" s="31">
        <v>10000</v>
      </c>
      <c r="F71" s="31">
        <v>10000</v>
      </c>
      <c r="G71" s="32">
        <v>3.6749999999999998</v>
      </c>
      <c r="H71" s="39">
        <f t="shared" si="2"/>
        <v>-36750</v>
      </c>
      <c r="I71" s="29">
        <v>341004</v>
      </c>
    </row>
    <row r="72" spans="1:9" s="33" customFormat="1" outlineLevel="2" x14ac:dyDescent="0.25">
      <c r="A72" s="28">
        <v>36732</v>
      </c>
      <c r="B72" s="29" t="s">
        <v>15</v>
      </c>
      <c r="C72" s="29" t="s">
        <v>17</v>
      </c>
      <c r="D72" s="30" t="s">
        <v>19</v>
      </c>
      <c r="E72" s="31">
        <v>10000</v>
      </c>
      <c r="F72" s="31">
        <v>10000</v>
      </c>
      <c r="G72" s="32">
        <v>3.66</v>
      </c>
      <c r="H72" s="39">
        <f t="shared" si="2"/>
        <v>-36600</v>
      </c>
      <c r="I72" s="29">
        <v>341167</v>
      </c>
    </row>
    <row r="73" spans="1:9" s="33" customFormat="1" outlineLevel="2" x14ac:dyDescent="0.25">
      <c r="A73" s="28">
        <v>36732</v>
      </c>
      <c r="B73" s="29" t="s">
        <v>15</v>
      </c>
      <c r="C73" s="29" t="s">
        <v>17</v>
      </c>
      <c r="D73" s="30" t="s">
        <v>19</v>
      </c>
      <c r="E73" s="31">
        <v>10000</v>
      </c>
      <c r="F73" s="31">
        <v>10000</v>
      </c>
      <c r="G73" s="32">
        <v>3.645</v>
      </c>
      <c r="H73" s="39">
        <f t="shared" si="2"/>
        <v>-36450</v>
      </c>
      <c r="I73" s="29">
        <v>341279</v>
      </c>
    </row>
    <row r="74" spans="1:9" s="33" customFormat="1" outlineLevel="2" x14ac:dyDescent="0.25">
      <c r="A74" s="28">
        <v>36732</v>
      </c>
      <c r="B74" s="29" t="s">
        <v>15</v>
      </c>
      <c r="C74" s="29" t="s">
        <v>17</v>
      </c>
      <c r="D74" s="30" t="s">
        <v>19</v>
      </c>
      <c r="E74" s="31">
        <v>10000</v>
      </c>
      <c r="F74" s="31">
        <v>10000</v>
      </c>
      <c r="G74" s="32">
        <v>3.65</v>
      </c>
      <c r="H74" s="39">
        <f t="shared" si="2"/>
        <v>-36500</v>
      </c>
      <c r="I74" s="29">
        <v>341640</v>
      </c>
    </row>
    <row r="75" spans="1:9" s="33" customFormat="1" outlineLevel="2" x14ac:dyDescent="0.25">
      <c r="A75" s="28">
        <v>36732</v>
      </c>
      <c r="B75" s="29" t="s">
        <v>15</v>
      </c>
      <c r="C75" s="29" t="s">
        <v>17</v>
      </c>
      <c r="D75" s="30" t="s">
        <v>19</v>
      </c>
      <c r="E75" s="31">
        <v>10000</v>
      </c>
      <c r="F75" s="31">
        <v>10000</v>
      </c>
      <c r="G75" s="32">
        <v>3.5550000000000002</v>
      </c>
      <c r="H75" s="39">
        <f t="shared" si="2"/>
        <v>-35550</v>
      </c>
      <c r="I75" s="29">
        <v>342236</v>
      </c>
    </row>
    <row r="76" spans="1:9" s="33" customFormat="1" outlineLevel="2" x14ac:dyDescent="0.25">
      <c r="A76" s="28">
        <v>36732</v>
      </c>
      <c r="B76" s="29" t="s">
        <v>15</v>
      </c>
      <c r="C76" s="29" t="s">
        <v>17</v>
      </c>
      <c r="D76" s="30" t="s">
        <v>19</v>
      </c>
      <c r="E76" s="31">
        <v>10000</v>
      </c>
      <c r="F76" s="31">
        <v>10000</v>
      </c>
      <c r="G76" s="32">
        <v>3.5550000000000002</v>
      </c>
      <c r="H76" s="39">
        <f t="shared" si="2"/>
        <v>-35550</v>
      </c>
      <c r="I76" s="29">
        <v>342337</v>
      </c>
    </row>
    <row r="77" spans="1:9" s="33" customFormat="1" outlineLevel="2" x14ac:dyDescent="0.25">
      <c r="A77" s="28">
        <v>36732</v>
      </c>
      <c r="B77" s="29" t="s">
        <v>15</v>
      </c>
      <c r="C77" s="29" t="s">
        <v>17</v>
      </c>
      <c r="D77" s="30" t="s">
        <v>19</v>
      </c>
      <c r="E77" s="31">
        <v>10000</v>
      </c>
      <c r="F77" s="31">
        <v>10000</v>
      </c>
      <c r="G77" s="32">
        <v>3.5449999999999999</v>
      </c>
      <c r="H77" s="39">
        <f t="shared" si="2"/>
        <v>-35450</v>
      </c>
      <c r="I77" s="29">
        <v>342433</v>
      </c>
    </row>
    <row r="78" spans="1:9" s="33" customFormat="1" outlineLevel="2" x14ac:dyDescent="0.25">
      <c r="A78" s="28">
        <v>36732</v>
      </c>
      <c r="B78" s="29" t="s">
        <v>15</v>
      </c>
      <c r="C78" s="29" t="s">
        <v>17</v>
      </c>
      <c r="D78" s="30" t="s">
        <v>19</v>
      </c>
      <c r="E78" s="31">
        <v>10000</v>
      </c>
      <c r="F78" s="31">
        <v>10000</v>
      </c>
      <c r="G78" s="32">
        <v>3.55</v>
      </c>
      <c r="H78" s="39">
        <f t="shared" si="2"/>
        <v>-35500</v>
      </c>
      <c r="I78" s="29">
        <v>342814</v>
      </c>
    </row>
    <row r="79" spans="1:9" s="33" customFormat="1" outlineLevel="2" x14ac:dyDescent="0.25">
      <c r="A79" s="28">
        <v>36732</v>
      </c>
      <c r="B79" s="29" t="s">
        <v>15</v>
      </c>
      <c r="C79" s="29" t="s">
        <v>17</v>
      </c>
      <c r="D79" s="30" t="s">
        <v>19</v>
      </c>
      <c r="E79" s="31">
        <v>10000</v>
      </c>
      <c r="F79" s="31">
        <v>10000</v>
      </c>
      <c r="G79" s="32">
        <v>3.5649999999999999</v>
      </c>
      <c r="H79" s="39">
        <f t="shared" si="2"/>
        <v>-35650</v>
      </c>
      <c r="I79" s="29">
        <v>342881</v>
      </c>
    </row>
    <row r="80" spans="1:9" s="33" customFormat="1" outlineLevel="2" x14ac:dyDescent="0.25">
      <c r="A80" s="28">
        <v>36732</v>
      </c>
      <c r="B80" s="29" t="s">
        <v>15</v>
      </c>
      <c r="C80" s="29" t="s">
        <v>17</v>
      </c>
      <c r="D80" s="30" t="s">
        <v>19</v>
      </c>
      <c r="E80" s="31">
        <v>10000</v>
      </c>
      <c r="F80" s="31">
        <v>10000</v>
      </c>
      <c r="G80" s="32">
        <v>3.59</v>
      </c>
      <c r="H80" s="39">
        <f t="shared" si="2"/>
        <v>-35900</v>
      </c>
      <c r="I80" s="29">
        <v>343012</v>
      </c>
    </row>
    <row r="81" spans="1:9" s="33" customFormat="1" outlineLevel="2" x14ac:dyDescent="0.25">
      <c r="A81" s="28">
        <v>36732</v>
      </c>
      <c r="B81" s="29" t="s">
        <v>15</v>
      </c>
      <c r="C81" s="29" t="s">
        <v>17</v>
      </c>
      <c r="D81" s="30" t="s">
        <v>19</v>
      </c>
      <c r="E81" s="31">
        <v>10000</v>
      </c>
      <c r="F81" s="31">
        <v>10000</v>
      </c>
      <c r="G81" s="32">
        <v>3.56</v>
      </c>
      <c r="H81" s="39">
        <f t="shared" ref="H81:H112" si="3">IF(F81&gt;0,((F81*G81)*-1),((F81*G81)*-1))</f>
        <v>-35600</v>
      </c>
      <c r="I81" s="29">
        <v>343759</v>
      </c>
    </row>
    <row r="82" spans="1:9" s="33" customFormat="1" outlineLevel="2" x14ac:dyDescent="0.25">
      <c r="A82" s="28">
        <v>36732</v>
      </c>
      <c r="B82" s="29" t="s">
        <v>15</v>
      </c>
      <c r="C82" s="29" t="s">
        <v>17</v>
      </c>
      <c r="D82" s="30" t="s">
        <v>19</v>
      </c>
      <c r="E82" s="31">
        <v>10000</v>
      </c>
      <c r="F82" s="31">
        <v>10000</v>
      </c>
      <c r="G82" s="32">
        <v>3.5249999999999999</v>
      </c>
      <c r="H82" s="39">
        <f t="shared" si="3"/>
        <v>-35250</v>
      </c>
      <c r="I82" s="29">
        <v>344246</v>
      </c>
    </row>
    <row r="83" spans="1:9" s="33" customFormat="1" outlineLevel="2" x14ac:dyDescent="0.25">
      <c r="A83" s="28">
        <v>36732</v>
      </c>
      <c r="B83" s="29" t="s">
        <v>15</v>
      </c>
      <c r="C83" s="29" t="s">
        <v>17</v>
      </c>
      <c r="D83" s="30" t="s">
        <v>19</v>
      </c>
      <c r="E83" s="31">
        <v>10000</v>
      </c>
      <c r="F83" s="31">
        <v>10000</v>
      </c>
      <c r="G83" s="32">
        <v>3.5350000000000001</v>
      </c>
      <c r="H83" s="39">
        <f t="shared" si="3"/>
        <v>-35350</v>
      </c>
      <c r="I83" s="29">
        <v>344274</v>
      </c>
    </row>
    <row r="84" spans="1:9" s="33" customFormat="1" outlineLevel="2" x14ac:dyDescent="0.25">
      <c r="A84" s="28">
        <v>36732</v>
      </c>
      <c r="B84" s="29" t="s">
        <v>15</v>
      </c>
      <c r="C84" s="29" t="s">
        <v>17</v>
      </c>
      <c r="D84" s="30" t="s">
        <v>19</v>
      </c>
      <c r="E84" s="31">
        <v>10000</v>
      </c>
      <c r="F84" s="31">
        <v>10000</v>
      </c>
      <c r="G84" s="32">
        <v>3.5449999999999999</v>
      </c>
      <c r="H84" s="39">
        <f t="shared" si="3"/>
        <v>-35450</v>
      </c>
      <c r="I84" s="29">
        <v>344287</v>
      </c>
    </row>
    <row r="85" spans="1:9" s="33" customFormat="1" outlineLevel="2" x14ac:dyDescent="0.25">
      <c r="A85" s="28">
        <v>36732</v>
      </c>
      <c r="B85" s="29" t="s">
        <v>15</v>
      </c>
      <c r="C85" s="29" t="s">
        <v>17</v>
      </c>
      <c r="D85" s="30" t="s">
        <v>19</v>
      </c>
      <c r="E85" s="31">
        <v>10000</v>
      </c>
      <c r="F85" s="31">
        <v>10000</v>
      </c>
      <c r="G85" s="32">
        <v>3.56</v>
      </c>
      <c r="H85" s="39">
        <f t="shared" si="3"/>
        <v>-35600</v>
      </c>
      <c r="I85" s="29">
        <v>344437</v>
      </c>
    </row>
    <row r="86" spans="1:9" s="33" customFormat="1" outlineLevel="2" x14ac:dyDescent="0.25">
      <c r="A86" s="28">
        <v>36732</v>
      </c>
      <c r="B86" s="29" t="s">
        <v>15</v>
      </c>
      <c r="C86" s="29" t="s">
        <v>17</v>
      </c>
      <c r="D86" s="30" t="s">
        <v>19</v>
      </c>
      <c r="E86" s="31">
        <v>10000</v>
      </c>
      <c r="F86" s="31">
        <v>10000</v>
      </c>
      <c r="G86" s="32">
        <v>3.58</v>
      </c>
      <c r="H86" s="39">
        <f t="shared" si="3"/>
        <v>-35800</v>
      </c>
      <c r="I86" s="29">
        <v>344485</v>
      </c>
    </row>
    <row r="87" spans="1:9" s="33" customFormat="1" outlineLevel="2" x14ac:dyDescent="0.25">
      <c r="A87" s="28">
        <v>36732</v>
      </c>
      <c r="B87" s="29" t="s">
        <v>15</v>
      </c>
      <c r="C87" s="29" t="s">
        <v>17</v>
      </c>
      <c r="D87" s="30" t="s">
        <v>19</v>
      </c>
      <c r="E87" s="31">
        <v>10000</v>
      </c>
      <c r="F87" s="31">
        <v>10000</v>
      </c>
      <c r="G87" s="32">
        <v>3.58</v>
      </c>
      <c r="H87" s="39">
        <f t="shared" si="3"/>
        <v>-35800</v>
      </c>
      <c r="I87" s="29">
        <v>344518</v>
      </c>
    </row>
    <row r="88" spans="1:9" s="33" customFormat="1" outlineLevel="2" x14ac:dyDescent="0.25">
      <c r="A88" s="28">
        <v>36732</v>
      </c>
      <c r="B88" s="29" t="s">
        <v>15</v>
      </c>
      <c r="C88" s="29" t="s">
        <v>17</v>
      </c>
      <c r="D88" s="30" t="s">
        <v>19</v>
      </c>
      <c r="E88" s="31">
        <v>10000</v>
      </c>
      <c r="F88" s="31">
        <v>10000</v>
      </c>
      <c r="G88" s="32">
        <v>3.7250000000000001</v>
      </c>
      <c r="H88" s="39">
        <f t="shared" si="3"/>
        <v>-37250</v>
      </c>
      <c r="I88" s="29">
        <v>345713</v>
      </c>
    </row>
    <row r="89" spans="1:9" s="33" customFormat="1" outlineLevel="2" x14ac:dyDescent="0.25">
      <c r="A89" s="28">
        <v>36732</v>
      </c>
      <c r="B89" s="29" t="s">
        <v>15</v>
      </c>
      <c r="C89" s="29" t="s">
        <v>17</v>
      </c>
      <c r="D89" s="30" t="s">
        <v>19</v>
      </c>
      <c r="E89" s="31">
        <v>10000</v>
      </c>
      <c r="F89" s="31">
        <v>10000</v>
      </c>
      <c r="G89" s="32">
        <v>3.71</v>
      </c>
      <c r="H89" s="39">
        <f t="shared" si="3"/>
        <v>-37100</v>
      </c>
      <c r="I89" s="29">
        <v>345977</v>
      </c>
    </row>
    <row r="90" spans="1:9" s="33" customFormat="1" outlineLevel="2" x14ac:dyDescent="0.25">
      <c r="A90" s="28">
        <v>36732</v>
      </c>
      <c r="B90" s="29" t="s">
        <v>15</v>
      </c>
      <c r="C90" s="29" t="s">
        <v>17</v>
      </c>
      <c r="D90" s="30" t="s">
        <v>19</v>
      </c>
      <c r="E90" s="31">
        <v>10000</v>
      </c>
      <c r="F90" s="31">
        <v>10000</v>
      </c>
      <c r="G90" s="32">
        <v>3.7250000000000001</v>
      </c>
      <c r="H90" s="39">
        <f t="shared" si="3"/>
        <v>-37250</v>
      </c>
      <c r="I90" s="29">
        <v>346074</v>
      </c>
    </row>
    <row r="91" spans="1:9" s="33" customFormat="1" outlineLevel="2" x14ac:dyDescent="0.25">
      <c r="A91" s="28">
        <v>36732</v>
      </c>
      <c r="B91" s="29" t="s">
        <v>15</v>
      </c>
      <c r="C91" s="29" t="s">
        <v>17</v>
      </c>
      <c r="D91" s="30" t="s">
        <v>19</v>
      </c>
      <c r="E91" s="31">
        <v>10000</v>
      </c>
      <c r="F91" s="31">
        <v>10000</v>
      </c>
      <c r="G91" s="32">
        <v>3.72</v>
      </c>
      <c r="H91" s="39">
        <f t="shared" si="3"/>
        <v>-37200</v>
      </c>
      <c r="I91" s="29">
        <v>346190</v>
      </c>
    </row>
    <row r="92" spans="1:9" s="33" customFormat="1" outlineLevel="2" x14ac:dyDescent="0.25">
      <c r="A92" s="28">
        <v>36716</v>
      </c>
      <c r="B92" s="29" t="s">
        <v>15</v>
      </c>
      <c r="C92" s="29" t="s">
        <v>17</v>
      </c>
      <c r="D92" s="30" t="s">
        <v>19</v>
      </c>
      <c r="E92" s="31">
        <v>20000</v>
      </c>
      <c r="F92" s="31">
        <v>20000</v>
      </c>
      <c r="G92" s="32">
        <v>3.73</v>
      </c>
      <c r="H92" s="39">
        <f t="shared" si="3"/>
        <v>-74600</v>
      </c>
      <c r="I92" s="29">
        <v>346275</v>
      </c>
    </row>
    <row r="93" spans="1:9" s="33" customFormat="1" ht="15" customHeight="1" outlineLevel="2" x14ac:dyDescent="0.25">
      <c r="A93" s="28">
        <v>36732</v>
      </c>
      <c r="B93" s="29" t="s">
        <v>15</v>
      </c>
      <c r="C93" s="29" t="s">
        <v>17</v>
      </c>
      <c r="D93" s="30" t="s">
        <v>19</v>
      </c>
      <c r="E93" s="31">
        <v>10000</v>
      </c>
      <c r="F93" s="31">
        <v>10000</v>
      </c>
      <c r="G93" s="32">
        <v>3.73</v>
      </c>
      <c r="H93" s="39">
        <f t="shared" si="3"/>
        <v>-37300</v>
      </c>
      <c r="I93" s="29">
        <v>346627</v>
      </c>
    </row>
    <row r="94" spans="1:9" s="33" customFormat="1" ht="15" customHeight="1" outlineLevel="2" x14ac:dyDescent="0.25">
      <c r="A94" s="28">
        <v>36724</v>
      </c>
      <c r="B94" s="29" t="s">
        <v>15</v>
      </c>
      <c r="C94" s="29" t="s">
        <v>17</v>
      </c>
      <c r="D94" s="30" t="s">
        <v>19</v>
      </c>
      <c r="E94" s="31">
        <v>30000</v>
      </c>
      <c r="F94" s="31">
        <v>30000</v>
      </c>
      <c r="G94" s="32">
        <v>3.83</v>
      </c>
      <c r="H94" s="39">
        <f t="shared" si="3"/>
        <v>-114900</v>
      </c>
      <c r="I94" s="35">
        <v>347572</v>
      </c>
    </row>
    <row r="95" spans="1:9" s="33" customFormat="1" ht="15" customHeight="1" outlineLevel="2" x14ac:dyDescent="0.25">
      <c r="A95" s="28">
        <v>36725</v>
      </c>
      <c r="B95" s="29" t="s">
        <v>15</v>
      </c>
      <c r="C95" s="29" t="s">
        <v>17</v>
      </c>
      <c r="D95" s="30" t="s">
        <v>19</v>
      </c>
      <c r="E95" s="31">
        <v>30000</v>
      </c>
      <c r="F95" s="31">
        <v>30000</v>
      </c>
      <c r="G95" s="32">
        <v>3.84</v>
      </c>
      <c r="H95" s="39">
        <f t="shared" si="3"/>
        <v>-115200</v>
      </c>
      <c r="I95" s="35">
        <v>347612</v>
      </c>
    </row>
    <row r="96" spans="1:9" s="33" customFormat="1" ht="15" customHeight="1" outlineLevel="2" x14ac:dyDescent="0.25">
      <c r="A96" s="28">
        <v>36726</v>
      </c>
      <c r="B96" s="29" t="s">
        <v>15</v>
      </c>
      <c r="C96" s="29" t="s">
        <v>17</v>
      </c>
      <c r="D96" s="30" t="s">
        <v>19</v>
      </c>
      <c r="E96" s="31">
        <v>30000</v>
      </c>
      <c r="F96" s="31">
        <v>30000</v>
      </c>
      <c r="G96" s="32">
        <v>3.85</v>
      </c>
      <c r="H96" s="39">
        <f t="shared" si="3"/>
        <v>-115500</v>
      </c>
      <c r="I96" s="35">
        <v>347677</v>
      </c>
    </row>
    <row r="97" spans="1:9" s="33" customFormat="1" ht="15" customHeight="1" outlineLevel="2" x14ac:dyDescent="0.25">
      <c r="A97" s="28">
        <v>36727</v>
      </c>
      <c r="B97" s="29" t="s">
        <v>15</v>
      </c>
      <c r="C97" s="29" t="s">
        <v>17</v>
      </c>
      <c r="D97" s="30" t="s">
        <v>19</v>
      </c>
      <c r="E97" s="31">
        <v>30000</v>
      </c>
      <c r="F97" s="31">
        <v>30000</v>
      </c>
      <c r="G97" s="32">
        <v>3.8650000000000002</v>
      </c>
      <c r="H97" s="39">
        <f t="shared" si="3"/>
        <v>-115950</v>
      </c>
      <c r="I97" s="35">
        <v>347718</v>
      </c>
    </row>
    <row r="98" spans="1:9" s="33" customFormat="1" ht="15" customHeight="1" outlineLevel="2" x14ac:dyDescent="0.25">
      <c r="A98" s="28">
        <v>36728</v>
      </c>
      <c r="B98" s="29" t="s">
        <v>15</v>
      </c>
      <c r="C98" s="29" t="s">
        <v>17</v>
      </c>
      <c r="D98" s="30" t="s">
        <v>19</v>
      </c>
      <c r="E98" s="31">
        <v>30000</v>
      </c>
      <c r="F98" s="31">
        <v>30000</v>
      </c>
      <c r="G98" s="32">
        <v>3.875</v>
      </c>
      <c r="H98" s="39">
        <f t="shared" si="3"/>
        <v>-116250</v>
      </c>
      <c r="I98" s="35">
        <v>347768</v>
      </c>
    </row>
    <row r="99" spans="1:9" s="33" customFormat="1" outlineLevel="2" x14ac:dyDescent="0.25">
      <c r="A99" s="28">
        <v>36729</v>
      </c>
      <c r="B99" s="29" t="s">
        <v>15</v>
      </c>
      <c r="C99" s="29" t="s">
        <v>17</v>
      </c>
      <c r="D99" s="30" t="s">
        <v>19</v>
      </c>
      <c r="E99" s="31">
        <v>30000</v>
      </c>
      <c r="F99" s="31">
        <v>30000</v>
      </c>
      <c r="G99" s="32">
        <v>3.8450000000000002</v>
      </c>
      <c r="H99" s="39">
        <f t="shared" si="3"/>
        <v>-115350</v>
      </c>
      <c r="I99" s="35">
        <v>347984</v>
      </c>
    </row>
    <row r="100" spans="1:9" s="33" customFormat="1" outlineLevel="2" x14ac:dyDescent="0.25">
      <c r="A100" s="28">
        <v>36723</v>
      </c>
      <c r="B100" s="29" t="s">
        <v>15</v>
      </c>
      <c r="C100" s="29" t="s">
        <v>17</v>
      </c>
      <c r="D100" s="30" t="s">
        <v>19</v>
      </c>
      <c r="E100" s="31">
        <v>5000</v>
      </c>
      <c r="F100" s="31">
        <f>+E100*3</f>
        <v>15000</v>
      </c>
      <c r="G100" s="32">
        <v>3.85</v>
      </c>
      <c r="H100" s="39">
        <f t="shared" si="3"/>
        <v>-57750</v>
      </c>
      <c r="I100" s="29">
        <v>348084</v>
      </c>
    </row>
    <row r="101" spans="1:9" s="33" customFormat="1" outlineLevel="2" x14ac:dyDescent="0.25">
      <c r="A101" s="28">
        <v>36730</v>
      </c>
      <c r="B101" s="29" t="s">
        <v>15</v>
      </c>
      <c r="C101" s="29" t="s">
        <v>17</v>
      </c>
      <c r="D101" s="30" t="s">
        <v>19</v>
      </c>
      <c r="E101" s="31">
        <v>30000</v>
      </c>
      <c r="F101" s="31">
        <v>30000</v>
      </c>
      <c r="G101" s="32">
        <v>3.855</v>
      </c>
      <c r="H101" s="39">
        <f t="shared" si="3"/>
        <v>-115650</v>
      </c>
      <c r="I101" s="35">
        <v>348089</v>
      </c>
    </row>
    <row r="102" spans="1:9" s="33" customFormat="1" outlineLevel="2" x14ac:dyDescent="0.25">
      <c r="A102" s="28">
        <v>36725</v>
      </c>
      <c r="B102" s="29" t="s">
        <v>15</v>
      </c>
      <c r="C102" s="29" t="s">
        <v>17</v>
      </c>
      <c r="D102" s="30" t="s">
        <v>19</v>
      </c>
      <c r="E102" s="31">
        <v>5487</v>
      </c>
      <c r="F102" s="31">
        <f>+E102*3</f>
        <v>16461</v>
      </c>
      <c r="G102" s="32">
        <v>3.86</v>
      </c>
      <c r="H102" s="39">
        <f t="shared" si="3"/>
        <v>-63539.46</v>
      </c>
      <c r="I102" s="29">
        <v>348114</v>
      </c>
    </row>
    <row r="103" spans="1:9" s="33" customFormat="1" outlineLevel="1" x14ac:dyDescent="0.25">
      <c r="A103" s="28"/>
      <c r="B103" s="29"/>
      <c r="C103" s="28" t="s">
        <v>42</v>
      </c>
      <c r="D103" s="30"/>
      <c r="E103" s="31"/>
      <c r="F103" s="31">
        <f>SUBTOTAL(9,F8:F102)</f>
        <v>2552498</v>
      </c>
      <c r="G103" s="32"/>
      <c r="H103" s="39">
        <f>SUBTOTAL(9,H8:H102)</f>
        <v>-9990966.2400000021</v>
      </c>
      <c r="I103" s="29"/>
    </row>
    <row r="104" spans="1:9" s="33" customFormat="1" outlineLevel="2" x14ac:dyDescent="0.25">
      <c r="A104" s="28">
        <v>36613</v>
      </c>
      <c r="B104" s="29" t="s">
        <v>15</v>
      </c>
      <c r="C104" s="29" t="s">
        <v>18</v>
      </c>
      <c r="D104" s="30" t="s">
        <v>19</v>
      </c>
      <c r="E104" s="31">
        <v>-24194</v>
      </c>
      <c r="F104" s="31">
        <f>+E104*31</f>
        <v>-750014</v>
      </c>
      <c r="G104" s="32">
        <v>2.96</v>
      </c>
      <c r="H104" s="39">
        <f t="shared" si="3"/>
        <v>2220041.44</v>
      </c>
      <c r="I104" s="29">
        <v>236648</v>
      </c>
    </row>
    <row r="105" spans="1:9" s="33" customFormat="1" outlineLevel="2" x14ac:dyDescent="0.25">
      <c r="A105" s="28">
        <v>36732</v>
      </c>
      <c r="B105" s="29" t="s">
        <v>15</v>
      </c>
      <c r="C105" s="29" t="s">
        <v>18</v>
      </c>
      <c r="D105" s="30" t="s">
        <v>19</v>
      </c>
      <c r="E105" s="31">
        <v>-10000</v>
      </c>
      <c r="F105" s="31">
        <v>-10000</v>
      </c>
      <c r="G105" s="32">
        <v>3.5750000000000002</v>
      </c>
      <c r="H105" s="39">
        <f t="shared" si="3"/>
        <v>35750</v>
      </c>
      <c r="I105" s="29">
        <v>343670</v>
      </c>
    </row>
    <row r="106" spans="1:9" s="33" customFormat="1" outlineLevel="2" x14ac:dyDescent="0.25">
      <c r="A106" s="28">
        <v>36732</v>
      </c>
      <c r="B106" s="29" t="s">
        <v>15</v>
      </c>
      <c r="C106" s="29" t="s">
        <v>18</v>
      </c>
      <c r="D106" s="30" t="s">
        <v>19</v>
      </c>
      <c r="E106" s="31">
        <v>-10000</v>
      </c>
      <c r="F106" s="31">
        <v>-10000</v>
      </c>
      <c r="G106" s="32">
        <v>3.55</v>
      </c>
      <c r="H106" s="39">
        <f t="shared" si="3"/>
        <v>35500</v>
      </c>
      <c r="I106" s="29">
        <v>343907</v>
      </c>
    </row>
    <row r="107" spans="1:9" s="33" customFormat="1" outlineLevel="2" x14ac:dyDescent="0.25">
      <c r="A107" s="28">
        <v>36732</v>
      </c>
      <c r="B107" s="29" t="s">
        <v>15</v>
      </c>
      <c r="C107" s="29" t="s">
        <v>18</v>
      </c>
      <c r="D107" s="30" t="s">
        <v>19</v>
      </c>
      <c r="E107" s="31">
        <v>-80000</v>
      </c>
      <c r="F107" s="31">
        <f>+E107*31</f>
        <v>-2480000</v>
      </c>
      <c r="G107" s="32">
        <v>4.2590000000000003</v>
      </c>
      <c r="H107" s="39">
        <f t="shared" si="3"/>
        <v>10562320</v>
      </c>
      <c r="I107" s="29">
        <v>318894</v>
      </c>
    </row>
    <row r="108" spans="1:9" s="33" customFormat="1" outlineLevel="1" x14ac:dyDescent="0.25">
      <c r="A108" s="28"/>
      <c r="B108" s="29"/>
      <c r="C108" s="29" t="s">
        <v>43</v>
      </c>
      <c r="D108" s="30"/>
      <c r="E108" s="31"/>
      <c r="F108" s="31">
        <f>SUBTOTAL(9,F104:F107)</f>
        <v>-3250014</v>
      </c>
      <c r="G108" s="32"/>
      <c r="H108" s="39">
        <f>SUBTOTAL(9,H104:H107)</f>
        <v>12853611.439999999</v>
      </c>
      <c r="I108" s="29"/>
    </row>
    <row r="109" spans="1:9" s="33" customFormat="1" outlineLevel="2" x14ac:dyDescent="0.25">
      <c r="A109" s="28">
        <v>36738</v>
      </c>
      <c r="B109" s="29" t="s">
        <v>15</v>
      </c>
      <c r="C109" s="29" t="s">
        <v>17</v>
      </c>
      <c r="D109" s="30" t="s">
        <v>20</v>
      </c>
      <c r="E109" s="31">
        <v>324198</v>
      </c>
      <c r="F109" s="31">
        <v>324198</v>
      </c>
      <c r="G109" s="32">
        <v>3.33</v>
      </c>
      <c r="H109" s="39">
        <f t="shared" si="3"/>
        <v>-1079579.3400000001</v>
      </c>
      <c r="I109" s="29">
        <v>271408</v>
      </c>
    </row>
    <row r="110" spans="1:9" s="33" customFormat="1" outlineLevel="2" x14ac:dyDescent="0.25">
      <c r="A110" s="28">
        <v>36738</v>
      </c>
      <c r="B110" s="29" t="s">
        <v>15</v>
      </c>
      <c r="C110" s="29" t="s">
        <v>17</v>
      </c>
      <c r="D110" s="30" t="s">
        <v>20</v>
      </c>
      <c r="E110" s="31">
        <v>310000</v>
      </c>
      <c r="F110" s="31">
        <v>310000</v>
      </c>
      <c r="G110" s="32">
        <v>4.16</v>
      </c>
      <c r="H110" s="39">
        <f t="shared" si="3"/>
        <v>-1289600</v>
      </c>
      <c r="I110" s="29">
        <v>317697</v>
      </c>
    </row>
    <row r="111" spans="1:9" s="33" customFormat="1" outlineLevel="2" x14ac:dyDescent="0.25">
      <c r="A111" s="10">
        <v>36738</v>
      </c>
      <c r="B111" s="29" t="s">
        <v>15</v>
      </c>
      <c r="C111" s="29" t="s">
        <v>17</v>
      </c>
      <c r="D111" s="9" t="s">
        <v>20</v>
      </c>
      <c r="E111" s="11">
        <v>125085</v>
      </c>
      <c r="F111" s="11">
        <v>125085</v>
      </c>
      <c r="G111" s="12">
        <v>3.33</v>
      </c>
      <c r="H111" s="40">
        <f t="shared" si="3"/>
        <v>-416533.05</v>
      </c>
      <c r="I111" s="6">
        <v>271412</v>
      </c>
    </row>
    <row r="112" spans="1:9" s="33" customFormat="1" outlineLevel="2" x14ac:dyDescent="0.25">
      <c r="A112" s="10">
        <v>36738</v>
      </c>
      <c r="B112" s="29" t="s">
        <v>15</v>
      </c>
      <c r="C112" s="29" t="s">
        <v>17</v>
      </c>
      <c r="D112" s="9" t="s">
        <v>20</v>
      </c>
      <c r="E112" s="11">
        <v>78740</v>
      </c>
      <c r="F112" s="11">
        <v>78740</v>
      </c>
      <c r="G112" s="12">
        <v>2.7250000000000001</v>
      </c>
      <c r="H112" s="40">
        <f t="shared" si="3"/>
        <v>-214566.5</v>
      </c>
      <c r="I112" s="6">
        <v>308822</v>
      </c>
    </row>
    <row r="113" spans="1:9" s="33" customFormat="1" outlineLevel="2" x14ac:dyDescent="0.25">
      <c r="A113" s="10">
        <v>36738</v>
      </c>
      <c r="B113" s="29" t="s">
        <v>15</v>
      </c>
      <c r="C113" s="29" t="s">
        <v>17</v>
      </c>
      <c r="D113" s="9" t="s">
        <v>20</v>
      </c>
      <c r="E113" s="11">
        <v>60000</v>
      </c>
      <c r="F113" s="11">
        <v>60000</v>
      </c>
      <c r="G113" s="12">
        <v>3.9249999999999998</v>
      </c>
      <c r="H113" s="40">
        <f t="shared" ref="H113:H132" si="4">IF(F113&gt;0,((F113*G113)*-1),((F113*G113)*-1))</f>
        <v>-235500</v>
      </c>
      <c r="I113" s="6">
        <v>335414</v>
      </c>
    </row>
    <row r="114" spans="1:9" s="33" customFormat="1" outlineLevel="2" x14ac:dyDescent="0.25">
      <c r="A114" s="10">
        <v>36738</v>
      </c>
      <c r="B114" s="29" t="s">
        <v>15</v>
      </c>
      <c r="C114" s="29" t="s">
        <v>17</v>
      </c>
      <c r="D114" s="9" t="s">
        <v>20</v>
      </c>
      <c r="E114" s="11">
        <v>30750</v>
      </c>
      <c r="F114" s="11">
        <v>30750</v>
      </c>
      <c r="G114" s="12">
        <v>4.22</v>
      </c>
      <c r="H114" s="40">
        <f t="shared" si="4"/>
        <v>-129764.99999999999</v>
      </c>
      <c r="I114" s="6">
        <v>319875</v>
      </c>
    </row>
    <row r="115" spans="1:9" s="7" customFormat="1" outlineLevel="2" x14ac:dyDescent="0.25">
      <c r="A115" s="10">
        <v>36733</v>
      </c>
      <c r="B115" s="29" t="s">
        <v>15</v>
      </c>
      <c r="C115" s="29" t="s">
        <v>17</v>
      </c>
      <c r="D115" s="9" t="s">
        <v>20</v>
      </c>
      <c r="E115" s="11">
        <v>30000</v>
      </c>
      <c r="F115" s="11">
        <v>30000</v>
      </c>
      <c r="G115" s="12">
        <v>3.98</v>
      </c>
      <c r="H115" s="40">
        <f t="shared" si="4"/>
        <v>-119400</v>
      </c>
      <c r="I115" s="6">
        <v>331048</v>
      </c>
    </row>
    <row r="116" spans="1:9" s="7" customFormat="1" outlineLevel="2" x14ac:dyDescent="0.25">
      <c r="A116" s="10">
        <v>36734</v>
      </c>
      <c r="B116" s="29" t="s">
        <v>15</v>
      </c>
      <c r="C116" s="29" t="s">
        <v>17</v>
      </c>
      <c r="D116" s="9" t="s">
        <v>20</v>
      </c>
      <c r="E116" s="11">
        <v>30000</v>
      </c>
      <c r="F116" s="11">
        <v>30000</v>
      </c>
      <c r="G116" s="12">
        <v>3.97</v>
      </c>
      <c r="H116" s="40">
        <f t="shared" si="4"/>
        <v>-119100</v>
      </c>
      <c r="I116" s="6">
        <v>330963</v>
      </c>
    </row>
    <row r="117" spans="1:9" s="7" customFormat="1" outlineLevel="2" x14ac:dyDescent="0.25">
      <c r="A117" s="10">
        <v>36735</v>
      </c>
      <c r="B117" s="29" t="s">
        <v>15</v>
      </c>
      <c r="C117" s="29" t="s">
        <v>17</v>
      </c>
      <c r="D117" s="9" t="s">
        <v>20</v>
      </c>
      <c r="E117" s="11">
        <v>30000</v>
      </c>
      <c r="F117" s="11">
        <v>30000</v>
      </c>
      <c r="G117" s="12">
        <v>3.79</v>
      </c>
      <c r="H117" s="40">
        <f t="shared" si="4"/>
        <v>-113700</v>
      </c>
      <c r="I117" s="6">
        <v>324747</v>
      </c>
    </row>
    <row r="118" spans="1:9" s="7" customFormat="1" outlineLevel="2" x14ac:dyDescent="0.25">
      <c r="A118" s="10">
        <v>36736</v>
      </c>
      <c r="B118" s="29" t="s">
        <v>15</v>
      </c>
      <c r="C118" s="29" t="s">
        <v>17</v>
      </c>
      <c r="D118" s="9" t="s">
        <v>20</v>
      </c>
      <c r="E118" s="11">
        <v>30000</v>
      </c>
      <c r="F118" s="11">
        <v>30000</v>
      </c>
      <c r="G118" s="12">
        <v>3.7749999999999999</v>
      </c>
      <c r="H118" s="40">
        <f t="shared" si="4"/>
        <v>-113250</v>
      </c>
      <c r="I118" s="6">
        <v>347626</v>
      </c>
    </row>
    <row r="119" spans="1:9" s="7" customFormat="1" outlineLevel="2" x14ac:dyDescent="0.25">
      <c r="A119" s="10">
        <v>36737</v>
      </c>
      <c r="B119" s="29" t="s">
        <v>15</v>
      </c>
      <c r="C119" s="29" t="s">
        <v>17</v>
      </c>
      <c r="D119" s="9" t="s">
        <v>20</v>
      </c>
      <c r="E119" s="11">
        <v>30000</v>
      </c>
      <c r="F119" s="11">
        <v>30000</v>
      </c>
      <c r="G119" s="12">
        <v>3.7549999999999999</v>
      </c>
      <c r="H119" s="40">
        <f t="shared" si="4"/>
        <v>-112650</v>
      </c>
      <c r="I119" s="6">
        <v>338919</v>
      </c>
    </row>
    <row r="120" spans="1:9" s="7" customFormat="1" outlineLevel="2" x14ac:dyDescent="0.25">
      <c r="A120" s="10">
        <v>36738</v>
      </c>
      <c r="B120" s="29" t="s">
        <v>15</v>
      </c>
      <c r="C120" s="29" t="s">
        <v>17</v>
      </c>
      <c r="D120" s="9" t="s">
        <v>20</v>
      </c>
      <c r="E120" s="11">
        <v>25000</v>
      </c>
      <c r="F120" s="11">
        <v>25000</v>
      </c>
      <c r="G120" s="12">
        <v>4.2050000000000001</v>
      </c>
      <c r="H120" s="40">
        <f t="shared" si="4"/>
        <v>-105125</v>
      </c>
      <c r="I120" s="6">
        <v>319586</v>
      </c>
    </row>
    <row r="121" spans="1:9" s="7" customFormat="1" outlineLevel="2" x14ac:dyDescent="0.25">
      <c r="A121" s="10">
        <v>36738</v>
      </c>
      <c r="B121" s="29" t="s">
        <v>15</v>
      </c>
      <c r="C121" s="29" t="s">
        <v>17</v>
      </c>
      <c r="D121" s="9" t="s">
        <v>20</v>
      </c>
      <c r="E121" s="11">
        <v>25000</v>
      </c>
      <c r="F121" s="11">
        <v>25000</v>
      </c>
      <c r="G121" s="12">
        <v>4.12</v>
      </c>
      <c r="H121" s="40">
        <f t="shared" si="4"/>
        <v>-103000</v>
      </c>
      <c r="I121" s="6">
        <v>319290</v>
      </c>
    </row>
    <row r="122" spans="1:9" s="7" customFormat="1" outlineLevel="2" x14ac:dyDescent="0.25">
      <c r="A122" s="10">
        <v>36738</v>
      </c>
      <c r="B122" s="29" t="s">
        <v>15</v>
      </c>
      <c r="C122" s="29" t="s">
        <v>17</v>
      </c>
      <c r="D122" s="9" t="s">
        <v>20</v>
      </c>
      <c r="E122" s="11">
        <v>25000</v>
      </c>
      <c r="F122" s="11">
        <v>25000</v>
      </c>
      <c r="G122" s="12">
        <v>4.0999999999999996</v>
      </c>
      <c r="H122" s="40">
        <f t="shared" si="4"/>
        <v>-102499.99999999999</v>
      </c>
      <c r="I122" s="6">
        <v>319128</v>
      </c>
    </row>
    <row r="123" spans="1:9" s="7" customFormat="1" outlineLevel="2" x14ac:dyDescent="0.25">
      <c r="A123" s="10">
        <v>36738</v>
      </c>
      <c r="B123" s="29" t="s">
        <v>15</v>
      </c>
      <c r="C123" s="29" t="s">
        <v>17</v>
      </c>
      <c r="D123" s="9" t="s">
        <v>20</v>
      </c>
      <c r="E123" s="11">
        <v>18450</v>
      </c>
      <c r="F123" s="11">
        <v>18450</v>
      </c>
      <c r="G123" s="12">
        <v>3.7650000000000001</v>
      </c>
      <c r="H123" s="40">
        <f t="shared" si="4"/>
        <v>-69464.25</v>
      </c>
      <c r="I123" s="6">
        <v>339149</v>
      </c>
    </row>
    <row r="124" spans="1:9" s="7" customFormat="1" outlineLevel="2" x14ac:dyDescent="0.25">
      <c r="A124" s="10">
        <v>36738</v>
      </c>
      <c r="B124" s="29" t="s">
        <v>15</v>
      </c>
      <c r="C124" s="29" t="s">
        <v>17</v>
      </c>
      <c r="D124" s="9" t="s">
        <v>20</v>
      </c>
      <c r="E124" s="11">
        <v>18450</v>
      </c>
      <c r="F124" s="11">
        <v>18450</v>
      </c>
      <c r="G124" s="12">
        <v>3.7549999999999999</v>
      </c>
      <c r="H124" s="40">
        <f t="shared" si="4"/>
        <v>-69279.75</v>
      </c>
      <c r="I124" s="6">
        <v>347691</v>
      </c>
    </row>
    <row r="125" spans="1:9" s="7" customFormat="1" outlineLevel="2" x14ac:dyDescent="0.25">
      <c r="A125" s="10">
        <v>36738</v>
      </c>
      <c r="B125" s="29" t="s">
        <v>15</v>
      </c>
      <c r="C125" s="29" t="s">
        <v>17</v>
      </c>
      <c r="D125" s="9" t="s">
        <v>20</v>
      </c>
      <c r="E125" s="11">
        <v>15000</v>
      </c>
      <c r="F125" s="11">
        <v>15000</v>
      </c>
      <c r="G125" s="12">
        <v>3.8050000000000002</v>
      </c>
      <c r="H125" s="40">
        <f t="shared" si="4"/>
        <v>-57075</v>
      </c>
      <c r="I125" s="6">
        <v>324634</v>
      </c>
    </row>
    <row r="126" spans="1:9" s="7" customFormat="1" outlineLevel="2" x14ac:dyDescent="0.25">
      <c r="A126" s="10">
        <v>36738</v>
      </c>
      <c r="B126" s="29" t="s">
        <v>15</v>
      </c>
      <c r="C126" s="29" t="s">
        <v>17</v>
      </c>
      <c r="D126" s="9" t="s">
        <v>20</v>
      </c>
      <c r="E126" s="11">
        <v>15000</v>
      </c>
      <c r="F126" s="11">
        <v>15000</v>
      </c>
      <c r="G126" s="12">
        <v>3.7650000000000001</v>
      </c>
      <c r="H126" s="40">
        <f t="shared" si="4"/>
        <v>-56475</v>
      </c>
      <c r="I126" s="6">
        <v>324538</v>
      </c>
    </row>
    <row r="127" spans="1:9" s="7" customFormat="1" outlineLevel="2" x14ac:dyDescent="0.25">
      <c r="A127" s="10">
        <v>36738</v>
      </c>
      <c r="B127" s="29" t="s">
        <v>15</v>
      </c>
      <c r="C127" s="29" t="s">
        <v>17</v>
      </c>
      <c r="D127" s="9" t="s">
        <v>20</v>
      </c>
      <c r="E127" s="11">
        <v>13113</v>
      </c>
      <c r="F127" s="11">
        <v>13113</v>
      </c>
      <c r="G127" s="12">
        <v>3.81</v>
      </c>
      <c r="H127" s="40">
        <f t="shared" si="4"/>
        <v>-49960.53</v>
      </c>
      <c r="I127" s="6">
        <v>275253</v>
      </c>
    </row>
    <row r="128" spans="1:9" s="7" customFormat="1" outlineLevel="2" x14ac:dyDescent="0.25">
      <c r="A128" s="10">
        <v>36738</v>
      </c>
      <c r="B128" s="29" t="s">
        <v>15</v>
      </c>
      <c r="C128" s="29" t="s">
        <v>17</v>
      </c>
      <c r="D128" s="9" t="s">
        <v>20</v>
      </c>
      <c r="E128" s="11">
        <v>12710</v>
      </c>
      <c r="F128" s="11">
        <v>12710</v>
      </c>
      <c r="G128" s="12">
        <v>3.81</v>
      </c>
      <c r="H128" s="40">
        <f t="shared" si="4"/>
        <v>-48425.1</v>
      </c>
      <c r="I128" s="6">
        <v>275249</v>
      </c>
    </row>
    <row r="129" spans="1:9" s="7" customFormat="1" outlineLevel="2" x14ac:dyDescent="0.25">
      <c r="A129" s="10">
        <v>36732</v>
      </c>
      <c r="B129" s="29" t="s">
        <v>15</v>
      </c>
      <c r="C129" s="29" t="s">
        <v>17</v>
      </c>
      <c r="D129" s="9" t="s">
        <v>20</v>
      </c>
      <c r="E129" s="11">
        <v>10000</v>
      </c>
      <c r="F129" s="11">
        <v>10000</v>
      </c>
      <c r="G129" s="12">
        <v>4.1050000000000004</v>
      </c>
      <c r="H129" s="40">
        <f t="shared" si="4"/>
        <v>-41050.000000000007</v>
      </c>
      <c r="I129" s="6">
        <v>329009</v>
      </c>
    </row>
    <row r="130" spans="1:9" s="7" customFormat="1" outlineLevel="2" x14ac:dyDescent="0.25">
      <c r="A130" s="10">
        <v>36732</v>
      </c>
      <c r="B130" s="29" t="s">
        <v>15</v>
      </c>
      <c r="C130" s="29" t="s">
        <v>17</v>
      </c>
      <c r="D130" s="9" t="s">
        <v>20</v>
      </c>
      <c r="E130" s="11">
        <v>10000</v>
      </c>
      <c r="F130" s="11">
        <v>10000</v>
      </c>
      <c r="G130" s="12">
        <v>4.1050000000000004</v>
      </c>
      <c r="H130" s="40">
        <f t="shared" si="4"/>
        <v>-41050.000000000007</v>
      </c>
      <c r="I130" s="6">
        <v>328100</v>
      </c>
    </row>
    <row r="131" spans="1:9" s="7" customFormat="1" outlineLevel="2" x14ac:dyDescent="0.25">
      <c r="A131" s="10">
        <v>36732</v>
      </c>
      <c r="B131" s="29" t="s">
        <v>15</v>
      </c>
      <c r="C131" s="29" t="s">
        <v>17</v>
      </c>
      <c r="D131" s="9" t="s">
        <v>20</v>
      </c>
      <c r="E131" s="11">
        <v>10000</v>
      </c>
      <c r="F131" s="11">
        <v>10000</v>
      </c>
      <c r="G131" s="12">
        <v>4.0049999999999999</v>
      </c>
      <c r="H131" s="40">
        <f t="shared" si="4"/>
        <v>-40050</v>
      </c>
      <c r="I131" s="6">
        <v>327247</v>
      </c>
    </row>
    <row r="132" spans="1:9" s="7" customFormat="1" outlineLevel="2" x14ac:dyDescent="0.25">
      <c r="A132" s="10">
        <v>36732</v>
      </c>
      <c r="B132" s="29" t="s">
        <v>15</v>
      </c>
      <c r="C132" s="29" t="s">
        <v>17</v>
      </c>
      <c r="D132" s="9" t="s">
        <v>20</v>
      </c>
      <c r="E132" s="11">
        <v>10000</v>
      </c>
      <c r="F132" s="11">
        <v>10000</v>
      </c>
      <c r="G132" s="12">
        <v>4.0049999999999999</v>
      </c>
      <c r="H132" s="40">
        <f t="shared" si="4"/>
        <v>-40050</v>
      </c>
      <c r="I132" s="6">
        <v>325858</v>
      </c>
    </row>
    <row r="133" spans="1:9" s="7" customFormat="1" outlineLevel="2" x14ac:dyDescent="0.25">
      <c r="A133" s="10">
        <v>36732</v>
      </c>
      <c r="B133" s="29" t="s">
        <v>15</v>
      </c>
      <c r="C133" s="29" t="s">
        <v>17</v>
      </c>
      <c r="D133" s="9" t="s">
        <v>20</v>
      </c>
      <c r="E133" s="11">
        <v>10000</v>
      </c>
      <c r="F133" s="11">
        <v>10000</v>
      </c>
      <c r="G133" s="12">
        <v>4</v>
      </c>
      <c r="H133" s="40">
        <f t="shared" ref="H133:H141" si="5">IF(F133&gt;0,((F133*G133)*-1),((F133*G133)*-1))</f>
        <v>-40000</v>
      </c>
      <c r="I133" s="6">
        <v>325834</v>
      </c>
    </row>
    <row r="134" spans="1:9" s="7" customFormat="1" outlineLevel="2" x14ac:dyDescent="0.25">
      <c r="A134" s="10">
        <v>36732</v>
      </c>
      <c r="B134" s="29" t="s">
        <v>15</v>
      </c>
      <c r="C134" s="29" t="s">
        <v>17</v>
      </c>
      <c r="D134" s="9" t="s">
        <v>20</v>
      </c>
      <c r="E134" s="11">
        <v>10000</v>
      </c>
      <c r="F134" s="11">
        <v>10000</v>
      </c>
      <c r="G134" s="12">
        <v>3.99</v>
      </c>
      <c r="H134" s="40">
        <f t="shared" si="5"/>
        <v>-39900</v>
      </c>
      <c r="I134" s="6">
        <v>327096</v>
      </c>
    </row>
    <row r="135" spans="1:9" s="7" customFormat="1" outlineLevel="2" x14ac:dyDescent="0.25">
      <c r="A135" s="10">
        <v>36732</v>
      </c>
      <c r="B135" s="29" t="s">
        <v>15</v>
      </c>
      <c r="C135" s="29" t="s">
        <v>17</v>
      </c>
      <c r="D135" s="9" t="s">
        <v>20</v>
      </c>
      <c r="E135" s="11">
        <v>10000</v>
      </c>
      <c r="F135" s="11">
        <v>10000</v>
      </c>
      <c r="G135" s="12">
        <v>3.6549999999999998</v>
      </c>
      <c r="H135" s="40">
        <f t="shared" si="5"/>
        <v>-36550</v>
      </c>
      <c r="I135" s="6">
        <v>345659</v>
      </c>
    </row>
    <row r="136" spans="1:9" s="7" customFormat="1" outlineLevel="2" x14ac:dyDescent="0.25">
      <c r="A136" s="10">
        <v>36732</v>
      </c>
      <c r="B136" s="29" t="s">
        <v>15</v>
      </c>
      <c r="C136" s="29" t="s">
        <v>17</v>
      </c>
      <c r="D136" s="9" t="s">
        <v>20</v>
      </c>
      <c r="E136" s="11">
        <v>10000</v>
      </c>
      <c r="F136" s="11">
        <v>10000</v>
      </c>
      <c r="G136" s="12">
        <v>3.4849999999999999</v>
      </c>
      <c r="H136" s="40">
        <f t="shared" si="5"/>
        <v>-34850</v>
      </c>
      <c r="I136" s="6">
        <v>342780</v>
      </c>
    </row>
    <row r="137" spans="1:9" s="7" customFormat="1" outlineLevel="2" x14ac:dyDescent="0.25">
      <c r="A137" s="10">
        <v>36732</v>
      </c>
      <c r="B137" s="29" t="s">
        <v>15</v>
      </c>
      <c r="C137" s="29" t="s">
        <v>17</v>
      </c>
      <c r="D137" s="9" t="s">
        <v>20</v>
      </c>
      <c r="E137" s="11">
        <v>10000</v>
      </c>
      <c r="F137" s="11">
        <v>10000</v>
      </c>
      <c r="G137" s="12">
        <v>3.4550000000000001</v>
      </c>
      <c r="H137" s="40">
        <f t="shared" si="5"/>
        <v>-34550</v>
      </c>
      <c r="I137" s="6">
        <v>344282</v>
      </c>
    </row>
    <row r="138" spans="1:9" s="7" customFormat="1" outlineLevel="2" x14ac:dyDescent="0.25">
      <c r="A138" s="10">
        <v>36738</v>
      </c>
      <c r="B138" s="29" t="s">
        <v>15</v>
      </c>
      <c r="C138" s="29" t="s">
        <v>17</v>
      </c>
      <c r="D138" s="9" t="s">
        <v>20</v>
      </c>
      <c r="E138" s="11">
        <v>8630</v>
      </c>
      <c r="F138" s="11">
        <v>8630</v>
      </c>
      <c r="G138" s="12">
        <v>3.9649999999999999</v>
      </c>
      <c r="H138" s="40">
        <f t="shared" si="5"/>
        <v>-34217.949999999997</v>
      </c>
      <c r="I138" s="6">
        <v>321631</v>
      </c>
    </row>
    <row r="139" spans="1:9" s="7" customFormat="1" outlineLevel="2" x14ac:dyDescent="0.25">
      <c r="A139" s="10">
        <v>36738</v>
      </c>
      <c r="B139" s="29" t="s">
        <v>15</v>
      </c>
      <c r="C139" s="29" t="s">
        <v>17</v>
      </c>
      <c r="D139" s="9" t="s">
        <v>20</v>
      </c>
      <c r="E139" s="11">
        <v>6150</v>
      </c>
      <c r="F139" s="11">
        <v>6150</v>
      </c>
      <c r="G139" s="12">
        <v>3.6549999999999998</v>
      </c>
      <c r="H139" s="40">
        <f t="shared" si="5"/>
        <v>-22478.25</v>
      </c>
      <c r="I139" s="6">
        <v>345736</v>
      </c>
    </row>
    <row r="140" spans="1:9" s="7" customFormat="1" outlineLevel="2" x14ac:dyDescent="0.25">
      <c r="A140" s="10">
        <v>36738</v>
      </c>
      <c r="B140" s="29" t="s">
        <v>15</v>
      </c>
      <c r="C140" s="29" t="s">
        <v>17</v>
      </c>
      <c r="D140" s="9" t="s">
        <v>20</v>
      </c>
      <c r="E140" s="11">
        <v>6150</v>
      </c>
      <c r="F140" s="11">
        <v>6150</v>
      </c>
      <c r="G140" s="12">
        <v>3.49</v>
      </c>
      <c r="H140" s="40">
        <f t="shared" si="5"/>
        <v>-21463.5</v>
      </c>
      <c r="I140" s="6">
        <v>342862</v>
      </c>
    </row>
    <row r="141" spans="1:9" s="7" customFormat="1" outlineLevel="2" x14ac:dyDescent="0.25">
      <c r="A141" s="10">
        <v>36738</v>
      </c>
      <c r="B141" s="29" t="s">
        <v>15</v>
      </c>
      <c r="C141" s="29" t="s">
        <v>17</v>
      </c>
      <c r="D141" s="9" t="s">
        <v>20</v>
      </c>
      <c r="E141" s="11">
        <v>6150</v>
      </c>
      <c r="F141" s="11">
        <v>6150</v>
      </c>
      <c r="G141" s="12">
        <v>3.4649999999999999</v>
      </c>
      <c r="H141" s="40">
        <f t="shared" si="5"/>
        <v>-21309.75</v>
      </c>
      <c r="I141" s="6">
        <v>344300</v>
      </c>
    </row>
    <row r="142" spans="1:9" s="7" customFormat="1" outlineLevel="2" x14ac:dyDescent="0.25">
      <c r="A142" s="10">
        <v>36738</v>
      </c>
      <c r="B142" s="29" t="s">
        <v>15</v>
      </c>
      <c r="C142" s="29" t="s">
        <v>17</v>
      </c>
      <c r="D142" s="9" t="s">
        <v>20</v>
      </c>
      <c r="E142" s="11">
        <v>5000</v>
      </c>
      <c r="F142" s="11">
        <v>5000</v>
      </c>
      <c r="G142" s="12">
        <v>4.0149999999999997</v>
      </c>
      <c r="H142" s="40">
        <f t="shared" ref="H142:H154" si="6">IF(F142&gt;0,((F142*G142)*-1),((F142*G142)*-1))</f>
        <v>-20075</v>
      </c>
      <c r="I142" s="6">
        <v>321232</v>
      </c>
    </row>
    <row r="143" spans="1:9" s="7" customFormat="1" outlineLevel="2" x14ac:dyDescent="0.25">
      <c r="A143" s="10">
        <v>36738</v>
      </c>
      <c r="B143" s="29" t="s">
        <v>15</v>
      </c>
      <c r="C143" s="29" t="s">
        <v>17</v>
      </c>
      <c r="D143" s="9" t="s">
        <v>20</v>
      </c>
      <c r="E143" s="11">
        <v>5000</v>
      </c>
      <c r="F143" s="11">
        <v>5000</v>
      </c>
      <c r="G143" s="12">
        <v>3.8250000000000002</v>
      </c>
      <c r="H143" s="40">
        <f t="shared" si="6"/>
        <v>-19125</v>
      </c>
      <c r="I143" s="6">
        <v>322799</v>
      </c>
    </row>
    <row r="144" spans="1:9" s="7" customFormat="1" outlineLevel="2" x14ac:dyDescent="0.25">
      <c r="A144" s="10">
        <v>36738</v>
      </c>
      <c r="B144" s="29" t="s">
        <v>15</v>
      </c>
      <c r="C144" s="29" t="s">
        <v>17</v>
      </c>
      <c r="D144" s="9" t="s">
        <v>20</v>
      </c>
      <c r="E144" s="11">
        <v>5000</v>
      </c>
      <c r="F144" s="11">
        <v>5000</v>
      </c>
      <c r="G144" s="12">
        <v>3.79</v>
      </c>
      <c r="H144" s="40">
        <f t="shared" si="6"/>
        <v>-18950</v>
      </c>
      <c r="I144" s="6">
        <v>322697</v>
      </c>
    </row>
    <row r="145" spans="1:9" s="7" customFormat="1" outlineLevel="2" x14ac:dyDescent="0.25">
      <c r="A145" s="10">
        <v>36738</v>
      </c>
      <c r="B145" s="29" t="s">
        <v>15</v>
      </c>
      <c r="C145" s="29" t="s">
        <v>17</v>
      </c>
      <c r="D145" s="9" t="s">
        <v>20</v>
      </c>
      <c r="E145" s="11">
        <v>5000</v>
      </c>
      <c r="F145" s="11">
        <v>5000</v>
      </c>
      <c r="G145" s="12">
        <v>3.78</v>
      </c>
      <c r="H145" s="40">
        <f t="shared" si="6"/>
        <v>-18900</v>
      </c>
      <c r="I145" s="6">
        <v>322673</v>
      </c>
    </row>
    <row r="146" spans="1:9" s="7" customFormat="1" outlineLevel="2" x14ac:dyDescent="0.25">
      <c r="A146" s="10">
        <v>36738</v>
      </c>
      <c r="B146" s="29" t="s">
        <v>15</v>
      </c>
      <c r="C146" s="29" t="s">
        <v>17</v>
      </c>
      <c r="D146" s="9" t="s">
        <v>20</v>
      </c>
      <c r="E146" s="11">
        <v>5000</v>
      </c>
      <c r="F146" s="11">
        <v>5000</v>
      </c>
      <c r="G146" s="12">
        <v>3.7749999999999999</v>
      </c>
      <c r="H146" s="40">
        <f t="shared" si="6"/>
        <v>-18875</v>
      </c>
      <c r="I146" s="6">
        <v>322648</v>
      </c>
    </row>
    <row r="147" spans="1:9" s="7" customFormat="1" outlineLevel="2" x14ac:dyDescent="0.25">
      <c r="A147" s="10">
        <v>36738</v>
      </c>
      <c r="B147" s="29" t="s">
        <v>15</v>
      </c>
      <c r="C147" s="29" t="s">
        <v>17</v>
      </c>
      <c r="D147" s="9" t="s">
        <v>20</v>
      </c>
      <c r="E147" s="11">
        <v>5000</v>
      </c>
      <c r="F147" s="11">
        <v>5000</v>
      </c>
      <c r="G147" s="12">
        <v>3.57</v>
      </c>
      <c r="H147" s="40">
        <f t="shared" si="6"/>
        <v>-17850</v>
      </c>
      <c r="I147" s="6">
        <v>341781</v>
      </c>
    </row>
    <row r="148" spans="1:9" s="7" customFormat="1" outlineLevel="2" x14ac:dyDescent="0.25">
      <c r="A148" s="10">
        <v>36738</v>
      </c>
      <c r="B148" s="29" t="s">
        <v>15</v>
      </c>
      <c r="C148" s="29" t="s">
        <v>17</v>
      </c>
      <c r="D148" s="9" t="s">
        <v>20</v>
      </c>
      <c r="E148" s="11">
        <v>5000</v>
      </c>
      <c r="F148" s="11">
        <v>5000</v>
      </c>
      <c r="G148" s="12">
        <v>3.52</v>
      </c>
      <c r="H148" s="40">
        <f t="shared" si="6"/>
        <v>-17600</v>
      </c>
      <c r="I148" s="6">
        <v>341524</v>
      </c>
    </row>
    <row r="149" spans="1:9" s="7" customFormat="1" outlineLevel="2" x14ac:dyDescent="0.25">
      <c r="A149" s="10">
        <v>36738</v>
      </c>
      <c r="B149" s="29" t="s">
        <v>15</v>
      </c>
      <c r="C149" s="29" t="s">
        <v>17</v>
      </c>
      <c r="D149" s="9" t="s">
        <v>20</v>
      </c>
      <c r="E149" s="11">
        <v>3450</v>
      </c>
      <c r="F149" s="11">
        <v>3450</v>
      </c>
      <c r="G149" s="12">
        <v>3.9649999999999999</v>
      </c>
      <c r="H149" s="40">
        <f t="shared" si="6"/>
        <v>-13679.25</v>
      </c>
      <c r="I149" s="6">
        <v>331140</v>
      </c>
    </row>
    <row r="150" spans="1:9" s="7" customFormat="1" outlineLevel="2" x14ac:dyDescent="0.25">
      <c r="A150" s="10">
        <v>36738</v>
      </c>
      <c r="B150" s="29" t="s">
        <v>15</v>
      </c>
      <c r="C150" s="29" t="s">
        <v>17</v>
      </c>
      <c r="D150" s="9" t="s">
        <v>20</v>
      </c>
      <c r="E150" s="11">
        <v>3450</v>
      </c>
      <c r="F150" s="11">
        <v>3450</v>
      </c>
      <c r="G150" s="12">
        <v>3.8</v>
      </c>
      <c r="H150" s="40">
        <f t="shared" si="6"/>
        <v>-13110</v>
      </c>
      <c r="I150" s="6">
        <v>324765</v>
      </c>
    </row>
    <row r="151" spans="1:9" s="7" customFormat="1" outlineLevel="2" x14ac:dyDescent="0.25">
      <c r="A151" s="10">
        <v>36738</v>
      </c>
      <c r="B151" s="29" t="s">
        <v>15</v>
      </c>
      <c r="C151" s="29" t="s">
        <v>17</v>
      </c>
      <c r="D151" s="9" t="s">
        <v>20</v>
      </c>
      <c r="E151" s="11">
        <v>1150</v>
      </c>
      <c r="F151" s="11">
        <v>1150</v>
      </c>
      <c r="G151" s="12">
        <v>4.1050000000000004</v>
      </c>
      <c r="H151" s="40">
        <f t="shared" si="6"/>
        <v>-4720.7500000000009</v>
      </c>
      <c r="I151" s="6">
        <v>329032</v>
      </c>
    </row>
    <row r="152" spans="1:9" s="7" customFormat="1" outlineLevel="2" x14ac:dyDescent="0.25">
      <c r="A152" s="10">
        <v>36738</v>
      </c>
      <c r="B152" s="29" t="s">
        <v>15</v>
      </c>
      <c r="C152" s="29" t="s">
        <v>17</v>
      </c>
      <c r="D152" s="9" t="s">
        <v>20</v>
      </c>
      <c r="E152" s="11">
        <v>1150</v>
      </c>
      <c r="F152" s="11">
        <v>1150</v>
      </c>
      <c r="G152" s="12">
        <v>4</v>
      </c>
      <c r="H152" s="40">
        <f t="shared" si="6"/>
        <v>-4600</v>
      </c>
      <c r="I152" s="6">
        <v>325958</v>
      </c>
    </row>
    <row r="153" spans="1:9" s="7" customFormat="1" outlineLevel="2" x14ac:dyDescent="0.25">
      <c r="A153" s="10">
        <v>36738</v>
      </c>
      <c r="B153" s="29" t="s">
        <v>15</v>
      </c>
      <c r="C153" s="29" t="s">
        <v>17</v>
      </c>
      <c r="D153" s="9" t="s">
        <v>20</v>
      </c>
      <c r="E153" s="11">
        <v>1150</v>
      </c>
      <c r="F153" s="11">
        <v>1150</v>
      </c>
      <c r="G153" s="12">
        <v>3.97</v>
      </c>
      <c r="H153" s="40">
        <f t="shared" si="6"/>
        <v>-4565.5</v>
      </c>
      <c r="I153" s="6">
        <v>327198</v>
      </c>
    </row>
    <row r="154" spans="1:9" s="7" customFormat="1" outlineLevel="2" x14ac:dyDescent="0.25">
      <c r="A154" s="10">
        <v>36738</v>
      </c>
      <c r="B154" s="29" t="s">
        <v>15</v>
      </c>
      <c r="C154" s="29" t="s">
        <v>17</v>
      </c>
      <c r="D154" s="9" t="s">
        <v>20</v>
      </c>
      <c r="E154" s="11">
        <v>1150</v>
      </c>
      <c r="F154" s="11">
        <v>1150</v>
      </c>
      <c r="G154" s="12">
        <v>3.8450000000000002</v>
      </c>
      <c r="H154" s="40">
        <f t="shared" si="6"/>
        <v>-4421.75</v>
      </c>
      <c r="I154" s="6">
        <v>322960</v>
      </c>
    </row>
    <row r="155" spans="1:9" s="7" customFormat="1" outlineLevel="1" x14ac:dyDescent="0.25">
      <c r="A155" s="10"/>
      <c r="B155" s="29"/>
      <c r="C155" s="29" t="s">
        <v>42</v>
      </c>
      <c r="D155" s="9"/>
      <c r="E155" s="11"/>
      <c r="F155" s="11">
        <f>SUBTOTAL(9,F109:F154)</f>
        <v>1410076</v>
      </c>
      <c r="G155" s="12"/>
      <c r="H155" s="40">
        <f>SUBTOTAL(9,H109:H154)</f>
        <v>-5228940.22</v>
      </c>
      <c r="I155" s="6"/>
    </row>
    <row r="156" spans="1:9" s="7" customFormat="1" outlineLevel="2" x14ac:dyDescent="0.25">
      <c r="A156" s="28">
        <v>36613</v>
      </c>
      <c r="B156" s="29" t="s">
        <v>15</v>
      </c>
      <c r="C156" s="29" t="s">
        <v>18</v>
      </c>
      <c r="D156" s="30" t="s">
        <v>20</v>
      </c>
      <c r="E156" s="31">
        <v>-8065</v>
      </c>
      <c r="F156" s="31">
        <f>+E156*31</f>
        <v>-250015</v>
      </c>
      <c r="G156" s="32">
        <v>2.89</v>
      </c>
      <c r="H156" s="39">
        <f>IF(F156&gt;0,((F156*G156)*-1),((F156*G156)*-1))</f>
        <v>722543.35</v>
      </c>
      <c r="I156" s="29">
        <v>236662</v>
      </c>
    </row>
    <row r="157" spans="1:9" s="7" customFormat="1" outlineLevel="2" x14ac:dyDescent="0.25">
      <c r="A157" s="28">
        <v>36693</v>
      </c>
      <c r="B157" s="29" t="s">
        <v>15</v>
      </c>
      <c r="C157" s="29" t="s">
        <v>18</v>
      </c>
      <c r="D157" s="30" t="s">
        <v>20</v>
      </c>
      <c r="E157" s="31">
        <v>-951</v>
      </c>
      <c r="F157" s="31">
        <f>+E157*31</f>
        <v>-29481</v>
      </c>
      <c r="G157" s="32">
        <v>4.3499999999999996</v>
      </c>
      <c r="H157" s="39">
        <f>IF(F157&gt;0,((F157*G157)*-1),((F157*G157)*-1))</f>
        <v>128242.34999999999</v>
      </c>
      <c r="I157" s="29">
        <v>302368</v>
      </c>
    </row>
    <row r="158" spans="1:9" s="7" customFormat="1" outlineLevel="2" x14ac:dyDescent="0.25">
      <c r="A158" s="28">
        <v>36721</v>
      </c>
      <c r="B158" s="29" t="s">
        <v>15</v>
      </c>
      <c r="C158" s="29" t="s">
        <v>18</v>
      </c>
      <c r="D158" s="30" t="s">
        <v>20</v>
      </c>
      <c r="E158" s="31">
        <v>-20000</v>
      </c>
      <c r="F158" s="31">
        <f>+E158*3</f>
        <v>-60000</v>
      </c>
      <c r="G158" s="32">
        <v>4.09</v>
      </c>
      <c r="H158" s="39">
        <f>IF(F158&gt;0,((F158*G158)*-1),((F158*G158)*-1))</f>
        <v>245400</v>
      </c>
      <c r="I158" s="29">
        <v>332136</v>
      </c>
    </row>
    <row r="159" spans="1:9" s="7" customFormat="1" outlineLevel="2" x14ac:dyDescent="0.25">
      <c r="A159" s="28">
        <v>36704</v>
      </c>
      <c r="B159" s="29" t="s">
        <v>15</v>
      </c>
      <c r="C159" s="29" t="s">
        <v>18</v>
      </c>
      <c r="D159" s="30" t="s">
        <v>20</v>
      </c>
      <c r="E159" s="31">
        <v>-40000</v>
      </c>
      <c r="F159" s="31">
        <f>+E159*31</f>
        <v>-1240000</v>
      </c>
      <c r="G159" s="32">
        <v>4.1414999999999997</v>
      </c>
      <c r="H159" s="39">
        <f>IF(F159&gt;0,((F159*G159)*-1),((F159*G159)*-1))</f>
        <v>5135460</v>
      </c>
      <c r="I159" s="29">
        <v>314688</v>
      </c>
    </row>
    <row r="160" spans="1:9" s="7" customFormat="1" outlineLevel="1" x14ac:dyDescent="0.25">
      <c r="A160" s="28"/>
      <c r="B160" s="29"/>
      <c r="C160" s="29" t="s">
        <v>43</v>
      </c>
      <c r="D160" s="30"/>
      <c r="E160" s="31"/>
      <c r="F160" s="31">
        <f>SUBTOTAL(9,F156:F159)</f>
        <v>-1579496</v>
      </c>
      <c r="G160" s="32"/>
      <c r="H160" s="39">
        <f>SUBTOTAL(9,H156:H159)</f>
        <v>6231645.7000000002</v>
      </c>
      <c r="I160" s="29"/>
    </row>
    <row r="161" spans="1:9" s="7" customFormat="1" outlineLevel="2" x14ac:dyDescent="0.25">
      <c r="A161" s="28">
        <v>36613</v>
      </c>
      <c r="B161" s="29" t="s">
        <v>16</v>
      </c>
      <c r="C161" s="29" t="s">
        <v>17</v>
      </c>
      <c r="D161" s="30" t="s">
        <v>19</v>
      </c>
      <c r="E161" s="31">
        <v>24194</v>
      </c>
      <c r="F161" s="31">
        <f>+E161*31</f>
        <v>750014</v>
      </c>
      <c r="G161" s="32">
        <v>0</v>
      </c>
      <c r="H161" s="39">
        <f>IF(F161&gt;0,((F161*G161)*-1),((F161*G161)*-1))</f>
        <v>0</v>
      </c>
      <c r="I161" s="29">
        <v>233151</v>
      </c>
    </row>
    <row r="162" spans="1:9" outlineLevel="2" x14ac:dyDescent="0.25">
      <c r="A162" s="28">
        <v>36732</v>
      </c>
      <c r="B162" s="29" t="s">
        <v>16</v>
      </c>
      <c r="C162" s="29" t="s">
        <v>17</v>
      </c>
      <c r="D162" s="30" t="s">
        <v>19</v>
      </c>
      <c r="E162" s="31">
        <v>10000</v>
      </c>
      <c r="F162" s="31">
        <v>10000</v>
      </c>
      <c r="G162" s="32">
        <v>0</v>
      </c>
      <c r="H162" s="39">
        <f>IF(F162&gt;0,((F162*G162)*-1),((F162*G162)*-1))</f>
        <v>0</v>
      </c>
      <c r="I162" s="29">
        <v>343919</v>
      </c>
    </row>
    <row r="163" spans="1:9" outlineLevel="2" x14ac:dyDescent="0.25">
      <c r="A163" s="28">
        <v>36732</v>
      </c>
      <c r="B163" s="29" t="s">
        <v>16</v>
      </c>
      <c r="C163" s="29" t="s">
        <v>17</v>
      </c>
      <c r="D163" s="30" t="s">
        <v>19</v>
      </c>
      <c r="E163" s="31">
        <v>10000</v>
      </c>
      <c r="F163" s="31">
        <v>10000</v>
      </c>
      <c r="G163" s="32">
        <v>0</v>
      </c>
      <c r="H163" s="39">
        <f>IF(F163&gt;0,((F163*G163)*-1),((F163*G163)*-1))</f>
        <v>0</v>
      </c>
      <c r="I163" s="29">
        <v>345116</v>
      </c>
    </row>
    <row r="164" spans="1:9" outlineLevel="2" x14ac:dyDescent="0.25">
      <c r="A164" s="28">
        <v>36732</v>
      </c>
      <c r="B164" s="29" t="s">
        <v>16</v>
      </c>
      <c r="C164" s="29" t="s">
        <v>17</v>
      </c>
      <c r="D164" s="30" t="s">
        <v>19</v>
      </c>
      <c r="E164" s="31">
        <v>80000</v>
      </c>
      <c r="F164" s="31">
        <f>+E164*31</f>
        <v>2480000</v>
      </c>
      <c r="G164" s="32">
        <v>0</v>
      </c>
      <c r="H164" s="39">
        <f>IF(F164&gt;0,((F164*G164)*-1),((F164*G164)*-1))</f>
        <v>0</v>
      </c>
      <c r="I164" s="29">
        <v>316083</v>
      </c>
    </row>
    <row r="165" spans="1:9" outlineLevel="1" x14ac:dyDescent="0.25">
      <c r="A165" s="28"/>
      <c r="B165" s="29"/>
      <c r="C165" s="29" t="s">
        <v>42</v>
      </c>
      <c r="D165" s="30"/>
      <c r="E165" s="31"/>
      <c r="F165" s="31">
        <f>SUBTOTAL(9,F161:F164)</f>
        <v>3250014</v>
      </c>
      <c r="G165" s="32"/>
      <c r="H165" s="39">
        <f>SUBTOTAL(9,H161:H164)</f>
        <v>0</v>
      </c>
      <c r="I165" s="29"/>
    </row>
    <row r="166" spans="1:9" outlineLevel="2" x14ac:dyDescent="0.25">
      <c r="A166" s="28">
        <v>36722</v>
      </c>
      <c r="B166" s="29" t="s">
        <v>16</v>
      </c>
      <c r="C166" s="29" t="s">
        <v>18</v>
      </c>
      <c r="D166" s="30" t="s">
        <v>19</v>
      </c>
      <c r="E166" s="31">
        <v>-10000</v>
      </c>
      <c r="F166" s="31">
        <f>+E166*31</f>
        <v>-310000</v>
      </c>
      <c r="G166" s="32">
        <v>0</v>
      </c>
      <c r="H166" s="39">
        <f>IF(F166&gt;0,((F166*G166)*-1),((F166*G166)*-1))</f>
        <v>0</v>
      </c>
      <c r="I166" s="29">
        <v>318703</v>
      </c>
    </row>
    <row r="167" spans="1:9" outlineLevel="2" x14ac:dyDescent="0.25">
      <c r="A167" s="28">
        <v>36726</v>
      </c>
      <c r="B167" s="29" t="s">
        <v>16</v>
      </c>
      <c r="C167" s="29" t="s">
        <v>18</v>
      </c>
      <c r="D167" s="30" t="s">
        <v>19</v>
      </c>
      <c r="E167" s="31">
        <v>-7620</v>
      </c>
      <c r="F167" s="31">
        <f>+E167*31</f>
        <v>-236220</v>
      </c>
      <c r="G167" s="32">
        <v>0</v>
      </c>
      <c r="H167" s="39">
        <f>IF(F167&gt;0,((F167*G167)*-1),((F167*G167)*-1))</f>
        <v>0</v>
      </c>
      <c r="I167" s="29">
        <v>233096</v>
      </c>
    </row>
    <row r="168" spans="1:9" outlineLevel="2" x14ac:dyDescent="0.25">
      <c r="A168" s="28">
        <v>36727</v>
      </c>
      <c r="B168" s="29" t="s">
        <v>16</v>
      </c>
      <c r="C168" s="29" t="s">
        <v>18</v>
      </c>
      <c r="D168" s="30" t="s">
        <v>19</v>
      </c>
      <c r="E168" s="31">
        <v>-119490</v>
      </c>
      <c r="F168" s="31">
        <v>-119490</v>
      </c>
      <c r="G168" s="32">
        <v>0</v>
      </c>
      <c r="H168" s="39">
        <v>0</v>
      </c>
      <c r="I168" s="29">
        <v>325204</v>
      </c>
    </row>
    <row r="169" spans="1:9" outlineLevel="2" x14ac:dyDescent="0.25">
      <c r="A169" s="28">
        <v>36727</v>
      </c>
      <c r="B169" s="29" t="s">
        <v>16</v>
      </c>
      <c r="C169" s="29" t="s">
        <v>18</v>
      </c>
      <c r="D169" s="30" t="s">
        <v>19</v>
      </c>
      <c r="E169" s="31">
        <v>-6087</v>
      </c>
      <c r="F169" s="31">
        <f>+E169*31</f>
        <v>-188697</v>
      </c>
      <c r="G169" s="32">
        <v>0</v>
      </c>
      <c r="H169" s="39">
        <f>IF(F169&gt;0,((F169*G169)*-1),((F169*G169)*-1))</f>
        <v>0</v>
      </c>
      <c r="I169" s="29">
        <v>316875</v>
      </c>
    </row>
    <row r="170" spans="1:9" outlineLevel="2" x14ac:dyDescent="0.25">
      <c r="A170" s="28">
        <v>36720</v>
      </c>
      <c r="B170" s="29" t="s">
        <v>16</v>
      </c>
      <c r="C170" s="29" t="s">
        <v>18</v>
      </c>
      <c r="D170" s="30" t="s">
        <v>19</v>
      </c>
      <c r="E170" s="31">
        <v>-50000</v>
      </c>
      <c r="F170" s="31">
        <v>-50000</v>
      </c>
      <c r="G170" s="32">
        <v>0</v>
      </c>
      <c r="H170" s="39">
        <f>IF(F170&gt;0,((F170*G170)*-1),((F170*G170)*-1))</f>
        <v>0</v>
      </c>
      <c r="I170" s="29">
        <v>318715</v>
      </c>
    </row>
    <row r="171" spans="1:9" outlineLevel="2" x14ac:dyDescent="0.25">
      <c r="A171" s="28">
        <v>36720</v>
      </c>
      <c r="B171" s="29" t="s">
        <v>16</v>
      </c>
      <c r="C171" s="29" t="s">
        <v>18</v>
      </c>
      <c r="D171" s="30" t="s">
        <v>19</v>
      </c>
      <c r="E171" s="31">
        <v>-50000</v>
      </c>
      <c r="F171" s="31">
        <v>-50000</v>
      </c>
      <c r="G171" s="32">
        <v>0</v>
      </c>
      <c r="H171" s="39">
        <v>0</v>
      </c>
      <c r="I171" s="29">
        <v>318715</v>
      </c>
    </row>
    <row r="172" spans="1:9" outlineLevel="2" x14ac:dyDescent="0.25">
      <c r="A172" s="28">
        <v>36720</v>
      </c>
      <c r="B172" s="29" t="s">
        <v>16</v>
      </c>
      <c r="C172" s="29" t="s">
        <v>18</v>
      </c>
      <c r="D172" s="30" t="s">
        <v>19</v>
      </c>
      <c r="E172" s="31">
        <v>-50000</v>
      </c>
      <c r="F172" s="31">
        <v>-50000</v>
      </c>
      <c r="G172" s="32">
        <v>0</v>
      </c>
      <c r="H172" s="39">
        <v>0</v>
      </c>
      <c r="I172" s="29">
        <v>318715</v>
      </c>
    </row>
    <row r="173" spans="1:9" outlineLevel="2" x14ac:dyDescent="0.25">
      <c r="A173" s="28">
        <v>36719</v>
      </c>
      <c r="B173" s="29" t="s">
        <v>16</v>
      </c>
      <c r="C173" s="29" t="s">
        <v>18</v>
      </c>
      <c r="D173" s="30" t="s">
        <v>19</v>
      </c>
      <c r="E173" s="31">
        <v>-6053</v>
      </c>
      <c r="F173" s="31">
        <f>+E173*5</f>
        <v>-30265</v>
      </c>
      <c r="G173" s="32">
        <v>0</v>
      </c>
      <c r="H173" s="39">
        <f>IF(F173&gt;0,((F173*G173)*-1),((F173*G173)*-1))</f>
        <v>0</v>
      </c>
      <c r="I173" s="29">
        <v>320236</v>
      </c>
    </row>
    <row r="174" spans="1:9" outlineLevel="2" x14ac:dyDescent="0.25">
      <c r="A174" s="28">
        <v>36707</v>
      </c>
      <c r="B174" s="29" t="s">
        <v>16</v>
      </c>
      <c r="C174" s="29" t="s">
        <v>18</v>
      </c>
      <c r="D174" s="30" t="s">
        <v>19</v>
      </c>
      <c r="E174" s="31">
        <v>-30000</v>
      </c>
      <c r="F174" s="31">
        <v>-30000</v>
      </c>
      <c r="G174" s="32">
        <v>0</v>
      </c>
      <c r="H174" s="39">
        <v>0</v>
      </c>
      <c r="I174" s="29">
        <v>340115</v>
      </c>
    </row>
    <row r="175" spans="1:9" outlineLevel="2" x14ac:dyDescent="0.25">
      <c r="A175" s="28">
        <v>36717</v>
      </c>
      <c r="B175" s="29" t="s">
        <v>16</v>
      </c>
      <c r="C175" s="29" t="s">
        <v>18</v>
      </c>
      <c r="D175" s="30" t="s">
        <v>19</v>
      </c>
      <c r="E175" s="31">
        <v>-30000</v>
      </c>
      <c r="F175" s="31">
        <v>-30000</v>
      </c>
      <c r="G175" s="32">
        <v>0</v>
      </c>
      <c r="H175" s="39">
        <v>0</v>
      </c>
      <c r="I175" s="29">
        <v>332053</v>
      </c>
    </row>
    <row r="176" spans="1:9" outlineLevel="2" x14ac:dyDescent="0.25">
      <c r="A176" s="28">
        <v>36716</v>
      </c>
      <c r="B176" s="29" t="s">
        <v>16</v>
      </c>
      <c r="C176" s="29" t="s">
        <v>18</v>
      </c>
      <c r="D176" s="30" t="s">
        <v>19</v>
      </c>
      <c r="E176" s="31">
        <v>-30000</v>
      </c>
      <c r="F176" s="31">
        <v>-30000</v>
      </c>
      <c r="G176" s="32">
        <v>0</v>
      </c>
      <c r="H176" s="39">
        <v>0</v>
      </c>
      <c r="I176" s="29">
        <v>332051</v>
      </c>
    </row>
    <row r="177" spans="1:9" outlineLevel="2" x14ac:dyDescent="0.25">
      <c r="A177" s="28">
        <v>36718</v>
      </c>
      <c r="B177" s="29" t="s">
        <v>16</v>
      </c>
      <c r="C177" s="29" t="s">
        <v>18</v>
      </c>
      <c r="D177" s="30" t="s">
        <v>19</v>
      </c>
      <c r="E177" s="31">
        <v>-30000</v>
      </c>
      <c r="F177" s="31">
        <v>-30000</v>
      </c>
      <c r="G177" s="32">
        <v>0</v>
      </c>
      <c r="H177" s="39">
        <v>0</v>
      </c>
      <c r="I177" s="29">
        <v>332054</v>
      </c>
    </row>
    <row r="178" spans="1:9" outlineLevel="2" x14ac:dyDescent="0.25">
      <c r="A178" s="28">
        <v>36720</v>
      </c>
      <c r="B178" s="29" t="s">
        <v>16</v>
      </c>
      <c r="C178" s="29" t="s">
        <v>18</v>
      </c>
      <c r="D178" s="30" t="s">
        <v>19</v>
      </c>
      <c r="E178" s="31">
        <v>-30000</v>
      </c>
      <c r="F178" s="31">
        <v>-30000</v>
      </c>
      <c r="G178" s="32">
        <v>0</v>
      </c>
      <c r="H178" s="39">
        <v>0</v>
      </c>
      <c r="I178" s="35">
        <v>348474</v>
      </c>
    </row>
    <row r="179" spans="1:9" outlineLevel="2" x14ac:dyDescent="0.25">
      <c r="A179" s="28">
        <v>36721</v>
      </c>
      <c r="B179" s="29" t="s">
        <v>16</v>
      </c>
      <c r="C179" s="29" t="s">
        <v>18</v>
      </c>
      <c r="D179" s="30" t="s">
        <v>19</v>
      </c>
      <c r="E179" s="31">
        <v>-30000</v>
      </c>
      <c r="F179" s="31">
        <v>-30000</v>
      </c>
      <c r="G179" s="32">
        <v>0</v>
      </c>
      <c r="H179" s="39">
        <v>0</v>
      </c>
      <c r="I179" s="35">
        <v>348476</v>
      </c>
    </row>
    <row r="180" spans="1:9" outlineLevel="2" x14ac:dyDescent="0.25">
      <c r="A180" s="28">
        <v>36722</v>
      </c>
      <c r="B180" s="29" t="s">
        <v>16</v>
      </c>
      <c r="C180" s="29" t="s">
        <v>18</v>
      </c>
      <c r="D180" s="30" t="s">
        <v>19</v>
      </c>
      <c r="E180" s="31">
        <v>-30000</v>
      </c>
      <c r="F180" s="31">
        <v>-30000</v>
      </c>
      <c r="G180" s="32">
        <v>0</v>
      </c>
      <c r="H180" s="39">
        <v>0</v>
      </c>
      <c r="I180" s="35">
        <v>348485</v>
      </c>
    </row>
    <row r="181" spans="1:9" outlineLevel="2" x14ac:dyDescent="0.25">
      <c r="A181" s="28">
        <v>36724</v>
      </c>
      <c r="B181" s="29" t="s">
        <v>16</v>
      </c>
      <c r="C181" s="29" t="s">
        <v>18</v>
      </c>
      <c r="D181" s="30" t="s">
        <v>19</v>
      </c>
      <c r="E181" s="31">
        <v>-30000</v>
      </c>
      <c r="F181" s="31">
        <v>-30000</v>
      </c>
      <c r="G181" s="32">
        <v>0</v>
      </c>
      <c r="H181" s="39">
        <v>0</v>
      </c>
      <c r="I181" s="35">
        <v>348487</v>
      </c>
    </row>
    <row r="182" spans="1:9" outlineLevel="2" x14ac:dyDescent="0.25">
      <c r="A182" s="28">
        <v>36719</v>
      </c>
      <c r="B182" s="29" t="s">
        <v>16</v>
      </c>
      <c r="C182" s="29" t="s">
        <v>18</v>
      </c>
      <c r="D182" s="30" t="s">
        <v>19</v>
      </c>
      <c r="E182" s="31">
        <v>-30000</v>
      </c>
      <c r="F182" s="31">
        <v>-30000</v>
      </c>
      <c r="G182" s="32">
        <v>0</v>
      </c>
      <c r="H182" s="39">
        <v>0</v>
      </c>
      <c r="I182" s="29">
        <v>332052</v>
      </c>
    </row>
    <row r="183" spans="1:9" outlineLevel="2" x14ac:dyDescent="0.25">
      <c r="A183" s="28">
        <v>36725</v>
      </c>
      <c r="B183" s="29" t="s">
        <v>16</v>
      </c>
      <c r="C183" s="29" t="s">
        <v>18</v>
      </c>
      <c r="D183" s="30" t="s">
        <v>19</v>
      </c>
      <c r="E183" s="31">
        <v>-30000</v>
      </c>
      <c r="F183" s="31">
        <v>-30000</v>
      </c>
      <c r="G183" s="32">
        <v>0</v>
      </c>
      <c r="H183" s="39">
        <v>0</v>
      </c>
      <c r="I183" s="35">
        <v>348480</v>
      </c>
    </row>
    <row r="184" spans="1:9" outlineLevel="2" x14ac:dyDescent="0.25">
      <c r="A184" s="28">
        <v>36729</v>
      </c>
      <c r="B184" s="29" t="s">
        <v>16</v>
      </c>
      <c r="C184" s="29" t="s">
        <v>18</v>
      </c>
      <c r="D184" s="30" t="s">
        <v>19</v>
      </c>
      <c r="E184" s="31">
        <v>-30000</v>
      </c>
      <c r="F184" s="31">
        <v>-30000</v>
      </c>
      <c r="G184" s="32">
        <v>0</v>
      </c>
      <c r="H184" s="39">
        <v>0</v>
      </c>
      <c r="I184" s="35">
        <v>325201</v>
      </c>
    </row>
    <row r="185" spans="1:9" outlineLevel="2" x14ac:dyDescent="0.25">
      <c r="A185" s="28">
        <v>36723</v>
      </c>
      <c r="B185" s="29" t="s">
        <v>16</v>
      </c>
      <c r="C185" s="29" t="s">
        <v>18</v>
      </c>
      <c r="D185" s="30" t="s">
        <v>19</v>
      </c>
      <c r="E185" s="31">
        <v>-30000</v>
      </c>
      <c r="F185" s="31">
        <v>-30000</v>
      </c>
      <c r="G185" s="32">
        <v>0</v>
      </c>
      <c r="H185" s="39">
        <v>0</v>
      </c>
      <c r="I185" s="35">
        <v>348478</v>
      </c>
    </row>
    <row r="186" spans="1:9" outlineLevel="2" x14ac:dyDescent="0.25">
      <c r="A186" s="28">
        <v>36726</v>
      </c>
      <c r="B186" s="29" t="s">
        <v>16</v>
      </c>
      <c r="C186" s="29" t="s">
        <v>18</v>
      </c>
      <c r="D186" s="30" t="s">
        <v>19</v>
      </c>
      <c r="E186" s="31">
        <v>-30000</v>
      </c>
      <c r="F186" s="31">
        <v>-30000</v>
      </c>
      <c r="G186" s="32">
        <v>0</v>
      </c>
      <c r="H186" s="39">
        <v>0</v>
      </c>
      <c r="I186" s="35">
        <v>348481</v>
      </c>
    </row>
    <row r="187" spans="1:9" outlineLevel="2" x14ac:dyDescent="0.25">
      <c r="A187" s="28">
        <v>36730</v>
      </c>
      <c r="B187" s="29" t="s">
        <v>16</v>
      </c>
      <c r="C187" s="29" t="s">
        <v>18</v>
      </c>
      <c r="D187" s="30" t="s">
        <v>19</v>
      </c>
      <c r="E187" s="31">
        <v>-30000</v>
      </c>
      <c r="F187" s="31">
        <v>-30000</v>
      </c>
      <c r="G187" s="32">
        <v>0</v>
      </c>
      <c r="H187" s="39">
        <v>0</v>
      </c>
      <c r="I187" s="35">
        <v>325205</v>
      </c>
    </row>
    <row r="188" spans="1:9" outlineLevel="2" x14ac:dyDescent="0.25">
      <c r="A188" s="28">
        <v>36727</v>
      </c>
      <c r="B188" s="29" t="s">
        <v>16</v>
      </c>
      <c r="C188" s="29" t="s">
        <v>18</v>
      </c>
      <c r="D188" s="30" t="s">
        <v>19</v>
      </c>
      <c r="E188" s="31">
        <v>-30000</v>
      </c>
      <c r="F188" s="31">
        <v>-30000</v>
      </c>
      <c r="G188" s="32">
        <v>0</v>
      </c>
      <c r="H188" s="39">
        <v>0</v>
      </c>
      <c r="I188" s="35">
        <v>325200</v>
      </c>
    </row>
    <row r="189" spans="1:9" outlineLevel="2" x14ac:dyDescent="0.25">
      <c r="A189" s="28">
        <v>36728</v>
      </c>
      <c r="B189" s="29" t="s">
        <v>16</v>
      </c>
      <c r="C189" s="29" t="s">
        <v>18</v>
      </c>
      <c r="D189" s="30" t="s">
        <v>19</v>
      </c>
      <c r="E189" s="31">
        <v>-30000</v>
      </c>
      <c r="F189" s="31">
        <v>-30000</v>
      </c>
      <c r="G189" s="32">
        <v>0</v>
      </c>
      <c r="H189" s="39">
        <v>0</v>
      </c>
      <c r="I189" s="35">
        <v>325203</v>
      </c>
    </row>
    <row r="190" spans="1:9" outlineLevel="2" x14ac:dyDescent="0.25">
      <c r="A190" s="28">
        <v>36708</v>
      </c>
      <c r="B190" s="29" t="s">
        <v>16</v>
      </c>
      <c r="C190" s="29" t="s">
        <v>18</v>
      </c>
      <c r="D190" s="30" t="s">
        <v>19</v>
      </c>
      <c r="E190" s="31">
        <v>-30000</v>
      </c>
      <c r="F190" s="31">
        <v>-30000</v>
      </c>
      <c r="G190" s="32">
        <v>0</v>
      </c>
      <c r="H190" s="39">
        <v>0</v>
      </c>
      <c r="I190" s="29">
        <v>340114</v>
      </c>
    </row>
    <row r="191" spans="1:9" outlineLevel="2" x14ac:dyDescent="0.25">
      <c r="A191" s="28">
        <v>36710</v>
      </c>
      <c r="B191" s="29" t="s">
        <v>16</v>
      </c>
      <c r="C191" s="29" t="s">
        <v>18</v>
      </c>
      <c r="D191" s="30" t="s">
        <v>19</v>
      </c>
      <c r="E191" s="31">
        <v>-30000</v>
      </c>
      <c r="F191" s="31">
        <v>-30000</v>
      </c>
      <c r="G191" s="32">
        <v>0</v>
      </c>
      <c r="H191" s="39">
        <v>0</v>
      </c>
      <c r="I191" s="29">
        <v>340121</v>
      </c>
    </row>
    <row r="192" spans="1:9" outlineLevel="2" x14ac:dyDescent="0.25">
      <c r="A192" s="28">
        <v>36709</v>
      </c>
      <c r="B192" s="29" t="s">
        <v>16</v>
      </c>
      <c r="C192" s="29" t="s">
        <v>18</v>
      </c>
      <c r="D192" s="30" t="s">
        <v>19</v>
      </c>
      <c r="E192" s="31">
        <v>-30000</v>
      </c>
      <c r="F192" s="31">
        <v>-30000</v>
      </c>
      <c r="G192" s="32">
        <v>0</v>
      </c>
      <c r="H192" s="39">
        <v>0</v>
      </c>
      <c r="I192" s="29">
        <v>340119</v>
      </c>
    </row>
    <row r="193" spans="1:9" outlineLevel="2" x14ac:dyDescent="0.25">
      <c r="A193" s="28">
        <v>36731</v>
      </c>
      <c r="B193" s="29" t="s">
        <v>16</v>
      </c>
      <c r="C193" s="29" t="s">
        <v>18</v>
      </c>
      <c r="D193" s="30" t="s">
        <v>19</v>
      </c>
      <c r="E193" s="31">
        <v>-30000</v>
      </c>
      <c r="F193" s="31">
        <v>-30000</v>
      </c>
      <c r="G193" s="32">
        <v>0</v>
      </c>
      <c r="H193" s="39">
        <v>0</v>
      </c>
      <c r="I193" s="29">
        <v>341974</v>
      </c>
    </row>
    <row r="194" spans="1:9" outlineLevel="2" x14ac:dyDescent="0.25">
      <c r="A194" s="28">
        <v>36711</v>
      </c>
      <c r="B194" s="29" t="s">
        <v>16</v>
      </c>
      <c r="C194" s="29" t="s">
        <v>18</v>
      </c>
      <c r="D194" s="30" t="s">
        <v>19</v>
      </c>
      <c r="E194" s="31">
        <v>-30000</v>
      </c>
      <c r="F194" s="31">
        <v>-30000</v>
      </c>
      <c r="G194" s="32">
        <v>0</v>
      </c>
      <c r="H194" s="39">
        <v>0</v>
      </c>
      <c r="I194" s="29">
        <v>340122</v>
      </c>
    </row>
    <row r="195" spans="1:9" outlineLevel="2" x14ac:dyDescent="0.25">
      <c r="A195" s="28">
        <v>36712</v>
      </c>
      <c r="B195" s="29" t="s">
        <v>16</v>
      </c>
      <c r="C195" s="29" t="s">
        <v>18</v>
      </c>
      <c r="D195" s="30" t="s">
        <v>19</v>
      </c>
      <c r="E195" s="31">
        <v>-30000</v>
      </c>
      <c r="F195" s="31">
        <v>-30000</v>
      </c>
      <c r="G195" s="32">
        <v>0</v>
      </c>
      <c r="H195" s="39">
        <v>0</v>
      </c>
      <c r="I195" s="29">
        <v>340123</v>
      </c>
    </row>
    <row r="196" spans="1:9" outlineLevel="2" x14ac:dyDescent="0.25">
      <c r="A196" s="28">
        <v>36714</v>
      </c>
      <c r="B196" s="29" t="s">
        <v>16</v>
      </c>
      <c r="C196" s="29" t="s">
        <v>18</v>
      </c>
      <c r="D196" s="30" t="s">
        <v>19</v>
      </c>
      <c r="E196" s="31">
        <v>-30000</v>
      </c>
      <c r="F196" s="31">
        <v>-30000</v>
      </c>
      <c r="G196" s="32">
        <v>0</v>
      </c>
      <c r="H196" s="39">
        <v>0</v>
      </c>
      <c r="I196" s="29">
        <v>340125</v>
      </c>
    </row>
    <row r="197" spans="1:9" outlineLevel="2" x14ac:dyDescent="0.25">
      <c r="A197" s="28">
        <v>36715</v>
      </c>
      <c r="B197" s="29" t="s">
        <v>16</v>
      </c>
      <c r="C197" s="29" t="s">
        <v>18</v>
      </c>
      <c r="D197" s="30" t="s">
        <v>19</v>
      </c>
      <c r="E197" s="31">
        <v>-30000</v>
      </c>
      <c r="F197" s="31">
        <v>-30000</v>
      </c>
      <c r="G197" s="32">
        <v>0</v>
      </c>
      <c r="H197" s="39">
        <v>0</v>
      </c>
      <c r="I197" s="29">
        <v>332050</v>
      </c>
    </row>
    <row r="198" spans="1:9" outlineLevel="2" x14ac:dyDescent="0.25">
      <c r="A198" s="28">
        <v>36713</v>
      </c>
      <c r="B198" s="29" t="s">
        <v>16</v>
      </c>
      <c r="C198" s="29" t="s">
        <v>18</v>
      </c>
      <c r="D198" s="30" t="s">
        <v>19</v>
      </c>
      <c r="E198" s="31">
        <v>-30000</v>
      </c>
      <c r="F198" s="31">
        <v>-30000</v>
      </c>
      <c r="G198" s="32">
        <v>0</v>
      </c>
      <c r="H198" s="39">
        <v>0</v>
      </c>
      <c r="I198" s="29">
        <v>340120</v>
      </c>
    </row>
    <row r="199" spans="1:9" outlineLevel="2" x14ac:dyDescent="0.25">
      <c r="A199" s="28">
        <v>36718</v>
      </c>
      <c r="B199" s="29" t="s">
        <v>16</v>
      </c>
      <c r="C199" s="29" t="s">
        <v>18</v>
      </c>
      <c r="D199" s="30" t="s">
        <v>19</v>
      </c>
      <c r="E199" s="31">
        <v>-5000</v>
      </c>
      <c r="F199" s="31">
        <f>+E199*5</f>
        <v>-25000</v>
      </c>
      <c r="G199" s="32">
        <v>0</v>
      </c>
      <c r="H199" s="39">
        <f t="shared" ref="H199:H230" si="7">IF(F199&gt;0,((F199*G199)*-1),((F199*G199)*-1))</f>
        <v>0</v>
      </c>
      <c r="I199" s="29">
        <v>320235</v>
      </c>
    </row>
    <row r="200" spans="1:9" outlineLevel="2" x14ac:dyDescent="0.25">
      <c r="A200" s="28">
        <v>36713</v>
      </c>
      <c r="B200" s="29" t="s">
        <v>16</v>
      </c>
      <c r="C200" s="29" t="s">
        <v>18</v>
      </c>
      <c r="D200" s="30" t="s">
        <v>19</v>
      </c>
      <c r="E200" s="31">
        <v>-20000</v>
      </c>
      <c r="F200" s="31">
        <v>-20000</v>
      </c>
      <c r="G200" s="32">
        <v>0</v>
      </c>
      <c r="H200" s="39">
        <f t="shared" si="7"/>
        <v>0</v>
      </c>
      <c r="I200" s="29">
        <v>323716</v>
      </c>
    </row>
    <row r="201" spans="1:9" outlineLevel="2" x14ac:dyDescent="0.25">
      <c r="A201" s="28">
        <v>36714</v>
      </c>
      <c r="B201" s="29" t="s">
        <v>16</v>
      </c>
      <c r="C201" s="29" t="s">
        <v>18</v>
      </c>
      <c r="D201" s="30" t="s">
        <v>19</v>
      </c>
      <c r="E201" s="31">
        <v>-20000</v>
      </c>
      <c r="F201" s="31">
        <v>-20000</v>
      </c>
      <c r="G201" s="32">
        <v>0</v>
      </c>
      <c r="H201" s="39">
        <f t="shared" si="7"/>
        <v>0</v>
      </c>
      <c r="I201" s="29">
        <v>343496</v>
      </c>
    </row>
    <row r="202" spans="1:9" outlineLevel="2" x14ac:dyDescent="0.25">
      <c r="A202" s="28">
        <v>36715</v>
      </c>
      <c r="B202" s="29" t="s">
        <v>16</v>
      </c>
      <c r="C202" s="29" t="s">
        <v>18</v>
      </c>
      <c r="D202" s="30" t="s">
        <v>19</v>
      </c>
      <c r="E202" s="31">
        <v>-20000</v>
      </c>
      <c r="F202" s="31">
        <v>-20000</v>
      </c>
      <c r="G202" s="32">
        <v>0</v>
      </c>
      <c r="H202" s="39">
        <f t="shared" si="7"/>
        <v>0</v>
      </c>
      <c r="I202" s="29">
        <v>345132</v>
      </c>
    </row>
    <row r="203" spans="1:9" outlineLevel="2" x14ac:dyDescent="0.25">
      <c r="A203" s="28">
        <v>36716</v>
      </c>
      <c r="B203" s="29" t="s">
        <v>16</v>
      </c>
      <c r="C203" s="29" t="s">
        <v>18</v>
      </c>
      <c r="D203" s="30" t="s">
        <v>19</v>
      </c>
      <c r="E203" s="31">
        <v>-20000</v>
      </c>
      <c r="F203" s="31">
        <v>-20000</v>
      </c>
      <c r="G203" s="32">
        <v>0</v>
      </c>
      <c r="H203" s="39">
        <f t="shared" si="7"/>
        <v>0</v>
      </c>
      <c r="I203" s="29">
        <v>346903</v>
      </c>
    </row>
    <row r="204" spans="1:9" outlineLevel="2" x14ac:dyDescent="0.25">
      <c r="A204" s="28">
        <v>36721</v>
      </c>
      <c r="B204" s="29" t="s">
        <v>16</v>
      </c>
      <c r="C204" s="29" t="s">
        <v>18</v>
      </c>
      <c r="D204" s="30" t="s">
        <v>19</v>
      </c>
      <c r="E204" s="31">
        <v>-20000</v>
      </c>
      <c r="F204" s="31">
        <v>-100000</v>
      </c>
      <c r="G204" s="32">
        <v>0</v>
      </c>
      <c r="H204" s="39">
        <f t="shared" si="7"/>
        <v>0</v>
      </c>
      <c r="I204" s="29">
        <v>320232</v>
      </c>
    </row>
    <row r="205" spans="1:9" outlineLevel="2" x14ac:dyDescent="0.25">
      <c r="A205" s="28">
        <v>36725</v>
      </c>
      <c r="B205" s="29" t="s">
        <v>16</v>
      </c>
      <c r="C205" s="29" t="s">
        <v>18</v>
      </c>
      <c r="D205" s="30" t="s">
        <v>19</v>
      </c>
      <c r="E205" s="31">
        <v>-5487</v>
      </c>
      <c r="F205" s="31">
        <f>+E205*3</f>
        <v>-16461</v>
      </c>
      <c r="G205" s="32">
        <v>0</v>
      </c>
      <c r="H205" s="39">
        <f t="shared" si="7"/>
        <v>0</v>
      </c>
      <c r="I205" s="29">
        <v>348490</v>
      </c>
    </row>
    <row r="206" spans="1:9" outlineLevel="2" x14ac:dyDescent="0.25">
      <c r="A206" s="28">
        <v>36724</v>
      </c>
      <c r="B206" s="29" t="s">
        <v>16</v>
      </c>
      <c r="C206" s="29" t="s">
        <v>18</v>
      </c>
      <c r="D206" s="30" t="s">
        <v>19</v>
      </c>
      <c r="E206" s="31">
        <v>-15815</v>
      </c>
      <c r="F206" s="31">
        <v>-15815</v>
      </c>
      <c r="G206" s="32">
        <v>0</v>
      </c>
      <c r="H206" s="39">
        <f t="shared" si="7"/>
        <v>0</v>
      </c>
      <c r="I206" s="29">
        <v>323731</v>
      </c>
    </row>
    <row r="207" spans="1:9" outlineLevel="2" x14ac:dyDescent="0.25">
      <c r="A207" s="28">
        <v>36708</v>
      </c>
      <c r="B207" s="29" t="s">
        <v>16</v>
      </c>
      <c r="C207" s="29" t="s">
        <v>18</v>
      </c>
      <c r="D207" s="30" t="s">
        <v>19</v>
      </c>
      <c r="E207" s="31">
        <v>-3000</v>
      </c>
      <c r="F207" s="31">
        <v>-15000</v>
      </c>
      <c r="G207" s="32">
        <v>0</v>
      </c>
      <c r="H207" s="39">
        <f t="shared" si="7"/>
        <v>0</v>
      </c>
      <c r="I207" s="29">
        <v>320234</v>
      </c>
    </row>
    <row r="208" spans="1:9" outlineLevel="2" x14ac:dyDescent="0.25">
      <c r="A208" s="28">
        <v>36708</v>
      </c>
      <c r="B208" s="29" t="s">
        <v>16</v>
      </c>
      <c r="C208" s="29" t="s">
        <v>18</v>
      </c>
      <c r="D208" s="30" t="s">
        <v>19</v>
      </c>
      <c r="E208" s="31">
        <v>-15000</v>
      </c>
      <c r="F208" s="31">
        <v>-15000</v>
      </c>
      <c r="G208" s="32">
        <v>0</v>
      </c>
      <c r="H208" s="39">
        <f t="shared" si="7"/>
        <v>0</v>
      </c>
      <c r="I208" s="29">
        <v>329265</v>
      </c>
    </row>
    <row r="209" spans="1:9" outlineLevel="2" x14ac:dyDescent="0.25">
      <c r="A209" s="28">
        <v>36723</v>
      </c>
      <c r="B209" s="29" t="s">
        <v>16</v>
      </c>
      <c r="C209" s="29" t="s">
        <v>18</v>
      </c>
      <c r="D209" s="30" t="s">
        <v>19</v>
      </c>
      <c r="E209" s="31">
        <v>-5000</v>
      </c>
      <c r="F209" s="31">
        <f>+E209*3</f>
        <v>-15000</v>
      </c>
      <c r="G209" s="32">
        <v>0</v>
      </c>
      <c r="H209" s="39">
        <f t="shared" si="7"/>
        <v>0</v>
      </c>
      <c r="I209" s="29">
        <v>348488</v>
      </c>
    </row>
    <row r="210" spans="1:9" outlineLevel="2" x14ac:dyDescent="0.25">
      <c r="A210" s="28">
        <v>36717</v>
      </c>
      <c r="B210" s="29" t="s">
        <v>16</v>
      </c>
      <c r="C210" s="29" t="s">
        <v>18</v>
      </c>
      <c r="D210" s="30" t="s">
        <v>19</v>
      </c>
      <c r="E210" s="31">
        <v>-2111</v>
      </c>
      <c r="F210" s="31">
        <f>+E210*5</f>
        <v>-10555</v>
      </c>
      <c r="G210" s="32">
        <v>0</v>
      </c>
      <c r="H210" s="39">
        <f t="shared" si="7"/>
        <v>0</v>
      </c>
      <c r="I210" s="29">
        <v>320233</v>
      </c>
    </row>
    <row r="211" spans="1:9" outlineLevel="2" x14ac:dyDescent="0.25">
      <c r="A211" s="28">
        <v>36732</v>
      </c>
      <c r="B211" s="29" t="s">
        <v>16</v>
      </c>
      <c r="C211" s="29" t="s">
        <v>18</v>
      </c>
      <c r="D211" s="30" t="s">
        <v>19</v>
      </c>
      <c r="E211" s="31">
        <v>-10000</v>
      </c>
      <c r="F211" s="31">
        <v>-10000</v>
      </c>
      <c r="G211" s="32">
        <v>0</v>
      </c>
      <c r="H211" s="39">
        <f t="shared" si="7"/>
        <v>0</v>
      </c>
      <c r="I211" s="29">
        <v>345134</v>
      </c>
    </row>
    <row r="212" spans="1:9" outlineLevel="2" x14ac:dyDescent="0.25">
      <c r="A212" s="28">
        <v>36732</v>
      </c>
      <c r="B212" s="29" t="s">
        <v>16</v>
      </c>
      <c r="C212" s="29" t="s">
        <v>18</v>
      </c>
      <c r="D212" s="30" t="s">
        <v>19</v>
      </c>
      <c r="E212" s="31">
        <v>-10000</v>
      </c>
      <c r="F212" s="31">
        <v>-10000</v>
      </c>
      <c r="G212" s="32">
        <v>0</v>
      </c>
      <c r="H212" s="39">
        <f t="shared" si="7"/>
        <v>0</v>
      </c>
      <c r="I212" s="29">
        <v>345136</v>
      </c>
    </row>
    <row r="213" spans="1:9" outlineLevel="2" x14ac:dyDescent="0.25">
      <c r="A213" s="28">
        <v>36732</v>
      </c>
      <c r="B213" s="29" t="s">
        <v>16</v>
      </c>
      <c r="C213" s="29" t="s">
        <v>18</v>
      </c>
      <c r="D213" s="30" t="s">
        <v>19</v>
      </c>
      <c r="E213" s="31">
        <v>-10000</v>
      </c>
      <c r="F213" s="31">
        <v>-10000</v>
      </c>
      <c r="G213" s="32">
        <v>0</v>
      </c>
      <c r="H213" s="39">
        <f t="shared" si="7"/>
        <v>0</v>
      </c>
      <c r="I213" s="29">
        <v>343492</v>
      </c>
    </row>
    <row r="214" spans="1:9" outlineLevel="2" x14ac:dyDescent="0.25">
      <c r="A214" s="28">
        <v>36732</v>
      </c>
      <c r="B214" s="29" t="s">
        <v>16</v>
      </c>
      <c r="C214" s="29" t="s">
        <v>18</v>
      </c>
      <c r="D214" s="30" t="s">
        <v>19</v>
      </c>
      <c r="E214" s="31">
        <v>-10000</v>
      </c>
      <c r="F214" s="31">
        <v>-10000</v>
      </c>
      <c r="G214" s="32">
        <v>0</v>
      </c>
      <c r="H214" s="39">
        <f t="shared" si="7"/>
        <v>0</v>
      </c>
      <c r="I214" s="29">
        <v>345140</v>
      </c>
    </row>
    <row r="215" spans="1:9" outlineLevel="2" x14ac:dyDescent="0.25">
      <c r="A215" s="28">
        <v>36732</v>
      </c>
      <c r="B215" s="29" t="s">
        <v>16</v>
      </c>
      <c r="C215" s="29" t="s">
        <v>18</v>
      </c>
      <c r="D215" s="30" t="s">
        <v>19</v>
      </c>
      <c r="E215" s="31">
        <v>-10000</v>
      </c>
      <c r="F215" s="31">
        <v>-10000</v>
      </c>
      <c r="G215" s="32">
        <v>0</v>
      </c>
      <c r="H215" s="39">
        <f t="shared" si="7"/>
        <v>0</v>
      </c>
      <c r="I215" s="29">
        <v>343489</v>
      </c>
    </row>
    <row r="216" spans="1:9" outlineLevel="2" x14ac:dyDescent="0.25">
      <c r="A216" s="28">
        <v>36732</v>
      </c>
      <c r="B216" s="29" t="s">
        <v>16</v>
      </c>
      <c r="C216" s="29" t="s">
        <v>18</v>
      </c>
      <c r="D216" s="30" t="s">
        <v>19</v>
      </c>
      <c r="E216" s="31">
        <v>-10000</v>
      </c>
      <c r="F216" s="31">
        <v>-10000</v>
      </c>
      <c r="G216" s="32">
        <v>0</v>
      </c>
      <c r="H216" s="39">
        <f t="shared" si="7"/>
        <v>0</v>
      </c>
      <c r="I216" s="29">
        <v>343491</v>
      </c>
    </row>
    <row r="217" spans="1:9" outlineLevel="2" x14ac:dyDescent="0.25">
      <c r="A217" s="28">
        <v>36732</v>
      </c>
      <c r="B217" s="29" t="s">
        <v>16</v>
      </c>
      <c r="C217" s="29" t="s">
        <v>18</v>
      </c>
      <c r="D217" s="30" t="s">
        <v>19</v>
      </c>
      <c r="E217" s="31">
        <v>-10000</v>
      </c>
      <c r="F217" s="31">
        <v>-10000</v>
      </c>
      <c r="G217" s="32">
        <v>0</v>
      </c>
      <c r="H217" s="39">
        <f t="shared" si="7"/>
        <v>0</v>
      </c>
      <c r="I217" s="29">
        <v>343493</v>
      </c>
    </row>
    <row r="218" spans="1:9" outlineLevel="2" x14ac:dyDescent="0.25">
      <c r="A218" s="28">
        <v>36732</v>
      </c>
      <c r="B218" s="29" t="s">
        <v>16</v>
      </c>
      <c r="C218" s="29" t="s">
        <v>18</v>
      </c>
      <c r="D218" s="30" t="s">
        <v>19</v>
      </c>
      <c r="E218" s="31">
        <v>-10000</v>
      </c>
      <c r="F218" s="31">
        <v>-10000</v>
      </c>
      <c r="G218" s="32">
        <v>0</v>
      </c>
      <c r="H218" s="39">
        <f t="shared" si="7"/>
        <v>0</v>
      </c>
      <c r="I218" s="29">
        <v>345133</v>
      </c>
    </row>
    <row r="219" spans="1:9" outlineLevel="2" x14ac:dyDescent="0.25">
      <c r="A219" s="28">
        <v>36732</v>
      </c>
      <c r="B219" s="29" t="s">
        <v>16</v>
      </c>
      <c r="C219" s="29" t="s">
        <v>18</v>
      </c>
      <c r="D219" s="30" t="s">
        <v>19</v>
      </c>
      <c r="E219" s="31">
        <v>-10000</v>
      </c>
      <c r="F219" s="31">
        <v>-10000</v>
      </c>
      <c r="G219" s="32">
        <v>0</v>
      </c>
      <c r="H219" s="39">
        <f t="shared" si="7"/>
        <v>0</v>
      </c>
      <c r="I219" s="29">
        <v>345141</v>
      </c>
    </row>
    <row r="220" spans="1:9" outlineLevel="2" x14ac:dyDescent="0.25">
      <c r="A220" s="28">
        <v>36732</v>
      </c>
      <c r="B220" s="29" t="s">
        <v>16</v>
      </c>
      <c r="C220" s="29" t="s">
        <v>18</v>
      </c>
      <c r="D220" s="30" t="s">
        <v>19</v>
      </c>
      <c r="E220" s="31">
        <v>-10000</v>
      </c>
      <c r="F220" s="31">
        <v>-10000</v>
      </c>
      <c r="G220" s="32">
        <v>0</v>
      </c>
      <c r="H220" s="39">
        <f t="shared" si="7"/>
        <v>0</v>
      </c>
      <c r="I220" s="29">
        <v>343494</v>
      </c>
    </row>
    <row r="221" spans="1:9" outlineLevel="2" x14ac:dyDescent="0.25">
      <c r="A221" s="28">
        <v>36732</v>
      </c>
      <c r="B221" s="29" t="s">
        <v>16</v>
      </c>
      <c r="C221" s="29" t="s">
        <v>18</v>
      </c>
      <c r="D221" s="30" t="s">
        <v>19</v>
      </c>
      <c r="E221" s="31">
        <v>-10000</v>
      </c>
      <c r="F221" s="31">
        <v>-10000</v>
      </c>
      <c r="G221" s="32">
        <v>0</v>
      </c>
      <c r="H221" s="39">
        <f t="shared" si="7"/>
        <v>0</v>
      </c>
      <c r="I221" s="29">
        <v>345142</v>
      </c>
    </row>
    <row r="222" spans="1:9" outlineLevel="2" x14ac:dyDescent="0.25">
      <c r="A222" s="28">
        <v>36732</v>
      </c>
      <c r="B222" s="29" t="s">
        <v>16</v>
      </c>
      <c r="C222" s="29" t="s">
        <v>18</v>
      </c>
      <c r="D222" s="30" t="s">
        <v>19</v>
      </c>
      <c r="E222" s="31">
        <v>-10000</v>
      </c>
      <c r="F222" s="31">
        <v>-10000</v>
      </c>
      <c r="G222" s="32">
        <v>0</v>
      </c>
      <c r="H222" s="39">
        <f t="shared" si="7"/>
        <v>0</v>
      </c>
      <c r="I222" s="29">
        <v>346888</v>
      </c>
    </row>
    <row r="223" spans="1:9" outlineLevel="2" x14ac:dyDescent="0.25">
      <c r="A223" s="28">
        <v>36732</v>
      </c>
      <c r="B223" s="29" t="s">
        <v>16</v>
      </c>
      <c r="C223" s="29" t="s">
        <v>18</v>
      </c>
      <c r="D223" s="30" t="s">
        <v>19</v>
      </c>
      <c r="E223" s="31">
        <v>-10000</v>
      </c>
      <c r="F223" s="31">
        <v>-10000</v>
      </c>
      <c r="G223" s="32">
        <v>0</v>
      </c>
      <c r="H223" s="39">
        <f t="shared" si="7"/>
        <v>0</v>
      </c>
      <c r="I223" s="29">
        <v>343495</v>
      </c>
    </row>
    <row r="224" spans="1:9" outlineLevel="2" x14ac:dyDescent="0.25">
      <c r="A224" s="28">
        <v>36732</v>
      </c>
      <c r="B224" s="29" t="s">
        <v>16</v>
      </c>
      <c r="C224" s="29" t="s">
        <v>18</v>
      </c>
      <c r="D224" s="30" t="s">
        <v>19</v>
      </c>
      <c r="E224" s="31">
        <v>-10000</v>
      </c>
      <c r="F224" s="31">
        <v>-10000</v>
      </c>
      <c r="G224" s="32">
        <v>0</v>
      </c>
      <c r="H224" s="39">
        <f t="shared" si="7"/>
        <v>0</v>
      </c>
      <c r="I224" s="29">
        <v>341961</v>
      </c>
    </row>
    <row r="225" spans="1:9" outlineLevel="2" x14ac:dyDescent="0.25">
      <c r="A225" s="28">
        <v>36732</v>
      </c>
      <c r="B225" s="29" t="s">
        <v>16</v>
      </c>
      <c r="C225" s="29" t="s">
        <v>18</v>
      </c>
      <c r="D225" s="30" t="s">
        <v>19</v>
      </c>
      <c r="E225" s="31">
        <v>-10000</v>
      </c>
      <c r="F225" s="31">
        <v>-10000</v>
      </c>
      <c r="G225" s="32">
        <v>0</v>
      </c>
      <c r="H225" s="39">
        <f t="shared" si="7"/>
        <v>0</v>
      </c>
      <c r="I225" s="29">
        <v>341973</v>
      </c>
    </row>
    <row r="226" spans="1:9" outlineLevel="2" x14ac:dyDescent="0.25">
      <c r="A226" s="28">
        <v>36732</v>
      </c>
      <c r="B226" s="29" t="s">
        <v>16</v>
      </c>
      <c r="C226" s="29" t="s">
        <v>18</v>
      </c>
      <c r="D226" s="30" t="s">
        <v>19</v>
      </c>
      <c r="E226" s="31">
        <v>-10000</v>
      </c>
      <c r="F226" s="31">
        <v>-10000</v>
      </c>
      <c r="G226" s="32">
        <v>0</v>
      </c>
      <c r="H226" s="39">
        <f t="shared" si="7"/>
        <v>0</v>
      </c>
      <c r="I226" s="29">
        <v>341959</v>
      </c>
    </row>
    <row r="227" spans="1:9" outlineLevel="2" x14ac:dyDescent="0.25">
      <c r="A227" s="28">
        <v>36732</v>
      </c>
      <c r="B227" s="29" t="s">
        <v>16</v>
      </c>
      <c r="C227" s="29" t="s">
        <v>18</v>
      </c>
      <c r="D227" s="30" t="s">
        <v>19</v>
      </c>
      <c r="E227" s="31">
        <v>-10000</v>
      </c>
      <c r="F227" s="31">
        <v>-10000</v>
      </c>
      <c r="G227" s="32">
        <v>0</v>
      </c>
      <c r="H227" s="39">
        <f t="shared" si="7"/>
        <v>0</v>
      </c>
      <c r="I227" s="29">
        <v>341955</v>
      </c>
    </row>
    <row r="228" spans="1:9" outlineLevel="2" x14ac:dyDescent="0.25">
      <c r="A228" s="28">
        <v>36732</v>
      </c>
      <c r="B228" s="29" t="s">
        <v>16</v>
      </c>
      <c r="C228" s="29" t="s">
        <v>18</v>
      </c>
      <c r="D228" s="30" t="s">
        <v>19</v>
      </c>
      <c r="E228" s="31">
        <v>-10000</v>
      </c>
      <c r="F228" s="31">
        <v>-10000</v>
      </c>
      <c r="G228" s="32">
        <v>0</v>
      </c>
      <c r="H228" s="39">
        <f t="shared" si="7"/>
        <v>0</v>
      </c>
      <c r="I228" s="29">
        <v>341957</v>
      </c>
    </row>
    <row r="229" spans="1:9" outlineLevel="2" x14ac:dyDescent="0.25">
      <c r="A229" s="28">
        <v>36732</v>
      </c>
      <c r="B229" s="29" t="s">
        <v>16</v>
      </c>
      <c r="C229" s="29" t="s">
        <v>18</v>
      </c>
      <c r="D229" s="30" t="s">
        <v>19</v>
      </c>
      <c r="E229" s="31">
        <v>-10000</v>
      </c>
      <c r="F229" s="31">
        <v>-10000</v>
      </c>
      <c r="G229" s="32">
        <v>0</v>
      </c>
      <c r="H229" s="39">
        <f t="shared" si="7"/>
        <v>0</v>
      </c>
      <c r="I229" s="29">
        <v>346890</v>
      </c>
    </row>
    <row r="230" spans="1:9" outlineLevel="2" x14ac:dyDescent="0.25">
      <c r="A230" s="28">
        <v>36732</v>
      </c>
      <c r="B230" s="29" t="s">
        <v>16</v>
      </c>
      <c r="C230" s="29" t="s">
        <v>18</v>
      </c>
      <c r="D230" s="30" t="s">
        <v>19</v>
      </c>
      <c r="E230" s="31">
        <v>-10000</v>
      </c>
      <c r="F230" s="31">
        <v>-10000</v>
      </c>
      <c r="G230" s="32">
        <v>0</v>
      </c>
      <c r="H230" s="39">
        <f t="shared" si="7"/>
        <v>0</v>
      </c>
      <c r="I230" s="29">
        <v>346894</v>
      </c>
    </row>
    <row r="231" spans="1:9" outlineLevel="2" x14ac:dyDescent="0.25">
      <c r="A231" s="28">
        <v>36732</v>
      </c>
      <c r="B231" s="29" t="s">
        <v>16</v>
      </c>
      <c r="C231" s="29" t="s">
        <v>18</v>
      </c>
      <c r="D231" s="30" t="s">
        <v>19</v>
      </c>
      <c r="E231" s="31">
        <v>-10000</v>
      </c>
      <c r="F231" s="31">
        <v>-10000</v>
      </c>
      <c r="G231" s="32">
        <v>0</v>
      </c>
      <c r="H231" s="39">
        <f t="shared" ref="H231:H260" si="8">IF(F231&gt;0,((F231*G231)*-1),((F231*G231)*-1))</f>
        <v>0</v>
      </c>
      <c r="I231" s="29">
        <v>346889</v>
      </c>
    </row>
    <row r="232" spans="1:9" outlineLevel="2" x14ac:dyDescent="0.25">
      <c r="A232" s="28">
        <v>36732</v>
      </c>
      <c r="B232" s="29" t="s">
        <v>16</v>
      </c>
      <c r="C232" s="29" t="s">
        <v>18</v>
      </c>
      <c r="D232" s="30" t="s">
        <v>19</v>
      </c>
      <c r="E232" s="31">
        <v>-10000</v>
      </c>
      <c r="F232" s="31">
        <v>-10000</v>
      </c>
      <c r="G232" s="32">
        <v>0</v>
      </c>
      <c r="H232" s="39">
        <f t="shared" si="8"/>
        <v>0</v>
      </c>
      <c r="I232" s="29">
        <v>346892</v>
      </c>
    </row>
    <row r="233" spans="1:9" outlineLevel="2" x14ac:dyDescent="0.25">
      <c r="A233" s="28">
        <v>36732</v>
      </c>
      <c r="B233" s="29" t="s">
        <v>16</v>
      </c>
      <c r="C233" s="29" t="s">
        <v>18</v>
      </c>
      <c r="D233" s="30" t="s">
        <v>19</v>
      </c>
      <c r="E233" s="31">
        <v>-10000</v>
      </c>
      <c r="F233" s="31">
        <v>-10000</v>
      </c>
      <c r="G233" s="32">
        <v>0</v>
      </c>
      <c r="H233" s="39">
        <f t="shared" si="8"/>
        <v>0</v>
      </c>
      <c r="I233" s="29">
        <v>336749</v>
      </c>
    </row>
    <row r="234" spans="1:9" outlineLevel="2" x14ac:dyDescent="0.25">
      <c r="A234" s="28">
        <v>36732</v>
      </c>
      <c r="B234" s="29" t="s">
        <v>16</v>
      </c>
      <c r="C234" s="29" t="s">
        <v>18</v>
      </c>
      <c r="D234" s="30" t="s">
        <v>19</v>
      </c>
      <c r="E234" s="31">
        <v>-10000</v>
      </c>
      <c r="F234" s="31">
        <v>-10000</v>
      </c>
      <c r="G234" s="32">
        <v>0</v>
      </c>
      <c r="H234" s="39">
        <f t="shared" si="8"/>
        <v>0</v>
      </c>
      <c r="I234" s="29">
        <v>329263</v>
      </c>
    </row>
    <row r="235" spans="1:9" outlineLevel="2" x14ac:dyDescent="0.25">
      <c r="A235" s="28">
        <v>36732</v>
      </c>
      <c r="B235" s="29" t="s">
        <v>16</v>
      </c>
      <c r="C235" s="29" t="s">
        <v>18</v>
      </c>
      <c r="D235" s="30" t="s">
        <v>19</v>
      </c>
      <c r="E235" s="31">
        <v>-10000</v>
      </c>
      <c r="F235" s="31">
        <v>-10000</v>
      </c>
      <c r="G235" s="32">
        <v>0</v>
      </c>
      <c r="H235" s="39">
        <f t="shared" si="8"/>
        <v>0</v>
      </c>
      <c r="I235" s="29">
        <v>329264</v>
      </c>
    </row>
    <row r="236" spans="1:9" outlineLevel="2" x14ac:dyDescent="0.25">
      <c r="A236" s="28">
        <v>36732</v>
      </c>
      <c r="B236" s="29" t="s">
        <v>16</v>
      </c>
      <c r="C236" s="29" t="s">
        <v>18</v>
      </c>
      <c r="D236" s="30" t="s">
        <v>19</v>
      </c>
      <c r="E236" s="31">
        <v>-10000</v>
      </c>
      <c r="F236" s="31">
        <v>-10000</v>
      </c>
      <c r="G236" s="32">
        <v>0</v>
      </c>
      <c r="H236" s="39">
        <f t="shared" si="8"/>
        <v>0</v>
      </c>
      <c r="I236" s="29">
        <v>326647</v>
      </c>
    </row>
    <row r="237" spans="1:9" outlineLevel="2" x14ac:dyDescent="0.25">
      <c r="A237" s="28">
        <v>36732</v>
      </c>
      <c r="B237" s="29" t="s">
        <v>16</v>
      </c>
      <c r="C237" s="29" t="s">
        <v>18</v>
      </c>
      <c r="D237" s="30" t="s">
        <v>19</v>
      </c>
      <c r="E237" s="31">
        <v>-10000</v>
      </c>
      <c r="F237" s="31">
        <v>-10000</v>
      </c>
      <c r="G237" s="32">
        <v>0</v>
      </c>
      <c r="H237" s="39">
        <f t="shared" si="8"/>
        <v>0</v>
      </c>
      <c r="I237" s="29">
        <v>336751</v>
      </c>
    </row>
    <row r="238" spans="1:9" outlineLevel="2" x14ac:dyDescent="0.25">
      <c r="A238" s="28">
        <v>36732</v>
      </c>
      <c r="B238" s="29" t="s">
        <v>16</v>
      </c>
      <c r="C238" s="29" t="s">
        <v>18</v>
      </c>
      <c r="D238" s="30" t="s">
        <v>19</v>
      </c>
      <c r="E238" s="31">
        <v>-10000</v>
      </c>
      <c r="F238" s="31">
        <v>-10000</v>
      </c>
      <c r="G238" s="32">
        <v>0</v>
      </c>
      <c r="H238" s="39">
        <f t="shared" si="8"/>
        <v>0</v>
      </c>
      <c r="I238" s="29">
        <v>327914</v>
      </c>
    </row>
    <row r="239" spans="1:9" outlineLevel="2" x14ac:dyDescent="0.25">
      <c r="A239" s="28">
        <v>36732</v>
      </c>
      <c r="B239" s="29" t="s">
        <v>16</v>
      </c>
      <c r="C239" s="29" t="s">
        <v>18</v>
      </c>
      <c r="D239" s="30" t="s">
        <v>19</v>
      </c>
      <c r="E239" s="31">
        <v>-10000</v>
      </c>
      <c r="F239" s="31">
        <v>-10000</v>
      </c>
      <c r="G239" s="32">
        <v>0</v>
      </c>
      <c r="H239" s="39">
        <f t="shared" si="8"/>
        <v>0</v>
      </c>
      <c r="I239" s="29">
        <v>327910</v>
      </c>
    </row>
    <row r="240" spans="1:9" outlineLevel="2" x14ac:dyDescent="0.25">
      <c r="A240" s="28">
        <v>36732</v>
      </c>
      <c r="B240" s="29" t="s">
        <v>16</v>
      </c>
      <c r="C240" s="29" t="s">
        <v>18</v>
      </c>
      <c r="D240" s="30" t="s">
        <v>19</v>
      </c>
      <c r="E240" s="31">
        <v>-10000</v>
      </c>
      <c r="F240" s="31">
        <v>-10000</v>
      </c>
      <c r="G240" s="32">
        <v>0</v>
      </c>
      <c r="H240" s="39">
        <f t="shared" si="8"/>
        <v>0</v>
      </c>
      <c r="I240" s="29">
        <v>326649</v>
      </c>
    </row>
    <row r="241" spans="1:9" outlineLevel="2" x14ac:dyDescent="0.25">
      <c r="A241" s="28">
        <v>36732</v>
      </c>
      <c r="B241" s="29" t="s">
        <v>16</v>
      </c>
      <c r="C241" s="29" t="s">
        <v>18</v>
      </c>
      <c r="D241" s="30" t="s">
        <v>19</v>
      </c>
      <c r="E241" s="31">
        <v>-10000</v>
      </c>
      <c r="F241" s="31">
        <v>-10000</v>
      </c>
      <c r="G241" s="32">
        <v>0</v>
      </c>
      <c r="H241" s="39">
        <f t="shared" si="8"/>
        <v>0</v>
      </c>
      <c r="I241" s="29">
        <v>326648</v>
      </c>
    </row>
    <row r="242" spans="1:9" outlineLevel="2" x14ac:dyDescent="0.25">
      <c r="A242" s="28">
        <v>36706</v>
      </c>
      <c r="B242" s="29" t="s">
        <v>16</v>
      </c>
      <c r="C242" s="29" t="s">
        <v>18</v>
      </c>
      <c r="D242" s="30" t="s">
        <v>19</v>
      </c>
      <c r="E242" s="31">
        <v>-10000</v>
      </c>
      <c r="F242" s="31">
        <v>-10000</v>
      </c>
      <c r="G242" s="32">
        <v>0</v>
      </c>
      <c r="H242" s="39">
        <f t="shared" si="8"/>
        <v>0</v>
      </c>
      <c r="I242" s="29">
        <v>343922</v>
      </c>
    </row>
    <row r="243" spans="1:9" outlineLevel="2" x14ac:dyDescent="0.25">
      <c r="A243" s="28">
        <v>36732</v>
      </c>
      <c r="B243" s="29" t="s">
        <v>16</v>
      </c>
      <c r="C243" s="29" t="s">
        <v>18</v>
      </c>
      <c r="D243" s="30" t="s">
        <v>19</v>
      </c>
      <c r="E243" s="31">
        <v>-10000</v>
      </c>
      <c r="F243" s="31">
        <v>-10000</v>
      </c>
      <c r="G243" s="32">
        <v>0</v>
      </c>
      <c r="H243" s="39">
        <f t="shared" si="8"/>
        <v>0</v>
      </c>
      <c r="I243" s="29">
        <v>326650</v>
      </c>
    </row>
    <row r="244" spans="1:9" outlineLevel="2" x14ac:dyDescent="0.25">
      <c r="A244" s="28">
        <v>36732</v>
      </c>
      <c r="B244" s="29" t="s">
        <v>16</v>
      </c>
      <c r="C244" s="29" t="s">
        <v>18</v>
      </c>
      <c r="D244" s="30" t="s">
        <v>19</v>
      </c>
      <c r="E244" s="31">
        <v>-10000</v>
      </c>
      <c r="F244" s="31">
        <v>-10000</v>
      </c>
      <c r="G244" s="32">
        <v>0</v>
      </c>
      <c r="H244" s="39">
        <f t="shared" si="8"/>
        <v>0</v>
      </c>
      <c r="I244" s="29">
        <v>327912</v>
      </c>
    </row>
    <row r="245" spans="1:9" outlineLevel="2" x14ac:dyDescent="0.25">
      <c r="A245" s="28">
        <v>36732</v>
      </c>
      <c r="B245" s="29" t="s">
        <v>16</v>
      </c>
      <c r="C245" s="29" t="s">
        <v>18</v>
      </c>
      <c r="D245" s="30" t="s">
        <v>19</v>
      </c>
      <c r="E245" s="31">
        <v>-10000</v>
      </c>
      <c r="F245" s="31">
        <v>-10000</v>
      </c>
      <c r="G245" s="32">
        <v>0</v>
      </c>
      <c r="H245" s="39">
        <f t="shared" si="8"/>
        <v>0</v>
      </c>
      <c r="I245" s="29">
        <v>327911</v>
      </c>
    </row>
    <row r="246" spans="1:9" outlineLevel="2" x14ac:dyDescent="0.25">
      <c r="A246" s="28">
        <v>36732</v>
      </c>
      <c r="B246" s="29" t="s">
        <v>16</v>
      </c>
      <c r="C246" s="29" t="s">
        <v>18</v>
      </c>
      <c r="D246" s="30" t="s">
        <v>19</v>
      </c>
      <c r="E246" s="31">
        <v>-10000</v>
      </c>
      <c r="F246" s="31">
        <v>-10000</v>
      </c>
      <c r="G246" s="32">
        <v>0</v>
      </c>
      <c r="H246" s="39">
        <f t="shared" si="8"/>
        <v>0</v>
      </c>
      <c r="I246" s="29">
        <v>327916</v>
      </c>
    </row>
    <row r="247" spans="1:9" outlineLevel="2" x14ac:dyDescent="0.25">
      <c r="A247" s="28">
        <v>36732</v>
      </c>
      <c r="B247" s="29" t="s">
        <v>16</v>
      </c>
      <c r="C247" s="29" t="s">
        <v>18</v>
      </c>
      <c r="D247" s="30" t="s">
        <v>19</v>
      </c>
      <c r="E247" s="31">
        <v>-10000</v>
      </c>
      <c r="F247" s="31">
        <v>-10000</v>
      </c>
      <c r="G247" s="32">
        <v>0</v>
      </c>
      <c r="H247" s="39">
        <f t="shared" si="8"/>
        <v>0</v>
      </c>
      <c r="I247" s="29">
        <v>327919</v>
      </c>
    </row>
    <row r="248" spans="1:9" outlineLevel="2" x14ac:dyDescent="0.25">
      <c r="A248" s="28">
        <v>36732</v>
      </c>
      <c r="B248" s="29" t="s">
        <v>16</v>
      </c>
      <c r="C248" s="29" t="s">
        <v>18</v>
      </c>
      <c r="D248" s="30" t="s">
        <v>19</v>
      </c>
      <c r="E248" s="31">
        <v>-10000</v>
      </c>
      <c r="F248" s="31">
        <v>-10000</v>
      </c>
      <c r="G248" s="32">
        <v>0</v>
      </c>
      <c r="H248" s="39">
        <f t="shared" si="8"/>
        <v>0</v>
      </c>
      <c r="I248" s="29">
        <v>327922</v>
      </c>
    </row>
    <row r="249" spans="1:9" outlineLevel="2" x14ac:dyDescent="0.25">
      <c r="A249" s="28">
        <v>36732</v>
      </c>
      <c r="B249" s="29" t="s">
        <v>16</v>
      </c>
      <c r="C249" s="29" t="s">
        <v>18</v>
      </c>
      <c r="D249" s="30" t="s">
        <v>19</v>
      </c>
      <c r="E249" s="31">
        <v>-10000</v>
      </c>
      <c r="F249" s="31">
        <v>-10000</v>
      </c>
      <c r="G249" s="32">
        <v>0</v>
      </c>
      <c r="H249" s="39">
        <f t="shared" si="8"/>
        <v>0</v>
      </c>
      <c r="I249" s="29">
        <v>327917</v>
      </c>
    </row>
    <row r="250" spans="1:9" outlineLevel="2" x14ac:dyDescent="0.25">
      <c r="A250" s="28">
        <v>36732</v>
      </c>
      <c r="B250" s="29" t="s">
        <v>16</v>
      </c>
      <c r="C250" s="29" t="s">
        <v>18</v>
      </c>
      <c r="D250" s="30" t="s">
        <v>19</v>
      </c>
      <c r="E250" s="31">
        <v>-10000</v>
      </c>
      <c r="F250" s="31">
        <v>-10000</v>
      </c>
      <c r="G250" s="32">
        <v>0</v>
      </c>
      <c r="H250" s="39">
        <f t="shared" si="8"/>
        <v>0</v>
      </c>
      <c r="I250" s="29">
        <v>323717</v>
      </c>
    </row>
    <row r="251" spans="1:9" outlineLevel="2" x14ac:dyDescent="0.25">
      <c r="A251" s="28">
        <v>36732</v>
      </c>
      <c r="B251" s="29" t="s">
        <v>16</v>
      </c>
      <c r="C251" s="29" t="s">
        <v>18</v>
      </c>
      <c r="D251" s="30" t="s">
        <v>19</v>
      </c>
      <c r="E251" s="31">
        <v>-10000</v>
      </c>
      <c r="F251" s="31">
        <v>-10000</v>
      </c>
      <c r="G251" s="32">
        <v>0</v>
      </c>
      <c r="H251" s="39">
        <f t="shared" si="8"/>
        <v>0</v>
      </c>
      <c r="I251" s="29">
        <v>329259</v>
      </c>
    </row>
    <row r="252" spans="1:9" outlineLevel="2" x14ac:dyDescent="0.25">
      <c r="A252" s="28">
        <v>36732</v>
      </c>
      <c r="B252" s="29" t="s">
        <v>16</v>
      </c>
      <c r="C252" s="29" t="s">
        <v>18</v>
      </c>
      <c r="D252" s="30" t="s">
        <v>19</v>
      </c>
      <c r="E252" s="31">
        <v>-10000</v>
      </c>
      <c r="F252" s="31">
        <v>-10000</v>
      </c>
      <c r="G252" s="32">
        <v>0</v>
      </c>
      <c r="H252" s="39">
        <f t="shared" si="8"/>
        <v>0</v>
      </c>
      <c r="I252" s="29">
        <v>323718</v>
      </c>
    </row>
    <row r="253" spans="1:9" outlineLevel="2" x14ac:dyDescent="0.25">
      <c r="A253" s="28">
        <v>36732</v>
      </c>
      <c r="B253" s="29" t="s">
        <v>16</v>
      </c>
      <c r="C253" s="29" t="s">
        <v>18</v>
      </c>
      <c r="D253" s="30" t="s">
        <v>19</v>
      </c>
      <c r="E253" s="31">
        <v>-10000</v>
      </c>
      <c r="F253" s="31">
        <v>-10000</v>
      </c>
      <c r="G253" s="32">
        <v>0</v>
      </c>
      <c r="H253" s="39">
        <f t="shared" si="8"/>
        <v>0</v>
      </c>
      <c r="I253" s="29">
        <v>329260</v>
      </c>
    </row>
    <row r="254" spans="1:9" outlineLevel="2" x14ac:dyDescent="0.25">
      <c r="A254" s="28">
        <v>36732</v>
      </c>
      <c r="B254" s="29" t="s">
        <v>16</v>
      </c>
      <c r="C254" s="29" t="s">
        <v>18</v>
      </c>
      <c r="D254" s="30" t="s">
        <v>19</v>
      </c>
      <c r="E254" s="31">
        <v>-10000</v>
      </c>
      <c r="F254" s="31">
        <v>-10000</v>
      </c>
      <c r="G254" s="32">
        <v>0</v>
      </c>
      <c r="H254" s="39">
        <f t="shared" si="8"/>
        <v>0</v>
      </c>
      <c r="I254" s="29">
        <v>329262</v>
      </c>
    </row>
    <row r="255" spans="1:9" outlineLevel="2" x14ac:dyDescent="0.25">
      <c r="A255" s="28">
        <v>36732</v>
      </c>
      <c r="B255" s="29" t="s">
        <v>16</v>
      </c>
      <c r="C255" s="29" t="s">
        <v>18</v>
      </c>
      <c r="D255" s="30" t="s">
        <v>19</v>
      </c>
      <c r="E255" s="31">
        <v>-10000</v>
      </c>
      <c r="F255" s="31">
        <v>-10000</v>
      </c>
      <c r="G255" s="32">
        <v>0</v>
      </c>
      <c r="H255" s="39">
        <f t="shared" si="8"/>
        <v>0</v>
      </c>
      <c r="I255" s="29">
        <v>329256</v>
      </c>
    </row>
    <row r="256" spans="1:9" outlineLevel="2" x14ac:dyDescent="0.25">
      <c r="A256" s="28">
        <v>36712</v>
      </c>
      <c r="B256" s="29" t="s">
        <v>16</v>
      </c>
      <c r="C256" s="29" t="s">
        <v>18</v>
      </c>
      <c r="D256" s="30" t="s">
        <v>19</v>
      </c>
      <c r="E256" s="31">
        <v>-7832</v>
      </c>
      <c r="F256" s="31">
        <v>-7832</v>
      </c>
      <c r="G256" s="32">
        <v>0</v>
      </c>
      <c r="H256" s="39">
        <f t="shared" si="8"/>
        <v>0</v>
      </c>
      <c r="I256" s="29">
        <v>322136</v>
      </c>
    </row>
    <row r="257" spans="1:9" outlineLevel="2" x14ac:dyDescent="0.25">
      <c r="A257" s="28">
        <v>36717</v>
      </c>
      <c r="B257" s="29" t="s">
        <v>16</v>
      </c>
      <c r="C257" s="29" t="s">
        <v>18</v>
      </c>
      <c r="D257" s="30" t="s">
        <v>19</v>
      </c>
      <c r="E257" s="31">
        <v>-5900</v>
      </c>
      <c r="F257" s="31">
        <v>-5900</v>
      </c>
      <c r="G257" s="32">
        <v>0</v>
      </c>
      <c r="H257" s="39">
        <f t="shared" si="8"/>
        <v>0</v>
      </c>
      <c r="I257" s="29">
        <v>326678</v>
      </c>
    </row>
    <row r="258" spans="1:9" outlineLevel="2" x14ac:dyDescent="0.25">
      <c r="A258" s="28">
        <v>36719</v>
      </c>
      <c r="B258" s="29" t="s">
        <v>16</v>
      </c>
      <c r="C258" s="29" t="s">
        <v>18</v>
      </c>
      <c r="D258" s="30" t="s">
        <v>19</v>
      </c>
      <c r="E258" s="31">
        <v>-5487</v>
      </c>
      <c r="F258" s="31">
        <v>-5487</v>
      </c>
      <c r="G258" s="32">
        <v>0</v>
      </c>
      <c r="H258" s="39">
        <f t="shared" si="8"/>
        <v>0</v>
      </c>
      <c r="I258" s="29">
        <v>329267</v>
      </c>
    </row>
    <row r="259" spans="1:9" outlineLevel="2" x14ac:dyDescent="0.25">
      <c r="A259" s="28">
        <v>36718</v>
      </c>
      <c r="B259" s="29" t="s">
        <v>16</v>
      </c>
      <c r="C259" s="29" t="s">
        <v>18</v>
      </c>
      <c r="D259" s="30" t="s">
        <v>19</v>
      </c>
      <c r="E259" s="31">
        <v>-4315</v>
      </c>
      <c r="F259" s="31">
        <v>-4315</v>
      </c>
      <c r="G259" s="32">
        <v>0</v>
      </c>
      <c r="H259" s="39">
        <f t="shared" si="8"/>
        <v>0</v>
      </c>
      <c r="I259" s="29">
        <v>326654</v>
      </c>
    </row>
    <row r="260" spans="1:9" outlineLevel="2" x14ac:dyDescent="0.25">
      <c r="A260" s="28">
        <v>36709</v>
      </c>
      <c r="B260" s="29" t="s">
        <v>16</v>
      </c>
      <c r="C260" s="29" t="s">
        <v>18</v>
      </c>
      <c r="D260" s="30" t="s">
        <v>19</v>
      </c>
      <c r="E260" s="31">
        <v>-487</v>
      </c>
      <c r="F260" s="31">
        <v>-1461</v>
      </c>
      <c r="G260" s="32">
        <v>0</v>
      </c>
      <c r="H260" s="39">
        <f t="shared" si="8"/>
        <v>0</v>
      </c>
      <c r="I260" s="29">
        <v>340126</v>
      </c>
    </row>
    <row r="261" spans="1:9" outlineLevel="1" x14ac:dyDescent="0.25">
      <c r="A261" s="28"/>
      <c r="B261" s="29"/>
      <c r="C261" s="29" t="s">
        <v>43</v>
      </c>
      <c r="D261" s="30"/>
      <c r="E261" s="31"/>
      <c r="F261" s="31">
        <f>SUBTOTAL(9,F166:F260)</f>
        <v>-2552498</v>
      </c>
      <c r="G261" s="32"/>
      <c r="H261" s="39">
        <f>SUBTOTAL(9,H166:H260)</f>
        <v>0</v>
      </c>
      <c r="I261" s="29"/>
    </row>
    <row r="262" spans="1:9" outlineLevel="2" x14ac:dyDescent="0.25">
      <c r="A262" s="28">
        <v>36613</v>
      </c>
      <c r="B262" s="29" t="s">
        <v>16</v>
      </c>
      <c r="C262" s="29" t="s">
        <v>17</v>
      </c>
      <c r="D262" s="30" t="s">
        <v>20</v>
      </c>
      <c r="E262" s="31">
        <v>8065</v>
      </c>
      <c r="F262" s="31">
        <f>+E262*31</f>
        <v>250015</v>
      </c>
      <c r="G262" s="32">
        <v>0</v>
      </c>
      <c r="H262" s="39">
        <f>IF(F262&gt;0,((F262*G262)*-1),((F262*G262)*-1))</f>
        <v>0</v>
      </c>
      <c r="I262" s="29">
        <v>233163</v>
      </c>
    </row>
    <row r="263" spans="1:9" outlineLevel="2" x14ac:dyDescent="0.25">
      <c r="A263" s="28">
        <v>36693</v>
      </c>
      <c r="B263" s="29" t="s">
        <v>16</v>
      </c>
      <c r="C263" s="29" t="s">
        <v>17</v>
      </c>
      <c r="D263" s="30" t="s">
        <v>20</v>
      </c>
      <c r="E263" s="31">
        <v>951</v>
      </c>
      <c r="F263" s="31">
        <f>+E263*31</f>
        <v>29481</v>
      </c>
      <c r="G263" s="32">
        <v>0</v>
      </c>
      <c r="H263" s="39">
        <f>IF(F263&gt;0,((F263*G263)*-1),((F263*G263)*-1))</f>
        <v>0</v>
      </c>
      <c r="I263" s="29">
        <v>302214</v>
      </c>
    </row>
    <row r="264" spans="1:9" outlineLevel="2" x14ac:dyDescent="0.25">
      <c r="A264" s="28">
        <v>36721</v>
      </c>
      <c r="B264" s="29" t="s">
        <v>16</v>
      </c>
      <c r="C264" s="29" t="s">
        <v>17</v>
      </c>
      <c r="D264" s="30" t="s">
        <v>20</v>
      </c>
      <c r="E264" s="31">
        <v>20000</v>
      </c>
      <c r="F264" s="31">
        <f>+E264*3</f>
        <v>60000</v>
      </c>
      <c r="G264" s="32">
        <v>0</v>
      </c>
      <c r="H264" s="39">
        <f>IF(F264&gt;0,((F264*G264)*-1),((F264*G264)*-1))</f>
        <v>0</v>
      </c>
      <c r="I264" s="29">
        <v>335500</v>
      </c>
    </row>
    <row r="265" spans="1:9" outlineLevel="2" x14ac:dyDescent="0.25">
      <c r="A265" s="28">
        <v>36704</v>
      </c>
      <c r="B265" s="29" t="s">
        <v>16</v>
      </c>
      <c r="C265" s="29" t="s">
        <v>17</v>
      </c>
      <c r="D265" s="30" t="s">
        <v>20</v>
      </c>
      <c r="E265" s="31">
        <v>40000</v>
      </c>
      <c r="F265" s="31">
        <f>+E265*31</f>
        <v>1240000</v>
      </c>
      <c r="G265" s="32">
        <v>0</v>
      </c>
      <c r="H265" s="39">
        <f>IF(F265&gt;0,((F265*G265)*-1),((F265*G265)*-1))</f>
        <v>0</v>
      </c>
      <c r="I265" s="29">
        <v>314945</v>
      </c>
    </row>
    <row r="266" spans="1:9" outlineLevel="1" x14ac:dyDescent="0.25">
      <c r="A266" s="28"/>
      <c r="B266" s="29"/>
      <c r="C266" s="29" t="s">
        <v>42</v>
      </c>
      <c r="D266" s="30"/>
      <c r="E266" s="31"/>
      <c r="F266" s="31">
        <f>SUBTOTAL(9,F262:F265)</f>
        <v>1579496</v>
      </c>
      <c r="G266" s="32"/>
      <c r="H266" s="39">
        <f>SUBTOTAL(9,H262:H265)</f>
        <v>0</v>
      </c>
      <c r="I266" s="29"/>
    </row>
    <row r="267" spans="1:9" outlineLevel="2" x14ac:dyDescent="0.25">
      <c r="A267" s="28">
        <v>36738</v>
      </c>
      <c r="B267" s="29" t="s">
        <v>16</v>
      </c>
      <c r="C267" s="29" t="s">
        <v>18</v>
      </c>
      <c r="D267" s="30" t="s">
        <v>20</v>
      </c>
      <c r="E267" s="31">
        <v>-324198</v>
      </c>
      <c r="F267" s="31">
        <v>-324198</v>
      </c>
      <c r="G267" s="32">
        <v>0</v>
      </c>
      <c r="H267" s="39">
        <v>0</v>
      </c>
      <c r="I267" s="29">
        <v>271608</v>
      </c>
    </row>
    <row r="268" spans="1:9" outlineLevel="2" x14ac:dyDescent="0.25">
      <c r="A268" s="28">
        <v>36738</v>
      </c>
      <c r="B268" s="29" t="s">
        <v>16</v>
      </c>
      <c r="C268" s="29" t="s">
        <v>18</v>
      </c>
      <c r="D268" s="30" t="s">
        <v>20</v>
      </c>
      <c r="E268" s="31">
        <v>-310000</v>
      </c>
      <c r="F268" s="31">
        <v>-310000</v>
      </c>
      <c r="G268" s="32">
        <v>0</v>
      </c>
      <c r="H268" s="39">
        <v>0</v>
      </c>
      <c r="I268" s="29">
        <v>318705</v>
      </c>
    </row>
    <row r="269" spans="1:9" outlineLevel="2" x14ac:dyDescent="0.25">
      <c r="A269" s="10">
        <v>36738</v>
      </c>
      <c r="B269" s="6" t="s">
        <v>16</v>
      </c>
      <c r="C269" s="6" t="s">
        <v>18</v>
      </c>
      <c r="D269" s="9" t="s">
        <v>20</v>
      </c>
      <c r="E269" s="11">
        <v>-125116</v>
      </c>
      <c r="F269" s="11">
        <v>-125116</v>
      </c>
      <c r="G269" s="12">
        <v>0</v>
      </c>
      <c r="H269" s="40">
        <v>0</v>
      </c>
      <c r="I269" s="6">
        <v>271634</v>
      </c>
    </row>
    <row r="270" spans="1:9" outlineLevel="2" x14ac:dyDescent="0.25">
      <c r="A270" s="10">
        <v>36738</v>
      </c>
      <c r="B270" s="6" t="s">
        <v>16</v>
      </c>
      <c r="C270" s="6" t="s">
        <v>18</v>
      </c>
      <c r="D270" s="9" t="s">
        <v>20</v>
      </c>
      <c r="E270" s="11">
        <v>-78740</v>
      </c>
      <c r="F270" s="11">
        <v>-78740</v>
      </c>
      <c r="G270" s="12">
        <v>0</v>
      </c>
      <c r="H270" s="40">
        <v>0</v>
      </c>
      <c r="I270" s="6">
        <v>233123</v>
      </c>
    </row>
    <row r="271" spans="1:9" outlineLevel="2" x14ac:dyDescent="0.25">
      <c r="A271" s="10">
        <v>36738</v>
      </c>
      <c r="B271" s="6" t="s">
        <v>16</v>
      </c>
      <c r="C271" s="6" t="s">
        <v>18</v>
      </c>
      <c r="D271" s="9" t="s">
        <v>20</v>
      </c>
      <c r="E271" s="11">
        <v>-60000</v>
      </c>
      <c r="F271" s="11">
        <v>-60000</v>
      </c>
      <c r="G271" s="12">
        <v>0</v>
      </c>
      <c r="H271" s="40">
        <v>0</v>
      </c>
      <c r="I271" s="6">
        <v>335462</v>
      </c>
    </row>
    <row r="272" spans="1:9" outlineLevel="2" x14ac:dyDescent="0.25">
      <c r="A272" s="10">
        <v>36738</v>
      </c>
      <c r="B272" s="6" t="s">
        <v>16</v>
      </c>
      <c r="C272" s="6" t="s">
        <v>18</v>
      </c>
      <c r="D272" s="9" t="s">
        <v>20</v>
      </c>
      <c r="E272" s="11">
        <v>-30750</v>
      </c>
      <c r="F272" s="11">
        <v>-30750</v>
      </c>
      <c r="G272" s="12">
        <v>0</v>
      </c>
      <c r="H272" s="40">
        <v>0</v>
      </c>
      <c r="I272" s="6">
        <v>320224</v>
      </c>
    </row>
    <row r="273" spans="1:9" outlineLevel="2" x14ac:dyDescent="0.25">
      <c r="A273" s="10">
        <v>36733</v>
      </c>
      <c r="B273" s="6" t="s">
        <v>16</v>
      </c>
      <c r="C273" s="6" t="s">
        <v>18</v>
      </c>
      <c r="D273" s="9" t="s">
        <v>20</v>
      </c>
      <c r="E273" s="11">
        <v>-30000</v>
      </c>
      <c r="F273" s="11">
        <v>-30000</v>
      </c>
      <c r="G273" s="12">
        <v>0</v>
      </c>
      <c r="H273" s="40">
        <v>0</v>
      </c>
      <c r="I273" s="6">
        <v>340111</v>
      </c>
    </row>
    <row r="274" spans="1:9" outlineLevel="2" x14ac:dyDescent="0.25">
      <c r="A274" s="10">
        <v>36734</v>
      </c>
      <c r="B274" s="6" t="s">
        <v>16</v>
      </c>
      <c r="C274" s="6" t="s">
        <v>18</v>
      </c>
      <c r="D274" s="9" t="s">
        <v>20</v>
      </c>
      <c r="E274" s="11">
        <v>-30000</v>
      </c>
      <c r="F274" s="11">
        <v>-30000</v>
      </c>
      <c r="G274" s="12">
        <v>0</v>
      </c>
      <c r="H274" s="40">
        <v>0</v>
      </c>
      <c r="I274" s="6">
        <v>325198</v>
      </c>
    </row>
    <row r="275" spans="1:9" outlineLevel="2" x14ac:dyDescent="0.25">
      <c r="A275" s="10">
        <v>36735</v>
      </c>
      <c r="B275" s="6" t="s">
        <v>16</v>
      </c>
      <c r="C275" s="6" t="s">
        <v>18</v>
      </c>
      <c r="D275" s="9" t="s">
        <v>20</v>
      </c>
      <c r="E275" s="11">
        <v>-30000</v>
      </c>
      <c r="F275" s="11">
        <v>-30000</v>
      </c>
      <c r="G275" s="12">
        <v>0</v>
      </c>
      <c r="H275" s="40">
        <v>0</v>
      </c>
      <c r="I275" s="6">
        <v>332045</v>
      </c>
    </row>
    <row r="276" spans="1:9" outlineLevel="2" x14ac:dyDescent="0.25">
      <c r="A276" s="10">
        <v>36736</v>
      </c>
      <c r="B276" s="6" t="s">
        <v>16</v>
      </c>
      <c r="C276" s="6" t="s">
        <v>18</v>
      </c>
      <c r="D276" s="9" t="s">
        <v>20</v>
      </c>
      <c r="E276" s="11">
        <v>-30000</v>
      </c>
      <c r="F276" s="11">
        <v>-30000</v>
      </c>
      <c r="G276" s="12">
        <v>0</v>
      </c>
      <c r="H276" s="40">
        <v>0</v>
      </c>
      <c r="I276" s="6">
        <v>348470</v>
      </c>
    </row>
    <row r="277" spans="1:9" outlineLevel="2" x14ac:dyDescent="0.25">
      <c r="A277" s="10">
        <v>36737</v>
      </c>
      <c r="B277" s="6" t="s">
        <v>16</v>
      </c>
      <c r="C277" s="6" t="s">
        <v>18</v>
      </c>
      <c r="D277" s="9" t="s">
        <v>20</v>
      </c>
      <c r="E277" s="11">
        <v>-30000</v>
      </c>
      <c r="F277" s="11">
        <v>-30000</v>
      </c>
      <c r="G277" s="12">
        <v>0</v>
      </c>
      <c r="H277" s="40">
        <v>0</v>
      </c>
      <c r="I277" s="6">
        <v>332048</v>
      </c>
    </row>
    <row r="278" spans="1:9" outlineLevel="2" x14ac:dyDescent="0.25">
      <c r="A278" s="10">
        <v>36738</v>
      </c>
      <c r="B278" s="6" t="s">
        <v>16</v>
      </c>
      <c r="C278" s="6" t="s">
        <v>18</v>
      </c>
      <c r="D278" s="9" t="s">
        <v>20</v>
      </c>
      <c r="E278" s="11">
        <v>-25000</v>
      </c>
      <c r="F278" s="11">
        <v>-25000</v>
      </c>
      <c r="G278" s="12">
        <v>0</v>
      </c>
      <c r="H278" s="40">
        <v>0</v>
      </c>
      <c r="I278" s="6">
        <v>320231</v>
      </c>
    </row>
    <row r="279" spans="1:9" outlineLevel="2" x14ac:dyDescent="0.25">
      <c r="A279" s="10">
        <v>36738</v>
      </c>
      <c r="B279" s="6" t="s">
        <v>16</v>
      </c>
      <c r="C279" s="6" t="s">
        <v>18</v>
      </c>
      <c r="D279" s="9" t="s">
        <v>20</v>
      </c>
      <c r="E279" s="11">
        <v>-25000</v>
      </c>
      <c r="F279" s="11">
        <v>-25000</v>
      </c>
      <c r="G279" s="12">
        <v>0</v>
      </c>
      <c r="H279" s="40">
        <v>0</v>
      </c>
      <c r="I279" s="6">
        <v>320229</v>
      </c>
    </row>
    <row r="280" spans="1:9" outlineLevel="2" x14ac:dyDescent="0.25">
      <c r="A280" s="10">
        <v>36738</v>
      </c>
      <c r="B280" s="6" t="s">
        <v>16</v>
      </c>
      <c r="C280" s="6" t="s">
        <v>18</v>
      </c>
      <c r="D280" s="9" t="s">
        <v>20</v>
      </c>
      <c r="E280" s="11">
        <v>-25000</v>
      </c>
      <c r="F280" s="11">
        <v>-25000</v>
      </c>
      <c r="G280" s="12">
        <v>0</v>
      </c>
      <c r="H280" s="40">
        <v>0</v>
      </c>
      <c r="I280" s="6">
        <v>320227</v>
      </c>
    </row>
    <row r="281" spans="1:9" outlineLevel="2" x14ac:dyDescent="0.25">
      <c r="A281" s="10">
        <v>36738</v>
      </c>
      <c r="B281" s="6" t="s">
        <v>16</v>
      </c>
      <c r="C281" s="6" t="s">
        <v>18</v>
      </c>
      <c r="D281" s="9" t="s">
        <v>20</v>
      </c>
      <c r="E281" s="11">
        <v>-18450</v>
      </c>
      <c r="F281" s="11">
        <v>-18450</v>
      </c>
      <c r="G281" s="12">
        <v>0</v>
      </c>
      <c r="H281" s="40">
        <v>0</v>
      </c>
      <c r="I281" s="6">
        <v>340112</v>
      </c>
    </row>
    <row r="282" spans="1:9" outlineLevel="2" x14ac:dyDescent="0.25">
      <c r="A282" s="10">
        <v>36738</v>
      </c>
      <c r="B282" s="6" t="s">
        <v>16</v>
      </c>
      <c r="C282" s="6" t="s">
        <v>18</v>
      </c>
      <c r="D282" s="9" t="s">
        <v>20</v>
      </c>
      <c r="E282" s="11">
        <v>-18450</v>
      </c>
      <c r="F282" s="11">
        <v>-18450</v>
      </c>
      <c r="G282" s="12">
        <v>0</v>
      </c>
      <c r="H282" s="40">
        <v>0</v>
      </c>
      <c r="I282" s="6">
        <v>348473</v>
      </c>
    </row>
    <row r="283" spans="1:9" outlineLevel="2" x14ac:dyDescent="0.25">
      <c r="A283" s="10">
        <v>36738</v>
      </c>
      <c r="B283" s="6" t="s">
        <v>16</v>
      </c>
      <c r="C283" s="6" t="s">
        <v>18</v>
      </c>
      <c r="D283" s="9" t="s">
        <v>20</v>
      </c>
      <c r="E283" s="11">
        <v>-15000</v>
      </c>
      <c r="F283" s="11">
        <v>-15000</v>
      </c>
      <c r="G283" s="12">
        <v>0</v>
      </c>
      <c r="H283" s="40">
        <v>0</v>
      </c>
      <c r="I283" s="6">
        <v>325194</v>
      </c>
    </row>
    <row r="284" spans="1:9" outlineLevel="2" x14ac:dyDescent="0.25">
      <c r="A284" s="10">
        <v>36738</v>
      </c>
      <c r="B284" s="6" t="s">
        <v>16</v>
      </c>
      <c r="C284" s="6" t="s">
        <v>18</v>
      </c>
      <c r="D284" s="9" t="s">
        <v>20</v>
      </c>
      <c r="E284" s="11">
        <v>-15000</v>
      </c>
      <c r="F284" s="11">
        <v>-15000</v>
      </c>
      <c r="G284" s="12">
        <v>0</v>
      </c>
      <c r="H284" s="40">
        <v>0</v>
      </c>
      <c r="I284" s="6">
        <v>325197</v>
      </c>
    </row>
    <row r="285" spans="1:9" outlineLevel="2" x14ac:dyDescent="0.25">
      <c r="A285" s="10">
        <v>36738</v>
      </c>
      <c r="B285" s="6" t="s">
        <v>16</v>
      </c>
      <c r="C285" s="6" t="s">
        <v>18</v>
      </c>
      <c r="D285" s="9" t="s">
        <v>20</v>
      </c>
      <c r="E285" s="11">
        <v>-13113</v>
      </c>
      <c r="F285" s="11">
        <v>-13113</v>
      </c>
      <c r="G285" s="12">
        <v>0</v>
      </c>
      <c r="H285" s="40">
        <v>0</v>
      </c>
      <c r="I285" s="6">
        <v>275374</v>
      </c>
    </row>
    <row r="286" spans="1:9" outlineLevel="2" x14ac:dyDescent="0.25">
      <c r="A286" s="10">
        <v>36738</v>
      </c>
      <c r="B286" s="6" t="s">
        <v>16</v>
      </c>
      <c r="C286" s="6" t="s">
        <v>18</v>
      </c>
      <c r="D286" s="9" t="s">
        <v>20</v>
      </c>
      <c r="E286" s="11">
        <v>-12710</v>
      </c>
      <c r="F286" s="11">
        <v>-12710</v>
      </c>
      <c r="G286" s="12">
        <v>0</v>
      </c>
      <c r="H286" s="40">
        <v>0</v>
      </c>
      <c r="I286" s="6">
        <v>275370</v>
      </c>
    </row>
    <row r="287" spans="1:9" outlineLevel="2" x14ac:dyDescent="0.25">
      <c r="A287" s="10">
        <v>36732</v>
      </c>
      <c r="B287" s="6" t="s">
        <v>16</v>
      </c>
      <c r="C287" s="6" t="s">
        <v>18</v>
      </c>
      <c r="D287" s="9" t="s">
        <v>20</v>
      </c>
      <c r="E287" s="11">
        <v>-10000</v>
      </c>
      <c r="F287" s="11">
        <v>-10000</v>
      </c>
      <c r="G287" s="12">
        <v>0</v>
      </c>
      <c r="H287" s="40">
        <f t="shared" ref="H287:H295" si="9">IF(F287&gt;0,((F287*G287)*-1),((F287*G287)*-1))</f>
        <v>0</v>
      </c>
      <c r="I287" s="6">
        <v>327907</v>
      </c>
    </row>
    <row r="288" spans="1:9" outlineLevel="2" x14ac:dyDescent="0.25">
      <c r="A288" s="10">
        <v>36732</v>
      </c>
      <c r="B288" s="6" t="s">
        <v>16</v>
      </c>
      <c r="C288" s="6" t="s">
        <v>18</v>
      </c>
      <c r="D288" s="9" t="s">
        <v>20</v>
      </c>
      <c r="E288" s="11">
        <v>-10000</v>
      </c>
      <c r="F288" s="11">
        <v>-10000</v>
      </c>
      <c r="G288" s="12">
        <v>0</v>
      </c>
      <c r="H288" s="40">
        <f t="shared" si="9"/>
        <v>0</v>
      </c>
      <c r="I288" s="6">
        <v>326651</v>
      </c>
    </row>
    <row r="289" spans="1:9" outlineLevel="2" x14ac:dyDescent="0.25">
      <c r="A289" s="10">
        <v>36732</v>
      </c>
      <c r="B289" s="6" t="s">
        <v>16</v>
      </c>
      <c r="C289" s="6" t="s">
        <v>18</v>
      </c>
      <c r="D289" s="9" t="s">
        <v>20</v>
      </c>
      <c r="E289" s="11">
        <v>-10000</v>
      </c>
      <c r="F289" s="11">
        <v>-10000</v>
      </c>
      <c r="G289" s="12">
        <v>0</v>
      </c>
      <c r="H289" s="40">
        <f t="shared" si="9"/>
        <v>0</v>
      </c>
      <c r="I289" s="6">
        <v>326652</v>
      </c>
    </row>
    <row r="290" spans="1:9" outlineLevel="2" x14ac:dyDescent="0.25">
      <c r="A290" s="10">
        <v>36732</v>
      </c>
      <c r="B290" s="6" t="s">
        <v>16</v>
      </c>
      <c r="C290" s="6" t="s">
        <v>18</v>
      </c>
      <c r="D290" s="9" t="s">
        <v>20</v>
      </c>
      <c r="E290" s="11">
        <v>-10000</v>
      </c>
      <c r="F290" s="11">
        <v>-10000</v>
      </c>
      <c r="G290" s="12">
        <v>0</v>
      </c>
      <c r="H290" s="40">
        <f t="shared" si="9"/>
        <v>0</v>
      </c>
      <c r="I290" s="6">
        <v>327908</v>
      </c>
    </row>
    <row r="291" spans="1:9" outlineLevel="2" x14ac:dyDescent="0.25">
      <c r="A291" s="10">
        <v>36732</v>
      </c>
      <c r="B291" s="6" t="s">
        <v>16</v>
      </c>
      <c r="C291" s="6" t="s">
        <v>18</v>
      </c>
      <c r="D291" s="9" t="s">
        <v>20</v>
      </c>
      <c r="E291" s="11">
        <v>-10000</v>
      </c>
      <c r="F291" s="11">
        <v>-10000</v>
      </c>
      <c r="G291" s="12">
        <v>0</v>
      </c>
      <c r="H291" s="40">
        <f t="shared" si="9"/>
        <v>0</v>
      </c>
      <c r="I291" s="6">
        <v>329249</v>
      </c>
    </row>
    <row r="292" spans="1:9" outlineLevel="2" x14ac:dyDescent="0.25">
      <c r="A292" s="10">
        <v>36732</v>
      </c>
      <c r="B292" s="6" t="s">
        <v>16</v>
      </c>
      <c r="C292" s="6" t="s">
        <v>18</v>
      </c>
      <c r="D292" s="9" t="s">
        <v>20</v>
      </c>
      <c r="E292" s="11">
        <v>-10000</v>
      </c>
      <c r="F292" s="11">
        <v>-10000</v>
      </c>
      <c r="G292" s="12">
        <v>0</v>
      </c>
      <c r="H292" s="40">
        <f t="shared" si="9"/>
        <v>0</v>
      </c>
      <c r="I292" s="6">
        <v>329253</v>
      </c>
    </row>
    <row r="293" spans="1:9" outlineLevel="2" x14ac:dyDescent="0.25">
      <c r="A293" s="10">
        <v>36732</v>
      </c>
      <c r="B293" s="6" t="s">
        <v>16</v>
      </c>
      <c r="C293" s="6" t="s">
        <v>18</v>
      </c>
      <c r="D293" s="9" t="s">
        <v>20</v>
      </c>
      <c r="E293" s="11">
        <v>-10000</v>
      </c>
      <c r="F293" s="11">
        <v>-10000</v>
      </c>
      <c r="G293" s="12">
        <v>0</v>
      </c>
      <c r="H293" s="40">
        <f t="shared" si="9"/>
        <v>0</v>
      </c>
      <c r="I293" s="6">
        <v>343486</v>
      </c>
    </row>
    <row r="294" spans="1:9" outlineLevel="2" x14ac:dyDescent="0.25">
      <c r="A294" s="10">
        <v>36732</v>
      </c>
      <c r="B294" s="6" t="s">
        <v>16</v>
      </c>
      <c r="C294" s="6" t="s">
        <v>18</v>
      </c>
      <c r="D294" s="9" t="s">
        <v>20</v>
      </c>
      <c r="E294" s="11">
        <v>-10000</v>
      </c>
      <c r="F294" s="11">
        <v>-10000</v>
      </c>
      <c r="G294" s="12">
        <v>0</v>
      </c>
      <c r="H294" s="40">
        <f t="shared" si="9"/>
        <v>0</v>
      </c>
      <c r="I294" s="6">
        <v>345129</v>
      </c>
    </row>
    <row r="295" spans="1:9" outlineLevel="2" x14ac:dyDescent="0.25">
      <c r="A295" s="10">
        <v>36732</v>
      </c>
      <c r="B295" s="6" t="s">
        <v>16</v>
      </c>
      <c r="C295" s="6" t="s">
        <v>18</v>
      </c>
      <c r="D295" s="9" t="s">
        <v>20</v>
      </c>
      <c r="E295" s="11">
        <v>-10000</v>
      </c>
      <c r="F295" s="11">
        <v>-10000</v>
      </c>
      <c r="G295" s="12">
        <v>0</v>
      </c>
      <c r="H295" s="40">
        <f t="shared" si="9"/>
        <v>0</v>
      </c>
      <c r="I295" s="6">
        <v>346881</v>
      </c>
    </row>
    <row r="296" spans="1:9" outlineLevel="2" x14ac:dyDescent="0.25">
      <c r="A296" s="10">
        <v>36738</v>
      </c>
      <c r="B296" s="6" t="s">
        <v>16</v>
      </c>
      <c r="C296" s="6" t="s">
        <v>18</v>
      </c>
      <c r="D296" s="9" t="s">
        <v>20</v>
      </c>
      <c r="E296" s="11">
        <v>-8630</v>
      </c>
      <c r="F296" s="11">
        <v>-8630</v>
      </c>
      <c r="G296" s="12">
        <v>0</v>
      </c>
      <c r="H296" s="40">
        <v>0</v>
      </c>
      <c r="I296" s="6">
        <v>322134</v>
      </c>
    </row>
    <row r="297" spans="1:9" outlineLevel="2" x14ac:dyDescent="0.25">
      <c r="A297" s="10">
        <v>36738</v>
      </c>
      <c r="B297" s="6" t="s">
        <v>16</v>
      </c>
      <c r="C297" s="6" t="s">
        <v>18</v>
      </c>
      <c r="D297" s="9" t="s">
        <v>20</v>
      </c>
      <c r="E297" s="11">
        <v>-6150</v>
      </c>
      <c r="F297" s="11">
        <v>-6150</v>
      </c>
      <c r="G297" s="12">
        <v>0</v>
      </c>
      <c r="H297" s="40">
        <v>0</v>
      </c>
      <c r="I297" s="6">
        <v>343487</v>
      </c>
    </row>
    <row r="298" spans="1:9" outlineLevel="2" x14ac:dyDescent="0.25">
      <c r="A298" s="10">
        <v>36738</v>
      </c>
      <c r="B298" s="6" t="s">
        <v>16</v>
      </c>
      <c r="C298" s="6" t="s">
        <v>18</v>
      </c>
      <c r="D298" s="9" t="s">
        <v>20</v>
      </c>
      <c r="E298" s="11">
        <v>-6150</v>
      </c>
      <c r="F298" s="11">
        <v>-6150</v>
      </c>
      <c r="G298" s="12">
        <v>0</v>
      </c>
      <c r="H298" s="40">
        <v>0</v>
      </c>
      <c r="I298" s="6">
        <v>345131</v>
      </c>
    </row>
    <row r="299" spans="1:9" outlineLevel="2" x14ac:dyDescent="0.25">
      <c r="A299" s="10">
        <v>36738</v>
      </c>
      <c r="B299" s="6" t="s">
        <v>16</v>
      </c>
      <c r="C299" s="6" t="s">
        <v>18</v>
      </c>
      <c r="D299" s="9" t="s">
        <v>20</v>
      </c>
      <c r="E299" s="11">
        <v>-6150</v>
      </c>
      <c r="F299" s="11">
        <v>-6150</v>
      </c>
      <c r="G299" s="12">
        <v>0</v>
      </c>
      <c r="H299" s="40">
        <v>0</v>
      </c>
      <c r="I299" s="6">
        <v>346886</v>
      </c>
    </row>
    <row r="300" spans="1:9" outlineLevel="2" x14ac:dyDescent="0.25">
      <c r="A300" s="10">
        <v>36738</v>
      </c>
      <c r="B300" s="6" t="s">
        <v>16</v>
      </c>
      <c r="C300" s="6" t="s">
        <v>18</v>
      </c>
      <c r="D300" s="9" t="s">
        <v>20</v>
      </c>
      <c r="E300" s="11">
        <v>-5000</v>
      </c>
      <c r="F300" s="11">
        <v>-5000</v>
      </c>
      <c r="G300" s="12">
        <v>0</v>
      </c>
      <c r="H300" s="40">
        <v>0</v>
      </c>
      <c r="I300" s="6">
        <v>323704</v>
      </c>
    </row>
    <row r="301" spans="1:9" outlineLevel="2" x14ac:dyDescent="0.25">
      <c r="A301" s="10">
        <v>36738</v>
      </c>
      <c r="B301" s="6" t="s">
        <v>16</v>
      </c>
      <c r="C301" s="6" t="s">
        <v>18</v>
      </c>
      <c r="D301" s="9" t="s">
        <v>20</v>
      </c>
      <c r="E301" s="11">
        <v>-5000</v>
      </c>
      <c r="F301" s="11">
        <v>-5000</v>
      </c>
      <c r="G301" s="12">
        <v>0</v>
      </c>
      <c r="H301" s="40">
        <v>0</v>
      </c>
      <c r="I301" s="6">
        <v>323708</v>
      </c>
    </row>
    <row r="302" spans="1:9" outlineLevel="2" x14ac:dyDescent="0.25">
      <c r="A302" s="10">
        <v>36738</v>
      </c>
      <c r="B302" s="6" t="s">
        <v>16</v>
      </c>
      <c r="C302" s="6" t="s">
        <v>18</v>
      </c>
      <c r="D302" s="9" t="s">
        <v>20</v>
      </c>
      <c r="E302" s="11">
        <v>-5000</v>
      </c>
      <c r="F302" s="11">
        <v>-5000</v>
      </c>
      <c r="G302" s="12">
        <v>0</v>
      </c>
      <c r="H302" s="40">
        <v>0</v>
      </c>
      <c r="I302" s="6">
        <v>323710</v>
      </c>
    </row>
    <row r="303" spans="1:9" outlineLevel="2" x14ac:dyDescent="0.25">
      <c r="A303" s="10">
        <v>36738</v>
      </c>
      <c r="B303" s="6" t="s">
        <v>16</v>
      </c>
      <c r="C303" s="6" t="s">
        <v>18</v>
      </c>
      <c r="D303" s="9" t="s">
        <v>20</v>
      </c>
      <c r="E303" s="11">
        <v>-5000</v>
      </c>
      <c r="F303" s="11">
        <v>-5000</v>
      </c>
      <c r="G303" s="12">
        <v>0</v>
      </c>
      <c r="H303" s="40">
        <v>0</v>
      </c>
      <c r="I303" s="6">
        <v>323711</v>
      </c>
    </row>
    <row r="304" spans="1:9" outlineLevel="2" x14ac:dyDescent="0.25">
      <c r="A304" s="10">
        <v>36738</v>
      </c>
      <c r="B304" s="6" t="s">
        <v>16</v>
      </c>
      <c r="C304" s="6" t="s">
        <v>18</v>
      </c>
      <c r="D304" s="9" t="s">
        <v>20</v>
      </c>
      <c r="E304" s="11">
        <v>-5000</v>
      </c>
      <c r="F304" s="11">
        <v>-5000</v>
      </c>
      <c r="G304" s="12">
        <v>0</v>
      </c>
      <c r="H304" s="40">
        <v>0</v>
      </c>
      <c r="I304" s="6">
        <v>322135</v>
      </c>
    </row>
    <row r="305" spans="1:9" outlineLevel="2" x14ac:dyDescent="0.25">
      <c r="A305" s="10">
        <v>36738</v>
      </c>
      <c r="B305" s="6" t="s">
        <v>16</v>
      </c>
      <c r="C305" s="6" t="s">
        <v>18</v>
      </c>
      <c r="D305" s="9" t="s">
        <v>20</v>
      </c>
      <c r="E305" s="11">
        <v>-5000</v>
      </c>
      <c r="F305" s="11">
        <v>-5000</v>
      </c>
      <c r="G305" s="12">
        <v>0</v>
      </c>
      <c r="H305" s="40">
        <v>0</v>
      </c>
      <c r="I305" s="6">
        <v>341950</v>
      </c>
    </row>
    <row r="306" spans="1:9" outlineLevel="2" x14ac:dyDescent="0.25">
      <c r="A306" s="10">
        <v>36738</v>
      </c>
      <c r="B306" s="6" t="s">
        <v>16</v>
      </c>
      <c r="C306" s="6" t="s">
        <v>18</v>
      </c>
      <c r="D306" s="9" t="s">
        <v>20</v>
      </c>
      <c r="E306" s="11">
        <v>-5000</v>
      </c>
      <c r="F306" s="11">
        <v>-5000</v>
      </c>
      <c r="G306" s="12">
        <v>0</v>
      </c>
      <c r="H306" s="40">
        <v>0</v>
      </c>
      <c r="I306" s="6">
        <v>341951</v>
      </c>
    </row>
    <row r="307" spans="1:9" outlineLevel="2" x14ac:dyDescent="0.25">
      <c r="A307" s="10">
        <v>36738</v>
      </c>
      <c r="B307" s="6" t="s">
        <v>16</v>
      </c>
      <c r="C307" s="6" t="s">
        <v>18</v>
      </c>
      <c r="D307" s="9" t="s">
        <v>20</v>
      </c>
      <c r="E307" s="11">
        <v>-3450</v>
      </c>
      <c r="F307" s="11">
        <v>-3450</v>
      </c>
      <c r="G307" s="12">
        <v>0</v>
      </c>
      <c r="H307" s="40">
        <v>0</v>
      </c>
      <c r="I307" s="6">
        <v>325199</v>
      </c>
    </row>
    <row r="308" spans="1:9" outlineLevel="2" x14ac:dyDescent="0.25">
      <c r="A308" s="10">
        <v>36738</v>
      </c>
      <c r="B308" s="6" t="s">
        <v>16</v>
      </c>
      <c r="C308" s="6" t="s">
        <v>18</v>
      </c>
      <c r="D308" s="9" t="s">
        <v>20</v>
      </c>
      <c r="E308" s="11">
        <v>-3450</v>
      </c>
      <c r="F308" s="11">
        <v>-3450</v>
      </c>
      <c r="G308" s="12">
        <v>0</v>
      </c>
      <c r="H308" s="40">
        <v>0</v>
      </c>
      <c r="I308" s="6">
        <v>332049</v>
      </c>
    </row>
    <row r="309" spans="1:9" outlineLevel="2" x14ac:dyDescent="0.25">
      <c r="A309" s="10">
        <v>36738</v>
      </c>
      <c r="B309" s="6" t="s">
        <v>16</v>
      </c>
      <c r="C309" s="6" t="s">
        <v>18</v>
      </c>
      <c r="D309" s="9" t="s">
        <v>20</v>
      </c>
      <c r="E309" s="11">
        <v>-1150</v>
      </c>
      <c r="F309" s="11">
        <v>-1150</v>
      </c>
      <c r="G309" s="12">
        <v>0</v>
      </c>
      <c r="H309" s="40">
        <v>0</v>
      </c>
      <c r="I309" s="6">
        <v>323712</v>
      </c>
    </row>
    <row r="310" spans="1:9" outlineLevel="2" x14ac:dyDescent="0.25">
      <c r="A310" s="10">
        <v>36738</v>
      </c>
      <c r="B310" s="6" t="s">
        <v>16</v>
      </c>
      <c r="C310" s="6" t="s">
        <v>18</v>
      </c>
      <c r="D310" s="9" t="s">
        <v>20</v>
      </c>
      <c r="E310" s="11">
        <v>-1150</v>
      </c>
      <c r="F310" s="11">
        <v>-1150</v>
      </c>
      <c r="G310" s="12">
        <v>0</v>
      </c>
      <c r="H310" s="40">
        <v>0</v>
      </c>
      <c r="I310" s="6">
        <v>327909</v>
      </c>
    </row>
    <row r="311" spans="1:9" outlineLevel="2" x14ac:dyDescent="0.25">
      <c r="A311" s="10">
        <v>36738</v>
      </c>
      <c r="B311" s="6" t="s">
        <v>16</v>
      </c>
      <c r="C311" s="6" t="s">
        <v>18</v>
      </c>
      <c r="D311" s="9" t="s">
        <v>20</v>
      </c>
      <c r="E311" s="11">
        <v>-1150</v>
      </c>
      <c r="F311" s="11">
        <v>-1150</v>
      </c>
      <c r="G311" s="12">
        <v>0</v>
      </c>
      <c r="H311" s="40">
        <v>0</v>
      </c>
      <c r="I311" s="6">
        <v>326653</v>
      </c>
    </row>
    <row r="312" spans="1:9" outlineLevel="2" x14ac:dyDescent="0.25">
      <c r="A312" s="10">
        <v>36738</v>
      </c>
      <c r="B312" s="6" t="s">
        <v>16</v>
      </c>
      <c r="C312" s="6" t="s">
        <v>18</v>
      </c>
      <c r="D312" s="9" t="s">
        <v>20</v>
      </c>
      <c r="E312" s="11">
        <v>-1150</v>
      </c>
      <c r="F312" s="11">
        <v>-1150</v>
      </c>
      <c r="G312" s="12">
        <v>0</v>
      </c>
      <c r="H312" s="40">
        <v>0</v>
      </c>
      <c r="I312" s="6">
        <v>329255</v>
      </c>
    </row>
    <row r="313" spans="1:9" outlineLevel="1" x14ac:dyDescent="0.25">
      <c r="A313" s="10"/>
      <c r="B313" s="6"/>
      <c r="C313" s="6" t="s">
        <v>43</v>
      </c>
      <c r="D313" s="9"/>
      <c r="E313" s="11"/>
      <c r="F313" s="11">
        <f>SUBTOTAL(9,F267:F312)</f>
        <v>-1410107</v>
      </c>
      <c r="G313" s="12"/>
      <c r="H313" s="40">
        <f>SUBTOTAL(9,H267:H312)</f>
        <v>0</v>
      </c>
      <c r="I313" s="6"/>
    </row>
    <row r="314" spans="1:9" x14ac:dyDescent="0.25">
      <c r="A314" s="10"/>
      <c r="B314" s="6"/>
      <c r="C314" s="6" t="s">
        <v>28</v>
      </c>
      <c r="D314" s="9"/>
      <c r="E314" s="11"/>
      <c r="F314" s="11">
        <f>SUBTOTAL(9,F8:F312)</f>
        <v>-31</v>
      </c>
      <c r="G314" s="12"/>
      <c r="H314" s="40">
        <f>SUBTOTAL(9,H8:H312)</f>
        <v>3865350.6799999974</v>
      </c>
      <c r="I314" s="6"/>
    </row>
    <row r="315" spans="1:9" x14ac:dyDescent="0.25">
      <c r="A315" s="10"/>
      <c r="B315" s="6"/>
      <c r="C315" s="6"/>
      <c r="D315" s="9"/>
      <c r="E315" s="11"/>
      <c r="F315" s="11"/>
      <c r="G315" s="12"/>
      <c r="H315" s="41"/>
      <c r="I315" s="6"/>
    </row>
  </sheetData>
  <autoFilter ref="A7:I313"/>
  <pageMargins left="0.25" right="0.25" top="0.5" bottom="0.5" header="0.5" footer="0.5"/>
  <pageSetup paperSize="5"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workbookViewId="0">
      <selection activeCell="C24" sqref="C24"/>
    </sheetView>
  </sheetViews>
  <sheetFormatPr defaultRowHeight="15.75" outlineLevelRow="2" x14ac:dyDescent="0.25"/>
  <cols>
    <col min="1" max="1" width="11.375" customWidth="1"/>
    <col min="2" max="2" width="11.875" customWidth="1"/>
    <col min="3" max="3" width="14.875" style="1" bestFit="1" customWidth="1"/>
    <col min="4" max="4" width="8.625" hidden="1" customWidth="1"/>
    <col min="5" max="5" width="0" hidden="1" customWidth="1"/>
    <col min="6" max="6" width="11.5" bestFit="1" customWidth="1"/>
    <col min="7" max="7" width="8.125" bestFit="1" customWidth="1"/>
    <col min="8" max="8" width="12.125" style="44" bestFit="1" customWidth="1"/>
    <col min="9" max="9" width="9.625" customWidth="1"/>
  </cols>
  <sheetData>
    <row r="1" spans="1:9" s="20" customFormat="1" x14ac:dyDescent="0.25">
      <c r="A1" s="26" t="s">
        <v>0</v>
      </c>
      <c r="B1" s="16"/>
      <c r="C1" s="16"/>
      <c r="E1" s="18"/>
      <c r="F1" s="18"/>
      <c r="G1" s="19"/>
      <c r="H1" s="42"/>
      <c r="I1" s="16"/>
    </row>
    <row r="2" spans="1:9" s="20" customFormat="1" x14ac:dyDescent="0.25">
      <c r="A2" s="26" t="s">
        <v>52</v>
      </c>
      <c r="B2" s="16"/>
      <c r="C2" s="16"/>
      <c r="E2" s="18"/>
      <c r="F2" s="18"/>
      <c r="G2" s="19"/>
      <c r="H2" s="42"/>
      <c r="I2" s="16"/>
    </row>
    <row r="3" spans="1:9" s="20" customFormat="1" x14ac:dyDescent="0.25">
      <c r="A3" s="26">
        <v>36741</v>
      </c>
      <c r="B3" s="27"/>
      <c r="C3" s="16"/>
      <c r="E3" s="18"/>
      <c r="F3" s="18"/>
      <c r="G3" s="19"/>
      <c r="H3" s="42"/>
      <c r="I3" s="16"/>
    </row>
    <row r="4" spans="1:9" s="20" customFormat="1" x14ac:dyDescent="0.25">
      <c r="A4" s="15"/>
      <c r="B4" s="16"/>
      <c r="C4" s="16"/>
      <c r="E4" s="18"/>
      <c r="F4" s="18"/>
      <c r="G4" s="19"/>
      <c r="H4" s="42"/>
      <c r="I4" s="16"/>
    </row>
    <row r="5" spans="1:9" s="20" customFormat="1" x14ac:dyDescent="0.25">
      <c r="A5" s="15"/>
      <c r="B5" s="16"/>
      <c r="C5" s="16"/>
      <c r="E5" s="18"/>
      <c r="F5" s="18"/>
      <c r="G5" s="19"/>
      <c r="H5" s="42"/>
      <c r="I5" s="16"/>
    </row>
    <row r="6" spans="1:9" s="20" customFormat="1" x14ac:dyDescent="0.25">
      <c r="A6" s="15" t="s">
        <v>2</v>
      </c>
      <c r="B6" s="16"/>
      <c r="C6" s="16" t="s">
        <v>14</v>
      </c>
      <c r="E6" s="21" t="s">
        <v>7</v>
      </c>
      <c r="F6" s="21" t="s">
        <v>8</v>
      </c>
      <c r="G6" s="19" t="s">
        <v>9</v>
      </c>
      <c r="H6" s="42" t="s">
        <v>12</v>
      </c>
      <c r="I6" s="16" t="s">
        <v>34</v>
      </c>
    </row>
    <row r="7" spans="1:9" s="20" customFormat="1" x14ac:dyDescent="0.25">
      <c r="A7" s="15" t="s">
        <v>3</v>
      </c>
      <c r="B7" s="16" t="s">
        <v>11</v>
      </c>
      <c r="C7" s="16" t="s">
        <v>4</v>
      </c>
      <c r="D7" s="16" t="s">
        <v>6</v>
      </c>
      <c r="E7" s="21" t="s">
        <v>5</v>
      </c>
      <c r="F7" s="21" t="s">
        <v>5</v>
      </c>
      <c r="G7" s="19" t="s">
        <v>10</v>
      </c>
      <c r="H7" s="42" t="s">
        <v>13</v>
      </c>
      <c r="I7" s="16" t="s">
        <v>30</v>
      </c>
    </row>
    <row r="8" spans="1:9" s="7" customFormat="1" outlineLevel="2" x14ac:dyDescent="0.25">
      <c r="B8" s="6" t="s">
        <v>15</v>
      </c>
      <c r="C8" s="6" t="s">
        <v>17</v>
      </c>
      <c r="E8" s="7" t="s">
        <v>53</v>
      </c>
      <c r="F8" s="8">
        <v>30000</v>
      </c>
      <c r="G8" s="36">
        <v>4.415</v>
      </c>
      <c r="H8" s="43">
        <f t="shared" ref="H8:H55" si="0">IF(F8&gt;0,((F8*G8)*-1),((F8*G8)*-1))</f>
        <v>-132450</v>
      </c>
      <c r="I8" s="7">
        <v>317390</v>
      </c>
    </row>
    <row r="9" spans="1:9" s="7" customFormat="1" outlineLevel="2" x14ac:dyDescent="0.25">
      <c r="B9" s="6" t="s">
        <v>15</v>
      </c>
      <c r="C9" s="6" t="s">
        <v>17</v>
      </c>
      <c r="F9" s="8">
        <v>15000</v>
      </c>
      <c r="G9" s="36">
        <v>4.0599999999999996</v>
      </c>
      <c r="H9" s="43">
        <f t="shared" si="0"/>
        <v>-60899.999999999993</v>
      </c>
      <c r="I9" s="7">
        <v>317390</v>
      </c>
    </row>
    <row r="10" spans="1:9" s="7" customFormat="1" outlineLevel="2" x14ac:dyDescent="0.25">
      <c r="B10" s="6" t="s">
        <v>15</v>
      </c>
      <c r="C10" s="6" t="s">
        <v>17</v>
      </c>
      <c r="F10" s="8">
        <v>20000</v>
      </c>
      <c r="G10" s="36">
        <v>4.2175000000000002</v>
      </c>
      <c r="H10" s="43">
        <f t="shared" si="0"/>
        <v>-84350</v>
      </c>
      <c r="I10" s="7">
        <v>317390</v>
      </c>
    </row>
    <row r="11" spans="1:9" s="7" customFormat="1" outlineLevel="2" x14ac:dyDescent="0.25">
      <c r="B11" s="6" t="s">
        <v>15</v>
      </c>
      <c r="C11" s="6" t="s">
        <v>17</v>
      </c>
      <c r="F11" s="8">
        <v>10000</v>
      </c>
      <c r="G11" s="36">
        <v>4.3600000000000003</v>
      </c>
      <c r="H11" s="43">
        <f t="shared" si="0"/>
        <v>-43600</v>
      </c>
      <c r="I11" s="7">
        <v>317390</v>
      </c>
    </row>
    <row r="12" spans="1:9" s="7" customFormat="1" outlineLevel="2" x14ac:dyDescent="0.25">
      <c r="B12" s="6" t="s">
        <v>15</v>
      </c>
      <c r="C12" s="6" t="s">
        <v>17</v>
      </c>
      <c r="F12" s="8">
        <v>2133</v>
      </c>
      <c r="G12" s="36">
        <v>4.1150000000000002</v>
      </c>
      <c r="H12" s="43">
        <f t="shared" si="0"/>
        <v>-8777.2950000000001</v>
      </c>
      <c r="I12" s="7">
        <v>317390</v>
      </c>
    </row>
    <row r="13" spans="1:9" s="7" customFormat="1" outlineLevel="2" x14ac:dyDescent="0.25">
      <c r="B13" s="6" t="s">
        <v>15</v>
      </c>
      <c r="C13" s="6" t="s">
        <v>17</v>
      </c>
      <c r="F13" s="8">
        <v>24000</v>
      </c>
      <c r="G13" s="36">
        <v>4.2350000000000003</v>
      </c>
      <c r="H13" s="43">
        <f t="shared" si="0"/>
        <v>-101640.00000000001</v>
      </c>
      <c r="I13" s="7">
        <v>317390</v>
      </c>
    </row>
    <row r="14" spans="1:9" s="7" customFormat="1" outlineLevel="2" x14ac:dyDescent="0.25">
      <c r="B14" s="6" t="s">
        <v>15</v>
      </c>
      <c r="C14" s="6" t="s">
        <v>17</v>
      </c>
      <c r="F14" s="8">
        <v>29000</v>
      </c>
      <c r="G14" s="36">
        <v>4.17</v>
      </c>
      <c r="H14" s="43">
        <f t="shared" si="0"/>
        <v>-120930</v>
      </c>
      <c r="I14" s="7">
        <v>317390</v>
      </c>
    </row>
    <row r="15" spans="1:9" s="7" customFormat="1" outlineLevel="2" x14ac:dyDescent="0.25">
      <c r="B15" s="6" t="s">
        <v>15</v>
      </c>
      <c r="C15" s="6" t="s">
        <v>17</v>
      </c>
      <c r="F15" s="8">
        <v>9000</v>
      </c>
      <c r="G15" s="36">
        <v>3.97</v>
      </c>
      <c r="H15" s="43">
        <f t="shared" si="0"/>
        <v>-35730</v>
      </c>
      <c r="I15" s="7">
        <v>317390</v>
      </c>
    </row>
    <row r="16" spans="1:9" s="7" customFormat="1" outlineLevel="2" x14ac:dyDescent="0.25">
      <c r="B16" s="6" t="s">
        <v>15</v>
      </c>
      <c r="C16" s="6" t="s">
        <v>17</v>
      </c>
      <c r="F16" s="8">
        <v>5844</v>
      </c>
      <c r="G16" s="36">
        <v>0</v>
      </c>
      <c r="H16" s="43">
        <f t="shared" si="0"/>
        <v>0</v>
      </c>
      <c r="I16" s="7">
        <v>348362</v>
      </c>
    </row>
    <row r="17" spans="2:9" s="7" customFormat="1" outlineLevel="2" x14ac:dyDescent="0.25">
      <c r="B17" s="6"/>
      <c r="C17" s="6"/>
      <c r="F17" s="8"/>
      <c r="G17" s="36"/>
      <c r="H17" s="43">
        <f>SUBTOTAL(9,H8:H16)</f>
        <v>-588377.29499999993</v>
      </c>
    </row>
    <row r="18" spans="2:9" s="7" customFormat="1" outlineLevel="2" x14ac:dyDescent="0.25">
      <c r="B18" s="6" t="s">
        <v>54</v>
      </c>
      <c r="C18" s="6" t="s">
        <v>17</v>
      </c>
      <c r="F18" s="8">
        <v>9989</v>
      </c>
      <c r="G18" s="36">
        <v>4.1749999999999998</v>
      </c>
      <c r="H18" s="43">
        <f t="shared" si="0"/>
        <v>-41704.074999999997</v>
      </c>
      <c r="I18" s="7">
        <v>323309</v>
      </c>
    </row>
    <row r="19" spans="2:9" s="7" customFormat="1" outlineLevel="2" x14ac:dyDescent="0.25">
      <c r="B19" s="6" t="s">
        <v>54</v>
      </c>
      <c r="C19" s="6" t="s">
        <v>17</v>
      </c>
      <c r="F19" s="8">
        <v>3939</v>
      </c>
      <c r="G19" s="36">
        <v>4.1749999999999998</v>
      </c>
      <c r="H19" s="43">
        <f t="shared" si="0"/>
        <v>-16445.325000000001</v>
      </c>
      <c r="I19" s="7">
        <v>323309</v>
      </c>
    </row>
    <row r="20" spans="2:9" s="7" customFormat="1" outlineLevel="2" x14ac:dyDescent="0.25">
      <c r="B20" s="6" t="s">
        <v>54</v>
      </c>
      <c r="C20" s="6" t="s">
        <v>17</v>
      </c>
      <c r="F20" s="8">
        <v>5747</v>
      </c>
      <c r="G20" s="36">
        <v>3.9449999999999998</v>
      </c>
      <c r="H20" s="43">
        <f t="shared" si="0"/>
        <v>-22671.915000000001</v>
      </c>
      <c r="I20" s="7">
        <v>323309</v>
      </c>
    </row>
    <row r="21" spans="2:9" s="7" customFormat="1" outlineLevel="2" x14ac:dyDescent="0.25">
      <c r="B21" s="6" t="s">
        <v>54</v>
      </c>
      <c r="C21" s="6" t="s">
        <v>17</v>
      </c>
      <c r="F21" s="8">
        <v>13904</v>
      </c>
      <c r="G21" s="36">
        <v>4.0549999999999997</v>
      </c>
      <c r="H21" s="43">
        <f t="shared" si="0"/>
        <v>-56380.719999999994</v>
      </c>
      <c r="I21" s="7">
        <v>323309</v>
      </c>
    </row>
    <row r="22" spans="2:9" s="7" customFormat="1" outlineLevel="1" x14ac:dyDescent="0.25">
      <c r="B22" s="6"/>
      <c r="C22" s="22" t="s">
        <v>42</v>
      </c>
      <c r="F22" s="8">
        <f>SUBTOTAL(9,F8:F21)</f>
        <v>178556</v>
      </c>
      <c r="G22" s="36"/>
      <c r="H22" s="43">
        <f>SUBTOTAL(9,H18:H21)</f>
        <v>-137202.035</v>
      </c>
    </row>
    <row r="23" spans="2:9" s="7" customFormat="1" outlineLevel="2" x14ac:dyDescent="0.25">
      <c r="B23" s="6" t="s">
        <v>54</v>
      </c>
      <c r="C23" s="6" t="s">
        <v>18</v>
      </c>
      <c r="F23" s="8">
        <v>-9</v>
      </c>
      <c r="G23" s="36">
        <v>4.5</v>
      </c>
      <c r="H23" s="43">
        <f t="shared" si="0"/>
        <v>40.5</v>
      </c>
      <c r="I23" s="7">
        <v>323233</v>
      </c>
    </row>
    <row r="24" spans="2:9" s="7" customFormat="1" outlineLevel="2" x14ac:dyDescent="0.25">
      <c r="B24" s="6" t="s">
        <v>54</v>
      </c>
      <c r="C24" s="6" t="s">
        <v>18</v>
      </c>
      <c r="F24" s="8">
        <v>-10</v>
      </c>
      <c r="G24" s="36">
        <v>4.5</v>
      </c>
      <c r="H24" s="43">
        <f t="shared" si="0"/>
        <v>45</v>
      </c>
      <c r="I24" s="7">
        <v>323233</v>
      </c>
    </row>
    <row r="25" spans="2:9" s="7" customFormat="1" outlineLevel="2" x14ac:dyDescent="0.25">
      <c r="B25" s="6" t="s">
        <v>54</v>
      </c>
      <c r="C25" s="6" t="s">
        <v>18</v>
      </c>
      <c r="F25" s="8">
        <v>-11</v>
      </c>
      <c r="G25" s="36">
        <v>4.5</v>
      </c>
      <c r="H25" s="43">
        <f t="shared" si="0"/>
        <v>49.5</v>
      </c>
      <c r="I25" s="7">
        <v>323233</v>
      </c>
    </row>
    <row r="26" spans="2:9" s="7" customFormat="1" outlineLevel="2" x14ac:dyDescent="0.25">
      <c r="B26" s="6" t="s">
        <v>54</v>
      </c>
      <c r="C26" s="6" t="s">
        <v>18</v>
      </c>
      <c r="F26" s="8">
        <v>-12</v>
      </c>
      <c r="G26" s="36">
        <v>4.375</v>
      </c>
      <c r="H26" s="43">
        <f t="shared" si="0"/>
        <v>52.5</v>
      </c>
      <c r="I26" s="7">
        <v>323233</v>
      </c>
    </row>
    <row r="27" spans="2:9" s="7" customFormat="1" outlineLevel="2" x14ac:dyDescent="0.25">
      <c r="B27" s="6" t="s">
        <v>54</v>
      </c>
      <c r="C27" s="6" t="s">
        <v>18</v>
      </c>
      <c r="F27" s="8">
        <v>-35</v>
      </c>
      <c r="G27" s="36">
        <v>4.1849999999999996</v>
      </c>
      <c r="H27" s="43">
        <f t="shared" si="0"/>
        <v>146.47499999999999</v>
      </c>
      <c r="I27" s="7">
        <v>323233</v>
      </c>
    </row>
    <row r="28" spans="2:9" s="7" customFormat="1" outlineLevel="2" x14ac:dyDescent="0.25">
      <c r="B28" s="6" t="s">
        <v>54</v>
      </c>
      <c r="C28" s="6" t="s">
        <v>18</v>
      </c>
      <c r="F28" s="8">
        <v>-13</v>
      </c>
      <c r="G28" s="36">
        <v>4.2949999999999999</v>
      </c>
      <c r="H28" s="43">
        <f t="shared" si="0"/>
        <v>55.835000000000001</v>
      </c>
      <c r="I28" s="7">
        <v>323233</v>
      </c>
    </row>
    <row r="29" spans="2:9" s="7" customFormat="1" outlineLevel="2" x14ac:dyDescent="0.25">
      <c r="B29" s="6" t="s">
        <v>54</v>
      </c>
      <c r="C29" s="6" t="s">
        <v>18</v>
      </c>
      <c r="F29" s="8">
        <v>-1603</v>
      </c>
      <c r="G29" s="36">
        <v>4.2949999999999999</v>
      </c>
      <c r="H29" s="43">
        <f t="shared" si="0"/>
        <v>6884.8850000000002</v>
      </c>
      <c r="I29" s="7">
        <v>323233</v>
      </c>
    </row>
    <row r="30" spans="2:9" s="7" customFormat="1" outlineLevel="2" x14ac:dyDescent="0.25">
      <c r="B30" s="6" t="s">
        <v>54</v>
      </c>
      <c r="C30" s="6" t="s">
        <v>18</v>
      </c>
      <c r="F30" s="8">
        <v>-8</v>
      </c>
      <c r="G30" s="36">
        <v>4.3099999999999996</v>
      </c>
      <c r="H30" s="43">
        <f t="shared" si="0"/>
        <v>34.479999999999997</v>
      </c>
      <c r="I30" s="7">
        <v>323233</v>
      </c>
    </row>
    <row r="31" spans="2:9" s="7" customFormat="1" outlineLevel="2" x14ac:dyDescent="0.25">
      <c r="B31" s="6" t="s">
        <v>54</v>
      </c>
      <c r="C31" s="6" t="s">
        <v>18</v>
      </c>
      <c r="F31" s="8">
        <v>-11</v>
      </c>
      <c r="G31" s="36">
        <v>4.4450000000000003</v>
      </c>
      <c r="H31" s="43">
        <f t="shared" si="0"/>
        <v>48.895000000000003</v>
      </c>
      <c r="I31" s="7">
        <v>323233</v>
      </c>
    </row>
    <row r="32" spans="2:9" s="7" customFormat="1" outlineLevel="2" x14ac:dyDescent="0.25">
      <c r="B32" s="6" t="s">
        <v>54</v>
      </c>
      <c r="C32" s="6" t="s">
        <v>18</v>
      </c>
      <c r="F32" s="8">
        <v>-9</v>
      </c>
      <c r="G32" s="36">
        <v>4.4450000000000003</v>
      </c>
      <c r="H32" s="43">
        <f t="shared" si="0"/>
        <v>40.005000000000003</v>
      </c>
      <c r="I32" s="7">
        <v>323233</v>
      </c>
    </row>
    <row r="33" spans="2:9" s="7" customFormat="1" outlineLevel="2" x14ac:dyDescent="0.25">
      <c r="B33" s="6" t="s">
        <v>54</v>
      </c>
      <c r="C33" s="6" t="s">
        <v>18</v>
      </c>
      <c r="F33" s="8">
        <v>-36585</v>
      </c>
      <c r="G33" s="36">
        <v>4.32</v>
      </c>
      <c r="H33" s="43">
        <f t="shared" si="0"/>
        <v>158047.20000000001</v>
      </c>
      <c r="I33" s="7">
        <v>323233</v>
      </c>
    </row>
    <row r="34" spans="2:9" s="7" customFormat="1" outlineLevel="2" x14ac:dyDescent="0.25">
      <c r="B34" s="6" t="s">
        <v>54</v>
      </c>
      <c r="C34" s="6" t="s">
        <v>18</v>
      </c>
      <c r="F34" s="8">
        <v>-7</v>
      </c>
      <c r="G34" s="36">
        <v>4.32</v>
      </c>
      <c r="H34" s="43">
        <f t="shared" si="0"/>
        <v>30.240000000000002</v>
      </c>
      <c r="I34" s="7">
        <v>323233</v>
      </c>
    </row>
    <row r="35" spans="2:9" s="7" customFormat="1" outlineLevel="2" x14ac:dyDescent="0.25">
      <c r="B35" s="6" t="s">
        <v>54</v>
      </c>
      <c r="C35" s="6" t="s">
        <v>18</v>
      </c>
      <c r="F35" s="8">
        <v>-6713</v>
      </c>
      <c r="G35" s="36">
        <v>4.32</v>
      </c>
      <c r="H35" s="43">
        <f t="shared" si="0"/>
        <v>29000.160000000003</v>
      </c>
      <c r="I35" s="7">
        <v>323233</v>
      </c>
    </row>
    <row r="36" spans="2:9" s="7" customFormat="1" outlineLevel="2" x14ac:dyDescent="0.25">
      <c r="B36" s="6" t="s">
        <v>54</v>
      </c>
      <c r="C36" s="6" t="s">
        <v>18</v>
      </c>
      <c r="F36" s="8">
        <v>-13</v>
      </c>
      <c r="G36" s="36">
        <v>4.2549999999999999</v>
      </c>
      <c r="H36" s="43">
        <f t="shared" si="0"/>
        <v>55.314999999999998</v>
      </c>
      <c r="I36" s="7">
        <v>323233</v>
      </c>
    </row>
    <row r="37" spans="2:9" s="7" customFormat="1" outlineLevel="2" x14ac:dyDescent="0.25">
      <c r="B37" s="6" t="s">
        <v>54</v>
      </c>
      <c r="C37" s="6" t="s">
        <v>18</v>
      </c>
      <c r="F37" s="8">
        <v>-9</v>
      </c>
      <c r="G37" s="36">
        <v>4.2</v>
      </c>
      <c r="H37" s="43">
        <f t="shared" si="0"/>
        <v>37.800000000000004</v>
      </c>
      <c r="I37" s="7">
        <v>323233</v>
      </c>
    </row>
    <row r="38" spans="2:9" s="7" customFormat="1" outlineLevel="2" x14ac:dyDescent="0.25">
      <c r="B38" s="6" t="s">
        <v>54</v>
      </c>
      <c r="C38" s="6" t="s">
        <v>18</v>
      </c>
      <c r="F38" s="8">
        <v>-10</v>
      </c>
      <c r="G38" s="36">
        <v>4.2</v>
      </c>
      <c r="H38" s="43">
        <f t="shared" si="0"/>
        <v>42</v>
      </c>
      <c r="I38" s="7">
        <v>323233</v>
      </c>
    </row>
    <row r="39" spans="2:9" s="7" customFormat="1" outlineLevel="2" x14ac:dyDescent="0.25">
      <c r="B39" s="6" t="s">
        <v>54</v>
      </c>
      <c r="C39" s="6" t="s">
        <v>18</v>
      </c>
      <c r="F39" s="8">
        <v>-14</v>
      </c>
      <c r="G39" s="36">
        <v>4.01</v>
      </c>
      <c r="H39" s="43">
        <f t="shared" si="0"/>
        <v>56.14</v>
      </c>
      <c r="I39" s="7">
        <v>323233</v>
      </c>
    </row>
    <row r="40" spans="2:9" s="7" customFormat="1" outlineLevel="2" x14ac:dyDescent="0.25">
      <c r="B40" s="6" t="s">
        <v>54</v>
      </c>
      <c r="C40" s="6" t="s">
        <v>18</v>
      </c>
      <c r="F40" s="8">
        <v>-15</v>
      </c>
      <c r="G40" s="36">
        <v>4.0250000000000004</v>
      </c>
      <c r="H40" s="43">
        <f t="shared" si="0"/>
        <v>60.375000000000007</v>
      </c>
      <c r="I40" s="7">
        <v>323233</v>
      </c>
    </row>
    <row r="41" spans="2:9" s="7" customFormat="1" outlineLevel="2" x14ac:dyDescent="0.25">
      <c r="B41" s="6" t="s">
        <v>54</v>
      </c>
      <c r="C41" s="6" t="s">
        <v>18</v>
      </c>
      <c r="F41" s="8">
        <v>-12</v>
      </c>
      <c r="G41" s="36">
        <v>4.0250000000000004</v>
      </c>
      <c r="H41" s="43">
        <f t="shared" si="0"/>
        <v>48.300000000000004</v>
      </c>
      <c r="I41" s="7">
        <v>323233</v>
      </c>
    </row>
    <row r="42" spans="2:9" s="7" customFormat="1" outlineLevel="2" x14ac:dyDescent="0.25">
      <c r="B42" s="6" t="s">
        <v>54</v>
      </c>
      <c r="C42" s="6" t="s">
        <v>18</v>
      </c>
      <c r="F42" s="8">
        <v>-13</v>
      </c>
      <c r="G42" s="36">
        <v>4.0250000000000004</v>
      </c>
      <c r="H42" s="43">
        <f t="shared" si="0"/>
        <v>52.325000000000003</v>
      </c>
      <c r="I42" s="7">
        <v>323233</v>
      </c>
    </row>
    <row r="43" spans="2:9" s="7" customFormat="1" outlineLevel="2" x14ac:dyDescent="0.25">
      <c r="B43" s="6" t="s">
        <v>54</v>
      </c>
      <c r="C43" s="6" t="s">
        <v>18</v>
      </c>
      <c r="F43" s="8">
        <v>-9</v>
      </c>
      <c r="G43" s="36">
        <v>3.875</v>
      </c>
      <c r="H43" s="43">
        <f t="shared" si="0"/>
        <v>34.875</v>
      </c>
      <c r="I43" s="7">
        <v>323233</v>
      </c>
    </row>
    <row r="44" spans="2:9" s="7" customFormat="1" outlineLevel="2" x14ac:dyDescent="0.25">
      <c r="B44" s="6" t="s">
        <v>54</v>
      </c>
      <c r="C44" s="6" t="s">
        <v>18</v>
      </c>
      <c r="F44" s="8">
        <v>-9</v>
      </c>
      <c r="G44" s="36">
        <v>3.77</v>
      </c>
      <c r="H44" s="43">
        <f t="shared" si="0"/>
        <v>33.93</v>
      </c>
      <c r="I44" s="7">
        <v>323233</v>
      </c>
    </row>
    <row r="45" spans="2:9" s="7" customFormat="1" outlineLevel="2" x14ac:dyDescent="0.25">
      <c r="B45" s="6" t="s">
        <v>54</v>
      </c>
      <c r="C45" s="6" t="s">
        <v>18</v>
      </c>
      <c r="F45" s="8">
        <v>-10</v>
      </c>
      <c r="G45" s="36">
        <v>3.92</v>
      </c>
      <c r="H45" s="43">
        <f t="shared" si="0"/>
        <v>39.200000000000003</v>
      </c>
      <c r="I45" s="7">
        <v>323233</v>
      </c>
    </row>
    <row r="46" spans="2:9" s="7" customFormat="1" outlineLevel="2" x14ac:dyDescent="0.25">
      <c r="B46" s="6" t="s">
        <v>54</v>
      </c>
      <c r="C46" s="6" t="s">
        <v>18</v>
      </c>
      <c r="F46" s="8">
        <v>-9</v>
      </c>
      <c r="G46" s="36">
        <v>4.0549999999999997</v>
      </c>
      <c r="H46" s="43">
        <f t="shared" si="0"/>
        <v>36.494999999999997</v>
      </c>
      <c r="I46" s="7">
        <v>323233</v>
      </c>
    </row>
    <row r="47" spans="2:9" s="7" customFormat="1" outlineLevel="2" x14ac:dyDescent="0.25">
      <c r="B47" s="6" t="s">
        <v>54</v>
      </c>
      <c r="C47" s="6" t="s">
        <v>18</v>
      </c>
      <c r="F47" s="8">
        <v>-12</v>
      </c>
      <c r="G47" s="36">
        <v>4.0549999999999997</v>
      </c>
      <c r="H47" s="43">
        <f t="shared" si="0"/>
        <v>48.66</v>
      </c>
      <c r="I47" s="7">
        <v>323233</v>
      </c>
    </row>
    <row r="48" spans="2:9" s="7" customFormat="1" outlineLevel="2" x14ac:dyDescent="0.25">
      <c r="B48" s="6" t="s">
        <v>54</v>
      </c>
      <c r="C48" s="6" t="s">
        <v>18</v>
      </c>
      <c r="F48" s="8">
        <v>-6</v>
      </c>
      <c r="G48" s="36">
        <v>4.0549999999999997</v>
      </c>
      <c r="H48" s="43">
        <f t="shared" si="0"/>
        <v>24.33</v>
      </c>
      <c r="I48" s="7">
        <v>323233</v>
      </c>
    </row>
    <row r="49" spans="2:9" s="7" customFormat="1" outlineLevel="2" x14ac:dyDescent="0.25">
      <c r="B49" s="6" t="s">
        <v>54</v>
      </c>
      <c r="C49" s="6" t="s">
        <v>18</v>
      </c>
      <c r="F49" s="8">
        <v>-5408</v>
      </c>
      <c r="G49" s="36">
        <v>4.0549999999999997</v>
      </c>
      <c r="H49" s="43">
        <f t="shared" si="0"/>
        <v>21929.439999999999</v>
      </c>
      <c r="I49" s="7">
        <v>323233</v>
      </c>
    </row>
    <row r="50" spans="2:9" s="7" customFormat="1" outlineLevel="2" x14ac:dyDescent="0.25">
      <c r="B50" s="6" t="s">
        <v>54</v>
      </c>
      <c r="C50" s="6" t="s">
        <v>18</v>
      </c>
      <c r="F50" s="8">
        <v>-10000</v>
      </c>
      <c r="G50" s="36">
        <v>4.5</v>
      </c>
      <c r="H50" s="43">
        <f t="shared" si="0"/>
        <v>45000</v>
      </c>
      <c r="I50" s="7">
        <v>323198</v>
      </c>
    </row>
    <row r="51" spans="2:9" s="7" customFormat="1" outlineLevel="2" x14ac:dyDescent="0.25">
      <c r="B51" s="6" t="s">
        <v>54</v>
      </c>
      <c r="C51" s="6" t="s">
        <v>18</v>
      </c>
      <c r="F51" s="8">
        <v>-20000</v>
      </c>
      <c r="G51" s="36">
        <v>4.5</v>
      </c>
      <c r="H51" s="43">
        <f t="shared" si="0"/>
        <v>90000</v>
      </c>
      <c r="I51" s="7">
        <v>323198</v>
      </c>
    </row>
    <row r="52" spans="2:9" s="7" customFormat="1" outlineLevel="2" x14ac:dyDescent="0.25">
      <c r="B52" s="6" t="s">
        <v>54</v>
      </c>
      <c r="C52" s="6" t="s">
        <v>18</v>
      </c>
      <c r="F52" s="8">
        <v>-10000</v>
      </c>
      <c r="G52" s="36">
        <v>4.1449999999999996</v>
      </c>
      <c r="H52" s="43">
        <f t="shared" si="0"/>
        <v>41449.999999999993</v>
      </c>
      <c r="I52" s="7">
        <v>323198</v>
      </c>
    </row>
    <row r="53" spans="2:9" s="7" customFormat="1" outlineLevel="2" x14ac:dyDescent="0.25">
      <c r="B53" s="6" t="s">
        <v>54</v>
      </c>
      <c r="C53" s="6" t="s">
        <v>18</v>
      </c>
      <c r="F53" s="8">
        <v>-55000</v>
      </c>
      <c r="G53" s="36">
        <v>4.1449999999999996</v>
      </c>
      <c r="H53" s="43">
        <f t="shared" si="0"/>
        <v>227974.99999999997</v>
      </c>
      <c r="I53" s="7">
        <v>323198</v>
      </c>
    </row>
    <row r="54" spans="2:9" s="7" customFormat="1" outlineLevel="2" x14ac:dyDescent="0.25">
      <c r="B54" s="6" t="s">
        <v>54</v>
      </c>
      <c r="C54" s="6" t="s">
        <v>18</v>
      </c>
      <c r="F54" s="8">
        <v>-25000</v>
      </c>
      <c r="G54" s="36">
        <v>4.32</v>
      </c>
      <c r="H54" s="43">
        <f t="shared" si="0"/>
        <v>108000</v>
      </c>
      <c r="I54" s="7">
        <v>323198</v>
      </c>
    </row>
    <row r="55" spans="2:9" s="7" customFormat="1" outlineLevel="2" x14ac:dyDescent="0.25">
      <c r="B55" s="6" t="s">
        <v>54</v>
      </c>
      <c r="C55" s="6" t="s">
        <v>18</v>
      </c>
      <c r="F55" s="8">
        <v>-12000</v>
      </c>
      <c r="G55" s="37">
        <v>4.0549999999999997</v>
      </c>
      <c r="H55" s="43">
        <f t="shared" si="0"/>
        <v>48660</v>
      </c>
      <c r="I55" s="7">
        <v>323198</v>
      </c>
    </row>
    <row r="56" spans="2:9" s="7" customFormat="1" outlineLevel="1" x14ac:dyDescent="0.25">
      <c r="B56" s="6"/>
      <c r="C56" s="6" t="s">
        <v>43</v>
      </c>
      <c r="F56" s="8">
        <f>SUBTOTAL(9,F23:F55)</f>
        <v>-182575</v>
      </c>
      <c r="G56" s="37"/>
      <c r="H56" s="43">
        <f>SUBTOTAL(9,H23:H55)</f>
        <v>778059.86</v>
      </c>
    </row>
    <row r="57" spans="2:9" s="7" customFormat="1" x14ac:dyDescent="0.25">
      <c r="B57" s="6"/>
      <c r="C57" s="6" t="s">
        <v>28</v>
      </c>
      <c r="F57" s="8">
        <f>SUBTOTAL(9,F8:F55)</f>
        <v>-4019</v>
      </c>
      <c r="G57" s="37"/>
      <c r="H57" s="43">
        <f>SUBTOTAL(9,H8:H55)</f>
        <v>52480.530000000057</v>
      </c>
    </row>
    <row r="58" spans="2:9" s="7" customFormat="1" x14ac:dyDescent="0.25">
      <c r="B58" s="6"/>
      <c r="C58" s="6"/>
      <c r="H58" s="43"/>
    </row>
    <row r="59" spans="2:9" x14ac:dyDescent="0.25">
      <c r="B59" s="1"/>
    </row>
    <row r="60" spans="2:9" x14ac:dyDescent="0.25">
      <c r="B60" s="1"/>
    </row>
    <row r="61" spans="2:9" x14ac:dyDescent="0.25">
      <c r="B61" s="1"/>
    </row>
    <row r="62" spans="2:9" x14ac:dyDescent="0.25">
      <c r="B62" s="1"/>
    </row>
    <row r="63" spans="2:9" x14ac:dyDescent="0.25">
      <c r="B63" s="1"/>
    </row>
    <row r="64" spans="2:9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pageMargins left="0.25" right="0.25" top="0.5" bottom="0.5" header="0.5" footer="0.5"/>
  <pageSetup paperSize="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opLeftCell="A5" workbookViewId="0">
      <pane xSplit="1" ySplit="3" topLeftCell="C264" activePane="bottomRight" state="frozen"/>
      <selection activeCell="A5" sqref="A5"/>
      <selection pane="topRight" activeCell="B5" sqref="B5"/>
      <selection pane="bottomLeft" activeCell="A8" sqref="A8"/>
      <selection pane="bottomRight" activeCell="A8" sqref="A8:J277"/>
    </sheetView>
  </sheetViews>
  <sheetFormatPr defaultRowHeight="15.75" outlineLevelRow="2" x14ac:dyDescent="0.25"/>
  <cols>
    <col min="1" max="1" width="10.625" style="15" customWidth="1"/>
    <col min="2" max="2" width="12" style="16" bestFit="1" customWidth="1"/>
    <col min="3" max="3" width="16.25" style="16" bestFit="1" customWidth="1"/>
    <col min="4" max="4" width="13.625" style="16" customWidth="1"/>
    <col min="5" max="5" width="10.375" style="18" customWidth="1"/>
    <col min="6" max="6" width="13.875" style="18" customWidth="1"/>
    <col min="7" max="7" width="11.25" style="19" customWidth="1"/>
    <col min="8" max="8" width="14.375" style="38" customWidth="1"/>
    <col min="9" max="9" width="9.5" style="16" customWidth="1"/>
    <col min="10" max="10" width="9" style="34"/>
    <col min="11" max="16384" width="9" style="20"/>
  </cols>
  <sheetData>
    <row r="1" spans="1:12" x14ac:dyDescent="0.25">
      <c r="A1" s="26" t="s">
        <v>0</v>
      </c>
    </row>
    <row r="2" spans="1:12" x14ac:dyDescent="0.25">
      <c r="A2" s="26" t="s">
        <v>57</v>
      </c>
    </row>
    <row r="3" spans="1:12" x14ac:dyDescent="0.25">
      <c r="A3" s="26">
        <v>36774</v>
      </c>
      <c r="B3" s="27"/>
    </row>
    <row r="6" spans="1:12" s="7" customFormat="1" x14ac:dyDescent="0.25">
      <c r="A6" s="10" t="s">
        <v>2</v>
      </c>
      <c r="B6" s="6"/>
      <c r="C6" s="6" t="s">
        <v>14</v>
      </c>
      <c r="D6" s="6"/>
      <c r="E6" s="11" t="s">
        <v>7</v>
      </c>
      <c r="F6" s="11" t="s">
        <v>8</v>
      </c>
      <c r="G6" s="12" t="s">
        <v>9</v>
      </c>
      <c r="H6" s="40" t="s">
        <v>12</v>
      </c>
      <c r="I6" s="6" t="s">
        <v>34</v>
      </c>
      <c r="J6" s="29" t="s">
        <v>53</v>
      </c>
      <c r="K6" s="6"/>
    </row>
    <row r="7" spans="1:12" s="7" customFormat="1" x14ac:dyDescent="0.25">
      <c r="A7" s="10" t="s">
        <v>3</v>
      </c>
      <c r="B7" s="6" t="s">
        <v>11</v>
      </c>
      <c r="C7" s="6" t="s">
        <v>4</v>
      </c>
      <c r="D7" s="6" t="s">
        <v>6</v>
      </c>
      <c r="E7" s="11" t="s">
        <v>5</v>
      </c>
      <c r="F7" s="11" t="s">
        <v>5</v>
      </c>
      <c r="G7" s="12" t="s">
        <v>10</v>
      </c>
      <c r="H7" s="40" t="s">
        <v>13</v>
      </c>
      <c r="I7" s="6" t="s">
        <v>30</v>
      </c>
      <c r="J7" s="29" t="s">
        <v>30</v>
      </c>
      <c r="K7" s="6"/>
    </row>
    <row r="8" spans="1:12" s="33" customFormat="1" outlineLevel="2" x14ac:dyDescent="0.25">
      <c r="A8" s="47">
        <v>36630</v>
      </c>
      <c r="B8" s="29" t="s">
        <v>58</v>
      </c>
      <c r="C8" s="29" t="s">
        <v>17</v>
      </c>
      <c r="D8" s="29" t="s">
        <v>55</v>
      </c>
      <c r="E8" s="45">
        <v>4921</v>
      </c>
      <c r="F8" s="45">
        <f>4921*31</f>
        <v>152551</v>
      </c>
      <c r="G8" s="46">
        <v>3.07</v>
      </c>
      <c r="H8" s="48">
        <f t="shared" ref="H8:H18" si="0">IF(F8&gt;0,((F8*G8)*-1),((F8*G8)*-1))</f>
        <v>-468331.56999999995</v>
      </c>
      <c r="I8" s="49">
        <v>36739</v>
      </c>
      <c r="J8" s="33">
        <v>244636</v>
      </c>
    </row>
    <row r="9" spans="1:12" s="33" customFormat="1" outlineLevel="2" x14ac:dyDescent="0.25">
      <c r="A9" s="47">
        <v>36729</v>
      </c>
      <c r="B9" s="29" t="s">
        <v>58</v>
      </c>
      <c r="C9" s="29" t="s">
        <v>17</v>
      </c>
      <c r="D9" s="29" t="s">
        <v>55</v>
      </c>
      <c r="E9" s="45">
        <v>7620</v>
      </c>
      <c r="F9" s="45">
        <f>7620*31</f>
        <v>236220</v>
      </c>
      <c r="G9" s="46">
        <v>2.7925</v>
      </c>
      <c r="H9" s="48">
        <f t="shared" si="0"/>
        <v>-659644.35</v>
      </c>
      <c r="I9" s="49">
        <v>36739</v>
      </c>
      <c r="J9" s="33">
        <v>340334</v>
      </c>
    </row>
    <row r="10" spans="1:12" s="33" customFormat="1" outlineLevel="2" x14ac:dyDescent="0.25">
      <c r="A10" s="47">
        <v>36734</v>
      </c>
      <c r="B10" s="29" t="s">
        <v>58</v>
      </c>
      <c r="C10" s="29" t="s">
        <v>17</v>
      </c>
      <c r="D10" s="29" t="s">
        <v>55</v>
      </c>
      <c r="E10" s="45">
        <v>49347</v>
      </c>
      <c r="F10" s="45">
        <f>49347*31</f>
        <v>1529757</v>
      </c>
      <c r="G10" s="46">
        <v>3.7524999999999999</v>
      </c>
      <c r="H10" s="48">
        <f t="shared" si="0"/>
        <v>-5740413.1425000001</v>
      </c>
      <c r="I10" s="49">
        <v>36739</v>
      </c>
      <c r="J10" s="33">
        <v>346934</v>
      </c>
    </row>
    <row r="11" spans="1:12" s="33" customFormat="1" ht="15.75" customHeight="1" outlineLevel="2" x14ac:dyDescent="0.25">
      <c r="A11" s="47">
        <v>36739</v>
      </c>
      <c r="B11" s="29" t="s">
        <v>58</v>
      </c>
      <c r="C11" s="29" t="s">
        <v>17</v>
      </c>
      <c r="D11" s="29" t="s">
        <v>55</v>
      </c>
      <c r="E11" s="45">
        <v>10000</v>
      </c>
      <c r="F11" s="45">
        <v>10000</v>
      </c>
      <c r="G11" s="46">
        <v>3.7450000000000001</v>
      </c>
      <c r="H11" s="48">
        <f t="shared" si="0"/>
        <v>-37450</v>
      </c>
      <c r="I11" s="49">
        <v>36739</v>
      </c>
      <c r="J11" s="33">
        <v>351035</v>
      </c>
    </row>
    <row r="12" spans="1:12" s="33" customFormat="1" ht="15.75" customHeight="1" outlineLevel="2" x14ac:dyDescent="0.25">
      <c r="A12" s="47">
        <v>36739</v>
      </c>
      <c r="B12" s="29" t="s">
        <v>58</v>
      </c>
      <c r="C12" s="29" t="s">
        <v>17</v>
      </c>
      <c r="D12" s="29" t="s">
        <v>55</v>
      </c>
      <c r="E12" s="45">
        <v>10000</v>
      </c>
      <c r="F12" s="45">
        <v>10000</v>
      </c>
      <c r="G12" s="46">
        <v>3.7549999999999999</v>
      </c>
      <c r="H12" s="48">
        <f t="shared" si="0"/>
        <v>-37550</v>
      </c>
      <c r="I12" s="49">
        <v>36739</v>
      </c>
      <c r="J12" s="33">
        <v>351042</v>
      </c>
    </row>
    <row r="13" spans="1:12" s="33" customFormat="1" ht="15.75" customHeight="1" outlineLevel="2" x14ac:dyDescent="0.25">
      <c r="A13" s="47">
        <v>36740</v>
      </c>
      <c r="B13" s="29" t="s">
        <v>58</v>
      </c>
      <c r="C13" s="29" t="s">
        <v>17</v>
      </c>
      <c r="D13" s="29" t="s">
        <v>55</v>
      </c>
      <c r="E13" s="45">
        <v>10000</v>
      </c>
      <c r="F13" s="45">
        <v>10000</v>
      </c>
      <c r="G13" s="46">
        <v>4.01</v>
      </c>
      <c r="H13" s="48">
        <f t="shared" si="0"/>
        <v>-40100</v>
      </c>
      <c r="I13" s="49">
        <v>36739</v>
      </c>
      <c r="J13" s="33">
        <v>352455</v>
      </c>
    </row>
    <row r="14" spans="1:12" s="33" customFormat="1" outlineLevel="2" x14ac:dyDescent="0.25">
      <c r="A14" s="47">
        <v>36740</v>
      </c>
      <c r="B14" s="29" t="s">
        <v>58</v>
      </c>
      <c r="C14" s="29" t="s">
        <v>17</v>
      </c>
      <c r="D14" s="29" t="s">
        <v>55</v>
      </c>
      <c r="E14" s="45">
        <v>12967</v>
      </c>
      <c r="F14" s="45">
        <v>12967</v>
      </c>
      <c r="G14" s="46">
        <v>3.93</v>
      </c>
      <c r="H14" s="48">
        <f t="shared" si="0"/>
        <v>-50960.310000000005</v>
      </c>
      <c r="I14" s="49">
        <v>36739</v>
      </c>
      <c r="J14" s="33">
        <v>353781</v>
      </c>
    </row>
    <row r="15" spans="1:12" s="33" customFormat="1" outlineLevel="2" x14ac:dyDescent="0.25">
      <c r="A15" s="47">
        <v>36741</v>
      </c>
      <c r="B15" s="29" t="s">
        <v>58</v>
      </c>
      <c r="C15" s="29" t="s">
        <v>17</v>
      </c>
      <c r="D15" s="29" t="s">
        <v>55</v>
      </c>
      <c r="E15" s="45">
        <v>10000</v>
      </c>
      <c r="F15" s="45">
        <v>10000</v>
      </c>
      <c r="G15" s="46">
        <v>4.1349999999999998</v>
      </c>
      <c r="H15" s="48">
        <f t="shared" si="0"/>
        <v>-41350</v>
      </c>
      <c r="I15" s="49">
        <v>36739</v>
      </c>
      <c r="J15" s="33">
        <v>354312</v>
      </c>
    </row>
    <row r="16" spans="1:12" s="33" customFormat="1" outlineLevel="2" x14ac:dyDescent="0.25">
      <c r="A16" s="47">
        <v>36741</v>
      </c>
      <c r="B16" s="29" t="s">
        <v>58</v>
      </c>
      <c r="C16" s="29" t="s">
        <v>17</v>
      </c>
      <c r="D16" s="29" t="s">
        <v>55</v>
      </c>
      <c r="E16" s="45">
        <v>10000</v>
      </c>
      <c r="F16" s="45">
        <v>10000</v>
      </c>
      <c r="G16" s="46">
        <v>4.1399999999999997</v>
      </c>
      <c r="H16" s="48">
        <f t="shared" si="0"/>
        <v>-41400</v>
      </c>
      <c r="I16" s="49">
        <v>36739</v>
      </c>
      <c r="J16" s="33">
        <v>354796</v>
      </c>
      <c r="L16" s="35"/>
    </row>
    <row r="17" spans="1:12" s="33" customFormat="1" outlineLevel="2" x14ac:dyDescent="0.25">
      <c r="A17" s="47">
        <v>36741</v>
      </c>
      <c r="B17" s="29" t="s">
        <v>58</v>
      </c>
      <c r="C17" s="29" t="s">
        <v>17</v>
      </c>
      <c r="D17" s="29" t="s">
        <v>55</v>
      </c>
      <c r="E17" s="45">
        <v>2745</v>
      </c>
      <c r="F17" s="45">
        <v>2745</v>
      </c>
      <c r="G17" s="46">
        <v>4.16</v>
      </c>
      <c r="H17" s="48">
        <f t="shared" si="0"/>
        <v>-11419.2</v>
      </c>
      <c r="I17" s="49">
        <v>36739</v>
      </c>
      <c r="J17" s="33">
        <v>354908</v>
      </c>
      <c r="L17" s="35"/>
    </row>
    <row r="18" spans="1:12" s="33" customFormat="1" outlineLevel="2" x14ac:dyDescent="0.25">
      <c r="A18" s="47">
        <v>36742</v>
      </c>
      <c r="B18" s="29" t="s">
        <v>58</v>
      </c>
      <c r="C18" s="29" t="s">
        <v>17</v>
      </c>
      <c r="D18" s="29" t="s">
        <v>55</v>
      </c>
      <c r="E18" s="45">
        <f t="shared" ref="E18:F22" si="1">10000*3</f>
        <v>30000</v>
      </c>
      <c r="F18" s="45">
        <f t="shared" si="1"/>
        <v>30000</v>
      </c>
      <c r="G18" s="46">
        <v>4.1749999999999998</v>
      </c>
      <c r="H18" s="48">
        <f t="shared" si="0"/>
        <v>-125250</v>
      </c>
      <c r="I18" s="49">
        <v>36739</v>
      </c>
      <c r="J18" s="33">
        <v>355665</v>
      </c>
      <c r="L18" s="35"/>
    </row>
    <row r="19" spans="1:12" s="33" customFormat="1" outlineLevel="2" x14ac:dyDescent="0.25">
      <c r="A19" s="47">
        <v>36742</v>
      </c>
      <c r="B19" s="29" t="s">
        <v>58</v>
      </c>
      <c r="C19" s="29" t="s">
        <v>17</v>
      </c>
      <c r="D19" s="29" t="s">
        <v>55</v>
      </c>
      <c r="E19" s="45">
        <f t="shared" si="1"/>
        <v>30000</v>
      </c>
      <c r="F19" s="45">
        <f t="shared" si="1"/>
        <v>30000</v>
      </c>
      <c r="G19" s="46">
        <v>4.1749999999999998</v>
      </c>
      <c r="H19" s="48">
        <f t="shared" ref="H19:H33" si="2">IF(F19&gt;0,((F19*G19)*-1),((F19*G19)*-1))</f>
        <v>-125250</v>
      </c>
      <c r="I19" s="49">
        <v>36739</v>
      </c>
      <c r="J19" s="33">
        <v>355722</v>
      </c>
      <c r="L19" s="35"/>
    </row>
    <row r="20" spans="1:12" s="33" customFormat="1" outlineLevel="2" x14ac:dyDescent="0.25">
      <c r="A20" s="47">
        <v>36742</v>
      </c>
      <c r="B20" s="29" t="s">
        <v>58</v>
      </c>
      <c r="C20" s="29" t="s">
        <v>17</v>
      </c>
      <c r="D20" s="29" t="s">
        <v>55</v>
      </c>
      <c r="E20" s="45">
        <f t="shared" si="1"/>
        <v>30000</v>
      </c>
      <c r="F20" s="45">
        <f t="shared" si="1"/>
        <v>30000</v>
      </c>
      <c r="G20" s="46">
        <v>4.1749999999999998</v>
      </c>
      <c r="H20" s="48">
        <f t="shared" si="2"/>
        <v>-125250</v>
      </c>
      <c r="I20" s="49">
        <v>36739</v>
      </c>
      <c r="J20" s="33">
        <v>355774</v>
      </c>
      <c r="L20" s="35"/>
    </row>
    <row r="21" spans="1:12" s="33" customFormat="1" outlineLevel="2" x14ac:dyDescent="0.25">
      <c r="A21" s="47">
        <v>36742</v>
      </c>
      <c r="B21" s="29" t="s">
        <v>58</v>
      </c>
      <c r="C21" s="29" t="s">
        <v>17</v>
      </c>
      <c r="D21" s="29" t="s">
        <v>55</v>
      </c>
      <c r="E21" s="45">
        <f t="shared" si="1"/>
        <v>30000</v>
      </c>
      <c r="F21" s="45">
        <f t="shared" si="1"/>
        <v>30000</v>
      </c>
      <c r="G21" s="46">
        <v>4.1950000000000003</v>
      </c>
      <c r="H21" s="48">
        <f t="shared" si="2"/>
        <v>-125850.00000000001</v>
      </c>
      <c r="I21" s="49">
        <v>36739</v>
      </c>
      <c r="J21" s="33">
        <v>355867</v>
      </c>
      <c r="L21" s="35"/>
    </row>
    <row r="22" spans="1:12" s="33" customFormat="1" outlineLevel="2" x14ac:dyDescent="0.25">
      <c r="A22" s="47">
        <v>36742</v>
      </c>
      <c r="B22" s="29" t="s">
        <v>58</v>
      </c>
      <c r="C22" s="29" t="s">
        <v>17</v>
      </c>
      <c r="D22" s="29" t="s">
        <v>55</v>
      </c>
      <c r="E22" s="45">
        <f t="shared" si="1"/>
        <v>30000</v>
      </c>
      <c r="F22" s="45">
        <f t="shared" si="1"/>
        <v>30000</v>
      </c>
      <c r="G22" s="46">
        <v>4.1849999999999996</v>
      </c>
      <c r="H22" s="48">
        <f t="shared" si="2"/>
        <v>-125549.99999999999</v>
      </c>
      <c r="I22" s="49">
        <v>36739</v>
      </c>
      <c r="J22" s="33">
        <v>355917</v>
      </c>
      <c r="L22" s="35"/>
    </row>
    <row r="23" spans="1:12" s="33" customFormat="1" outlineLevel="2" x14ac:dyDescent="0.25">
      <c r="A23" s="47">
        <v>36745</v>
      </c>
      <c r="B23" s="29" t="s">
        <v>58</v>
      </c>
      <c r="C23" s="29" t="s">
        <v>17</v>
      </c>
      <c r="D23" s="29" t="s">
        <v>55</v>
      </c>
      <c r="E23" s="45">
        <v>10000</v>
      </c>
      <c r="F23" s="45">
        <v>10000</v>
      </c>
      <c r="G23" s="29">
        <v>4.32</v>
      </c>
      <c r="H23" s="48">
        <f t="shared" si="2"/>
        <v>-43200</v>
      </c>
      <c r="I23" s="49">
        <v>36739</v>
      </c>
      <c r="J23" s="33">
        <v>357980</v>
      </c>
      <c r="L23" s="35"/>
    </row>
    <row r="24" spans="1:12" s="33" customFormat="1" outlineLevel="2" x14ac:dyDescent="0.25">
      <c r="A24" s="47">
        <v>36745</v>
      </c>
      <c r="B24" s="29" t="s">
        <v>58</v>
      </c>
      <c r="C24" s="29" t="s">
        <v>17</v>
      </c>
      <c r="D24" s="29" t="s">
        <v>55</v>
      </c>
      <c r="E24" s="45">
        <v>10000</v>
      </c>
      <c r="F24" s="45">
        <v>10000</v>
      </c>
      <c r="G24" s="29">
        <v>4.33</v>
      </c>
      <c r="H24" s="48">
        <f t="shared" si="2"/>
        <v>-43300</v>
      </c>
      <c r="I24" s="49">
        <v>36739</v>
      </c>
      <c r="J24" s="33">
        <v>357988</v>
      </c>
      <c r="L24" s="35"/>
    </row>
    <row r="25" spans="1:12" s="33" customFormat="1" outlineLevel="2" x14ac:dyDescent="0.25">
      <c r="A25" s="47">
        <v>36748</v>
      </c>
      <c r="B25" s="29" t="s">
        <v>58</v>
      </c>
      <c r="C25" s="29" t="s">
        <v>17</v>
      </c>
      <c r="D25" s="29" t="s">
        <v>55</v>
      </c>
      <c r="E25" s="45">
        <v>2000</v>
      </c>
      <c r="F25" s="45">
        <v>2000</v>
      </c>
      <c r="G25" s="46">
        <v>4.375</v>
      </c>
      <c r="H25" s="48">
        <f t="shared" si="2"/>
        <v>-8750</v>
      </c>
      <c r="I25" s="49">
        <v>36739</v>
      </c>
      <c r="J25" s="33">
        <v>362245</v>
      </c>
      <c r="L25" s="35"/>
    </row>
    <row r="26" spans="1:12" s="33" customFormat="1" outlineLevel="2" x14ac:dyDescent="0.25">
      <c r="A26" s="47">
        <v>36748</v>
      </c>
      <c r="B26" s="29" t="s">
        <v>58</v>
      </c>
      <c r="C26" s="29" t="s">
        <v>17</v>
      </c>
      <c r="D26" s="29" t="s">
        <v>55</v>
      </c>
      <c r="E26" s="45">
        <v>3000</v>
      </c>
      <c r="F26" s="45">
        <v>3000</v>
      </c>
      <c r="G26" s="46">
        <v>4.3650000000000002</v>
      </c>
      <c r="H26" s="48">
        <f t="shared" si="2"/>
        <v>-13095</v>
      </c>
      <c r="I26" s="49">
        <v>36739</v>
      </c>
      <c r="J26" s="33">
        <v>362247</v>
      </c>
      <c r="L26" s="35"/>
    </row>
    <row r="27" spans="1:12" s="33" customFormat="1" outlineLevel="2" x14ac:dyDescent="0.25">
      <c r="A27" s="47">
        <v>36753</v>
      </c>
      <c r="B27" s="29" t="s">
        <v>58</v>
      </c>
      <c r="C27" s="29" t="s">
        <v>17</v>
      </c>
      <c r="D27" s="29" t="s">
        <v>55</v>
      </c>
      <c r="E27" s="45">
        <v>9155</v>
      </c>
      <c r="F27" s="45">
        <v>9155</v>
      </c>
      <c r="G27" s="46">
        <v>4.16</v>
      </c>
      <c r="H27" s="48">
        <f t="shared" si="2"/>
        <v>-38084.800000000003</v>
      </c>
      <c r="I27" s="49">
        <v>36739</v>
      </c>
      <c r="J27" s="33">
        <v>365778</v>
      </c>
      <c r="L27" s="35"/>
    </row>
    <row r="28" spans="1:12" s="33" customFormat="1" outlineLevel="2" x14ac:dyDescent="0.25">
      <c r="A28" s="47">
        <v>36755</v>
      </c>
      <c r="B28" s="29" t="s">
        <v>58</v>
      </c>
      <c r="C28" s="29" t="s">
        <v>17</v>
      </c>
      <c r="D28" s="29" t="s">
        <v>55</v>
      </c>
      <c r="E28" s="45">
        <v>10000</v>
      </c>
      <c r="F28" s="45">
        <v>10000</v>
      </c>
      <c r="G28" s="46">
        <v>4.32</v>
      </c>
      <c r="H28" s="48">
        <f t="shared" si="2"/>
        <v>-43200</v>
      </c>
      <c r="I28" s="49">
        <v>36739</v>
      </c>
      <c r="J28" s="33">
        <v>368438</v>
      </c>
      <c r="L28" s="35"/>
    </row>
    <row r="29" spans="1:12" s="33" customFormat="1" outlineLevel="2" x14ac:dyDescent="0.25">
      <c r="A29" s="47">
        <v>36755</v>
      </c>
      <c r="B29" s="29" t="s">
        <v>58</v>
      </c>
      <c r="C29" s="29" t="s">
        <v>17</v>
      </c>
      <c r="D29" s="29" t="s">
        <v>55</v>
      </c>
      <c r="E29" s="45">
        <v>10000</v>
      </c>
      <c r="F29" s="45">
        <v>10000</v>
      </c>
      <c r="G29" s="46">
        <v>4.3250000000000002</v>
      </c>
      <c r="H29" s="48">
        <f t="shared" si="2"/>
        <v>-43250</v>
      </c>
      <c r="I29" s="49">
        <v>36739</v>
      </c>
      <c r="J29" s="33">
        <v>368503</v>
      </c>
      <c r="L29" s="35"/>
    </row>
    <row r="30" spans="1:12" s="33" customFormat="1" outlineLevel="2" x14ac:dyDescent="0.25">
      <c r="A30" s="47">
        <v>36755</v>
      </c>
      <c r="B30" s="29" t="s">
        <v>58</v>
      </c>
      <c r="C30" s="29" t="s">
        <v>17</v>
      </c>
      <c r="D30" s="29" t="s">
        <v>55</v>
      </c>
      <c r="E30" s="45">
        <v>5000</v>
      </c>
      <c r="F30" s="45">
        <v>5000</v>
      </c>
      <c r="G30" s="46">
        <v>4.33</v>
      </c>
      <c r="H30" s="48">
        <f t="shared" si="2"/>
        <v>-21650</v>
      </c>
      <c r="I30" s="49">
        <v>36739</v>
      </c>
      <c r="J30" s="33">
        <v>368853</v>
      </c>
      <c r="L30" s="35"/>
    </row>
    <row r="31" spans="1:12" s="33" customFormat="1" outlineLevel="2" x14ac:dyDescent="0.25">
      <c r="A31" s="47">
        <v>36756</v>
      </c>
      <c r="B31" s="29" t="s">
        <v>58</v>
      </c>
      <c r="C31" s="29" t="s">
        <v>17</v>
      </c>
      <c r="D31" s="29" t="s">
        <v>55</v>
      </c>
      <c r="E31" s="45">
        <f>10000*3</f>
        <v>30000</v>
      </c>
      <c r="F31" s="45">
        <f>10000*3</f>
        <v>30000</v>
      </c>
      <c r="G31" s="46">
        <v>4.3550000000000004</v>
      </c>
      <c r="H31" s="48">
        <f t="shared" si="2"/>
        <v>-130650.00000000001</v>
      </c>
      <c r="I31" s="49">
        <v>36739</v>
      </c>
      <c r="J31" s="33">
        <v>370302</v>
      </c>
      <c r="L31" s="35"/>
    </row>
    <row r="32" spans="1:12" s="33" customFormat="1" outlineLevel="2" x14ac:dyDescent="0.25">
      <c r="A32" s="47">
        <v>36757</v>
      </c>
      <c r="B32" s="29" t="s">
        <v>58</v>
      </c>
      <c r="C32" s="29" t="s">
        <v>17</v>
      </c>
      <c r="D32" s="29" t="s">
        <v>55</v>
      </c>
      <c r="E32" s="45">
        <f>10000*3</f>
        <v>30000</v>
      </c>
      <c r="F32" s="45">
        <f>10000*3</f>
        <v>30000</v>
      </c>
      <c r="G32" s="46">
        <v>4.3550000000000004</v>
      </c>
      <c r="H32" s="48">
        <f t="shared" si="2"/>
        <v>-130650.00000000001</v>
      </c>
      <c r="I32" s="49">
        <v>36739</v>
      </c>
      <c r="J32" s="33">
        <v>370384</v>
      </c>
      <c r="L32" s="35"/>
    </row>
    <row r="33" spans="1:12" s="33" customFormat="1" outlineLevel="2" x14ac:dyDescent="0.25">
      <c r="A33" s="47">
        <v>36760</v>
      </c>
      <c r="B33" s="29" t="s">
        <v>58</v>
      </c>
      <c r="C33" s="29" t="s">
        <v>17</v>
      </c>
      <c r="D33" s="29" t="s">
        <v>55</v>
      </c>
      <c r="E33" s="45">
        <v>6104</v>
      </c>
      <c r="F33" s="45">
        <v>6104</v>
      </c>
      <c r="G33" s="46">
        <v>4.5949999999999998</v>
      </c>
      <c r="H33" s="48">
        <f t="shared" si="2"/>
        <v>-28047.879999999997</v>
      </c>
      <c r="I33" s="49">
        <v>36739</v>
      </c>
      <c r="J33" s="33">
        <v>373644</v>
      </c>
      <c r="L33" s="35"/>
    </row>
    <row r="34" spans="1:12" s="33" customFormat="1" outlineLevel="1" x14ac:dyDescent="0.25">
      <c r="A34" s="47"/>
      <c r="B34" s="29"/>
      <c r="C34" s="50" t="s">
        <v>42</v>
      </c>
      <c r="D34" s="29"/>
      <c r="E34" s="45"/>
      <c r="F34" s="45">
        <f>SUBTOTAL(9,F8:F33)</f>
        <v>2259499</v>
      </c>
      <c r="G34" s="46"/>
      <c r="H34" s="48">
        <f>SUBTOTAL(9,H8:H33)</f>
        <v>-8299646.2524999995</v>
      </c>
      <c r="I34" s="49"/>
      <c r="L34" s="35"/>
    </row>
    <row r="35" spans="1:12" s="33" customFormat="1" outlineLevel="2" x14ac:dyDescent="0.25">
      <c r="A35" s="47">
        <v>36704</v>
      </c>
      <c r="B35" s="29" t="s">
        <v>58</v>
      </c>
      <c r="C35" s="29" t="s">
        <v>18</v>
      </c>
      <c r="D35" s="29" t="s">
        <v>55</v>
      </c>
      <c r="E35" s="45">
        <v>-12451</v>
      </c>
      <c r="F35" s="45">
        <v>-385981</v>
      </c>
      <c r="G35" s="46">
        <v>3.7349999999999999</v>
      </c>
      <c r="H35" s="48">
        <f t="shared" ref="H35:H40" si="3">IF(F35&gt;0,((F35*G35)*-1),((F35*G35)*-1))</f>
        <v>1441639.0349999999</v>
      </c>
      <c r="I35" s="49">
        <v>36739</v>
      </c>
      <c r="J35" s="33">
        <v>315489</v>
      </c>
      <c r="L35" s="35"/>
    </row>
    <row r="36" spans="1:12" s="33" customFormat="1" outlineLevel="2" x14ac:dyDescent="0.25">
      <c r="A36" s="47">
        <v>36706</v>
      </c>
      <c r="B36" s="29" t="s">
        <v>58</v>
      </c>
      <c r="C36" s="29" t="s">
        <v>18</v>
      </c>
      <c r="D36" s="29" t="s">
        <v>55</v>
      </c>
      <c r="E36" s="45">
        <v>-4077</v>
      </c>
      <c r="F36" s="45">
        <f>-4077*31</f>
        <v>-126387</v>
      </c>
      <c r="G36" s="46">
        <v>4.3499999999999996</v>
      </c>
      <c r="H36" s="48">
        <f t="shared" si="3"/>
        <v>549783.44999999995</v>
      </c>
      <c r="I36" s="49">
        <v>36739</v>
      </c>
      <c r="J36" s="33">
        <v>318513</v>
      </c>
      <c r="L36" s="35"/>
    </row>
    <row r="37" spans="1:12" s="33" customFormat="1" outlineLevel="2" x14ac:dyDescent="0.25">
      <c r="A37" s="47">
        <v>36707</v>
      </c>
      <c r="B37" s="29" t="s">
        <v>58</v>
      </c>
      <c r="C37" s="29" t="s">
        <v>18</v>
      </c>
      <c r="D37" s="29" t="s">
        <v>55</v>
      </c>
      <c r="E37" s="45">
        <v>-5835</v>
      </c>
      <c r="F37" s="45">
        <v>-180885</v>
      </c>
      <c r="G37" s="46">
        <v>4.3650000000000002</v>
      </c>
      <c r="H37" s="48">
        <f t="shared" si="3"/>
        <v>789563.02500000002</v>
      </c>
      <c r="I37" s="49">
        <v>36739</v>
      </c>
      <c r="J37" s="33">
        <v>320198</v>
      </c>
      <c r="L37" s="35"/>
    </row>
    <row r="38" spans="1:12" s="33" customFormat="1" outlineLevel="2" x14ac:dyDescent="0.25">
      <c r="A38" s="47">
        <v>36712</v>
      </c>
      <c r="B38" s="29" t="s">
        <v>58</v>
      </c>
      <c r="C38" s="29" t="s">
        <v>18</v>
      </c>
      <c r="D38" s="29" t="s">
        <v>55</v>
      </c>
      <c r="E38" s="45">
        <v>-7815</v>
      </c>
      <c r="F38" s="45">
        <v>-7815</v>
      </c>
      <c r="G38" s="46">
        <v>4.0250000000000004</v>
      </c>
      <c r="H38" s="48">
        <f t="shared" si="3"/>
        <v>31455.375000000004</v>
      </c>
      <c r="I38" s="49">
        <v>36739</v>
      </c>
      <c r="J38" s="33">
        <v>322313</v>
      </c>
      <c r="L38" s="35"/>
    </row>
    <row r="39" spans="1:12" s="33" customFormat="1" outlineLevel="2" x14ac:dyDescent="0.25">
      <c r="A39" s="47">
        <v>36713</v>
      </c>
      <c r="B39" s="29" t="s">
        <v>58</v>
      </c>
      <c r="C39" s="29" t="s">
        <v>18</v>
      </c>
      <c r="D39" s="29" t="s">
        <v>55</v>
      </c>
      <c r="E39" s="45">
        <v>-1290</v>
      </c>
      <c r="F39" s="45">
        <v>-39990</v>
      </c>
      <c r="G39" s="46">
        <v>3.99</v>
      </c>
      <c r="H39" s="48">
        <f t="shared" si="3"/>
        <v>159560.1</v>
      </c>
      <c r="I39" s="49">
        <v>36739</v>
      </c>
      <c r="J39" s="33">
        <v>323521</v>
      </c>
      <c r="L39" s="35"/>
    </row>
    <row r="40" spans="1:12" s="33" customFormat="1" outlineLevel="2" x14ac:dyDescent="0.25">
      <c r="A40" s="47">
        <v>36713</v>
      </c>
      <c r="B40" s="29" t="s">
        <v>58</v>
      </c>
      <c r="C40" s="29" t="s">
        <v>18</v>
      </c>
      <c r="D40" s="29" t="s">
        <v>55</v>
      </c>
      <c r="E40" s="45">
        <v>-510</v>
      </c>
      <c r="F40" s="45">
        <v>-15810</v>
      </c>
      <c r="G40" s="46">
        <v>4</v>
      </c>
      <c r="H40" s="48">
        <f t="shared" si="3"/>
        <v>63240</v>
      </c>
      <c r="I40" s="49">
        <v>36739</v>
      </c>
      <c r="J40" s="33">
        <v>323748</v>
      </c>
      <c r="L40" s="35"/>
    </row>
    <row r="41" spans="1:12" s="33" customFormat="1" outlineLevel="2" x14ac:dyDescent="0.25">
      <c r="A41" s="47">
        <v>36714</v>
      </c>
      <c r="B41" s="29" t="s">
        <v>58</v>
      </c>
      <c r="C41" s="29" t="s">
        <v>18</v>
      </c>
      <c r="D41" s="29" t="s">
        <v>55</v>
      </c>
      <c r="E41" s="45">
        <v>-5806</v>
      </c>
      <c r="F41" s="45">
        <v>-179986</v>
      </c>
      <c r="G41" s="46">
        <v>3.99</v>
      </c>
      <c r="H41" s="48">
        <f t="shared" ref="H41:H63" si="4">IF(F41&gt;0,((F41*G41)*-1),((F41*G41)*-1))</f>
        <v>718144.14</v>
      </c>
      <c r="I41" s="49">
        <v>36739</v>
      </c>
      <c r="J41" s="33">
        <v>325261</v>
      </c>
      <c r="L41" s="35"/>
    </row>
    <row r="42" spans="1:12" s="33" customFormat="1" outlineLevel="2" x14ac:dyDescent="0.25">
      <c r="A42" s="47">
        <v>36714</v>
      </c>
      <c r="B42" s="29" t="s">
        <v>58</v>
      </c>
      <c r="C42" s="29" t="s">
        <v>18</v>
      </c>
      <c r="D42" s="29" t="s">
        <v>55</v>
      </c>
      <c r="E42" s="45">
        <v>-1919</v>
      </c>
      <c r="F42" s="45">
        <v>-59489</v>
      </c>
      <c r="G42" s="46">
        <v>3.9950000000000001</v>
      </c>
      <c r="H42" s="48">
        <f t="shared" si="4"/>
        <v>237658.55499999999</v>
      </c>
      <c r="I42" s="49">
        <v>36739</v>
      </c>
      <c r="J42" s="33">
        <v>325291</v>
      </c>
      <c r="L42" s="35"/>
    </row>
    <row r="43" spans="1:12" s="33" customFormat="1" outlineLevel="2" x14ac:dyDescent="0.25">
      <c r="A43" s="47">
        <v>36717</v>
      </c>
      <c r="B43" s="29" t="s">
        <v>58</v>
      </c>
      <c r="C43" s="29" t="s">
        <v>18</v>
      </c>
      <c r="D43" s="29" t="s">
        <v>55</v>
      </c>
      <c r="E43" s="45">
        <v>-1620</v>
      </c>
      <c r="F43" s="45">
        <v>-50215</v>
      </c>
      <c r="G43" s="46">
        <v>3.7425000000000002</v>
      </c>
      <c r="H43" s="48">
        <f t="shared" si="4"/>
        <v>187929.63750000001</v>
      </c>
      <c r="I43" s="49">
        <v>36739</v>
      </c>
      <c r="J43" s="33">
        <v>326662</v>
      </c>
      <c r="L43" s="35"/>
    </row>
    <row r="44" spans="1:12" s="33" customFormat="1" outlineLevel="2" x14ac:dyDescent="0.25">
      <c r="A44" s="47">
        <v>36718</v>
      </c>
      <c r="B44" s="29" t="s">
        <v>58</v>
      </c>
      <c r="C44" s="29" t="s">
        <v>18</v>
      </c>
      <c r="D44" s="29" t="s">
        <v>55</v>
      </c>
      <c r="E44" s="45">
        <v>-2581</v>
      </c>
      <c r="F44" s="45">
        <v>-80011</v>
      </c>
      <c r="G44" s="46">
        <v>3.74</v>
      </c>
      <c r="H44" s="48">
        <f t="shared" si="4"/>
        <v>299241.14</v>
      </c>
      <c r="I44" s="49">
        <v>36739</v>
      </c>
      <c r="J44" s="33">
        <v>328010</v>
      </c>
      <c r="L44" s="35"/>
    </row>
    <row r="45" spans="1:12" s="33" customFormat="1" outlineLevel="2" x14ac:dyDescent="0.25">
      <c r="A45" s="47">
        <v>36719</v>
      </c>
      <c r="B45" s="29" t="s">
        <v>58</v>
      </c>
      <c r="C45" s="29" t="s">
        <v>18</v>
      </c>
      <c r="D45" s="29" t="s">
        <v>55</v>
      </c>
      <c r="E45" s="45">
        <v>-2596</v>
      </c>
      <c r="F45" s="45">
        <v>-80476</v>
      </c>
      <c r="G45" s="46">
        <v>4.26</v>
      </c>
      <c r="H45" s="48">
        <f t="shared" si="4"/>
        <v>342827.76</v>
      </c>
      <c r="I45" s="49">
        <v>36739</v>
      </c>
      <c r="J45" s="33">
        <v>329240</v>
      </c>
      <c r="L45" s="35"/>
    </row>
    <row r="46" spans="1:12" s="33" customFormat="1" outlineLevel="2" x14ac:dyDescent="0.25">
      <c r="A46" s="47">
        <v>36721</v>
      </c>
      <c r="B46" s="29" t="s">
        <v>58</v>
      </c>
      <c r="C46" s="29" t="s">
        <v>18</v>
      </c>
      <c r="D46" s="29" t="s">
        <v>55</v>
      </c>
      <c r="E46" s="45">
        <v>-4839</v>
      </c>
      <c r="F46" s="45">
        <f>-4839*31</f>
        <v>-150009</v>
      </c>
      <c r="G46" s="46">
        <v>4.1100000000000003</v>
      </c>
      <c r="H46" s="48">
        <f t="shared" si="4"/>
        <v>616536.99</v>
      </c>
      <c r="I46" s="49">
        <v>36739</v>
      </c>
      <c r="J46" s="33">
        <v>332111</v>
      </c>
      <c r="L46" s="35"/>
    </row>
    <row r="47" spans="1:12" s="33" customFormat="1" outlineLevel="2" x14ac:dyDescent="0.25">
      <c r="A47" s="47">
        <v>36726</v>
      </c>
      <c r="B47" s="29" t="s">
        <v>58</v>
      </c>
      <c r="C47" s="29" t="s">
        <v>18</v>
      </c>
      <c r="D47" s="29" t="s">
        <v>55</v>
      </c>
      <c r="E47" s="45">
        <v>-645</v>
      </c>
      <c r="F47" s="45">
        <v>-19995</v>
      </c>
      <c r="G47" s="46">
        <v>3.9449999999999998</v>
      </c>
      <c r="H47" s="48">
        <f t="shared" si="4"/>
        <v>78880.274999999994</v>
      </c>
      <c r="I47" s="49">
        <v>36739</v>
      </c>
      <c r="J47" s="33">
        <v>336865</v>
      </c>
      <c r="L47" s="35"/>
    </row>
    <row r="48" spans="1:12" s="33" customFormat="1" outlineLevel="2" x14ac:dyDescent="0.25">
      <c r="A48" s="47">
        <v>36732</v>
      </c>
      <c r="B48" s="29" t="s">
        <v>58</v>
      </c>
      <c r="C48" s="29" t="s">
        <v>18</v>
      </c>
      <c r="D48" s="29" t="s">
        <v>55</v>
      </c>
      <c r="E48" s="45">
        <v>-7789</v>
      </c>
      <c r="F48" s="45">
        <v>-241459</v>
      </c>
      <c r="G48" s="46">
        <v>3.7650000000000001</v>
      </c>
      <c r="H48" s="48">
        <f t="shared" si="4"/>
        <v>909093.13500000001</v>
      </c>
      <c r="I48" s="49">
        <v>36739</v>
      </c>
      <c r="J48" s="33">
        <v>341960</v>
      </c>
      <c r="L48" s="35"/>
    </row>
    <row r="49" spans="1:12" s="33" customFormat="1" ht="17.25" customHeight="1" outlineLevel="2" x14ac:dyDescent="0.25">
      <c r="A49" s="47">
        <v>36732</v>
      </c>
      <c r="B49" s="29" t="s">
        <v>58</v>
      </c>
      <c r="C49" s="29" t="s">
        <v>18</v>
      </c>
      <c r="D49" s="29" t="s">
        <v>55</v>
      </c>
      <c r="E49" s="45">
        <v>-2581</v>
      </c>
      <c r="F49" s="45">
        <v>-80011</v>
      </c>
      <c r="G49" s="46">
        <v>3.68</v>
      </c>
      <c r="H49" s="48">
        <f t="shared" si="4"/>
        <v>294440.48000000004</v>
      </c>
      <c r="I49" s="49">
        <v>36739</v>
      </c>
      <c r="J49" s="33">
        <v>341965</v>
      </c>
      <c r="L49" s="35"/>
    </row>
    <row r="50" spans="1:12" s="33" customFormat="1" outlineLevel="2" x14ac:dyDescent="0.25">
      <c r="A50" s="47">
        <v>36732</v>
      </c>
      <c r="B50" s="29" t="s">
        <v>58</v>
      </c>
      <c r="C50" s="29" t="s">
        <v>18</v>
      </c>
      <c r="D50" s="29" t="s">
        <v>55</v>
      </c>
      <c r="E50" s="45">
        <v>-2581</v>
      </c>
      <c r="F50" s="45">
        <v>-80011</v>
      </c>
      <c r="G50" s="46">
        <v>3.6</v>
      </c>
      <c r="H50" s="48">
        <f t="shared" si="4"/>
        <v>288039.60000000003</v>
      </c>
      <c r="I50" s="49">
        <v>36739</v>
      </c>
      <c r="J50" s="33">
        <v>343423</v>
      </c>
      <c r="L50" s="35"/>
    </row>
    <row r="51" spans="1:12" s="33" customFormat="1" outlineLevel="2" x14ac:dyDescent="0.25">
      <c r="A51" s="47">
        <v>36733</v>
      </c>
      <c r="B51" s="29" t="s">
        <v>58</v>
      </c>
      <c r="C51" s="29" t="s">
        <v>18</v>
      </c>
      <c r="D51" s="29" t="s">
        <v>55</v>
      </c>
      <c r="E51" s="45">
        <v>-2258</v>
      </c>
      <c r="F51" s="45">
        <v>-70000</v>
      </c>
      <c r="G51" s="46">
        <v>3.5950000000000002</v>
      </c>
      <c r="H51" s="48">
        <f t="shared" si="4"/>
        <v>251650</v>
      </c>
      <c r="I51" s="49">
        <v>36739</v>
      </c>
      <c r="J51" s="33">
        <v>344910</v>
      </c>
      <c r="L51" s="35"/>
    </row>
    <row r="52" spans="1:12" s="33" customFormat="1" outlineLevel="2" x14ac:dyDescent="0.25">
      <c r="A52" s="47">
        <v>36734</v>
      </c>
      <c r="B52" s="29" t="s">
        <v>58</v>
      </c>
      <c r="C52" s="29" t="s">
        <v>18</v>
      </c>
      <c r="D52" s="29" t="s">
        <v>55</v>
      </c>
      <c r="E52" s="45">
        <v>-2258</v>
      </c>
      <c r="F52" s="45">
        <v>-70000</v>
      </c>
      <c r="G52" s="46">
        <v>3.7549999999999999</v>
      </c>
      <c r="H52" s="48">
        <f t="shared" si="4"/>
        <v>262850</v>
      </c>
      <c r="I52" s="49">
        <v>36739</v>
      </c>
      <c r="J52" s="33">
        <v>346768</v>
      </c>
      <c r="L52" s="35"/>
    </row>
    <row r="53" spans="1:12" s="33" customFormat="1" outlineLevel="2" x14ac:dyDescent="0.25">
      <c r="A53" s="47">
        <v>36739</v>
      </c>
      <c r="B53" s="29" t="s">
        <v>58</v>
      </c>
      <c r="C53" s="29" t="s">
        <v>18</v>
      </c>
      <c r="D53" s="29" t="s">
        <v>55</v>
      </c>
      <c r="E53" s="45">
        <v>-8000</v>
      </c>
      <c r="F53" s="45">
        <v>-8000</v>
      </c>
      <c r="G53" s="46">
        <v>3.7050000000000001</v>
      </c>
      <c r="H53" s="48">
        <f t="shared" si="4"/>
        <v>29640</v>
      </c>
      <c r="I53" s="49">
        <v>36739</v>
      </c>
      <c r="J53" s="33">
        <v>350772</v>
      </c>
      <c r="L53" s="35"/>
    </row>
    <row r="54" spans="1:12" s="33" customFormat="1" outlineLevel="2" x14ac:dyDescent="0.25">
      <c r="A54" s="47">
        <v>36739</v>
      </c>
      <c r="B54" s="29" t="s">
        <v>58</v>
      </c>
      <c r="C54" s="29" t="s">
        <v>18</v>
      </c>
      <c r="D54" s="29" t="s">
        <v>55</v>
      </c>
      <c r="E54" s="45">
        <v>-5000</v>
      </c>
      <c r="F54" s="45">
        <v>-5000</v>
      </c>
      <c r="G54" s="46">
        <v>3.7650000000000001</v>
      </c>
      <c r="H54" s="48">
        <f t="shared" si="4"/>
        <v>18825</v>
      </c>
      <c r="I54" s="49">
        <v>36739</v>
      </c>
      <c r="J54" s="33">
        <v>351059</v>
      </c>
      <c r="L54" s="35"/>
    </row>
    <row r="55" spans="1:12" s="33" customFormat="1" outlineLevel="2" x14ac:dyDescent="0.25">
      <c r="A55" s="47">
        <v>36740</v>
      </c>
      <c r="B55" s="29" t="s">
        <v>58</v>
      </c>
      <c r="C55" s="29" t="s">
        <v>18</v>
      </c>
      <c r="D55" s="29" t="s">
        <v>55</v>
      </c>
      <c r="E55" s="45">
        <v>-12745</v>
      </c>
      <c r="F55" s="45">
        <v>-12745</v>
      </c>
      <c r="G55" s="46">
        <v>4.01</v>
      </c>
      <c r="H55" s="48">
        <f t="shared" si="4"/>
        <v>51107.45</v>
      </c>
      <c r="I55" s="49">
        <v>36739</v>
      </c>
      <c r="J55" s="33">
        <v>353785</v>
      </c>
      <c r="L55" s="35"/>
    </row>
    <row r="56" spans="1:12" s="33" customFormat="1" outlineLevel="2" x14ac:dyDescent="0.25">
      <c r="A56" s="47">
        <v>36741</v>
      </c>
      <c r="B56" s="29" t="s">
        <v>58</v>
      </c>
      <c r="C56" s="29" t="s">
        <v>18</v>
      </c>
      <c r="D56" s="29" t="s">
        <v>55</v>
      </c>
      <c r="E56" s="45">
        <v>-10000</v>
      </c>
      <c r="F56" s="45">
        <v>-10000</v>
      </c>
      <c r="G56" s="46">
        <v>4.18</v>
      </c>
      <c r="H56" s="48">
        <f t="shared" si="4"/>
        <v>41800</v>
      </c>
      <c r="I56" s="49">
        <v>36739</v>
      </c>
      <c r="J56" s="33">
        <v>354338</v>
      </c>
      <c r="L56" s="35"/>
    </row>
    <row r="57" spans="1:12" s="33" customFormat="1" outlineLevel="2" x14ac:dyDescent="0.25">
      <c r="A57" s="47">
        <v>36752</v>
      </c>
      <c r="B57" s="29" t="s">
        <v>58</v>
      </c>
      <c r="C57" s="29" t="s">
        <v>18</v>
      </c>
      <c r="D57" s="29" t="s">
        <v>55</v>
      </c>
      <c r="E57" s="45">
        <v>-9000</v>
      </c>
      <c r="F57" s="45">
        <v>-9000</v>
      </c>
      <c r="G57" s="46">
        <v>4.2699999999999996</v>
      </c>
      <c r="H57" s="48">
        <f t="shared" si="4"/>
        <v>38429.999999999993</v>
      </c>
      <c r="I57" s="49">
        <v>36739</v>
      </c>
      <c r="J57" s="33">
        <v>364960</v>
      </c>
      <c r="L57" s="35"/>
    </row>
    <row r="58" spans="1:12" s="33" customFormat="1" outlineLevel="2" x14ac:dyDescent="0.25">
      <c r="A58" s="47">
        <v>36755</v>
      </c>
      <c r="B58" s="29" t="s">
        <v>58</v>
      </c>
      <c r="C58" s="29" t="s">
        <v>18</v>
      </c>
      <c r="D58" s="29" t="s">
        <v>55</v>
      </c>
      <c r="E58" s="45">
        <v>-3000</v>
      </c>
      <c r="F58" s="45">
        <v>-3000</v>
      </c>
      <c r="G58" s="46">
        <v>4.38</v>
      </c>
      <c r="H58" s="48">
        <f t="shared" si="4"/>
        <v>13140</v>
      </c>
      <c r="I58" s="49">
        <v>36739</v>
      </c>
      <c r="J58" s="33">
        <v>369256</v>
      </c>
      <c r="L58" s="35"/>
    </row>
    <row r="59" spans="1:12" s="33" customFormat="1" outlineLevel="2" x14ac:dyDescent="0.25">
      <c r="A59" s="47">
        <v>36758</v>
      </c>
      <c r="B59" s="29" t="s">
        <v>58</v>
      </c>
      <c r="C59" s="29" t="s">
        <v>18</v>
      </c>
      <c r="D59" s="29" t="s">
        <v>55</v>
      </c>
      <c r="E59" s="45">
        <f>+-10000*3</f>
        <v>-30000</v>
      </c>
      <c r="F59" s="45">
        <f>+-10000*3</f>
        <v>-30000</v>
      </c>
      <c r="G59" s="46">
        <v>4.37</v>
      </c>
      <c r="H59" s="48">
        <f t="shared" si="4"/>
        <v>131100</v>
      </c>
      <c r="I59" s="49">
        <v>36739</v>
      </c>
      <c r="J59" s="33">
        <v>370739</v>
      </c>
    </row>
    <row r="60" spans="1:12" s="33" customFormat="1" outlineLevel="2" x14ac:dyDescent="0.25">
      <c r="A60" s="47">
        <v>36759</v>
      </c>
      <c r="B60" s="29" t="s">
        <v>58</v>
      </c>
      <c r="C60" s="29" t="s">
        <v>18</v>
      </c>
      <c r="D60" s="29" t="s">
        <v>55</v>
      </c>
      <c r="E60" s="45">
        <v>-6000</v>
      </c>
      <c r="F60" s="45">
        <v>-6000</v>
      </c>
      <c r="G60" s="46">
        <v>4.67</v>
      </c>
      <c r="H60" s="48">
        <f t="shared" si="4"/>
        <v>28020</v>
      </c>
      <c r="I60" s="49">
        <v>36739</v>
      </c>
      <c r="J60" s="33">
        <v>372284</v>
      </c>
    </row>
    <row r="61" spans="1:12" s="33" customFormat="1" outlineLevel="2" x14ac:dyDescent="0.25">
      <c r="A61" s="47">
        <v>36761</v>
      </c>
      <c r="B61" s="29" t="s">
        <v>58</v>
      </c>
      <c r="C61" s="29" t="s">
        <v>18</v>
      </c>
      <c r="D61" s="29" t="s">
        <v>55</v>
      </c>
      <c r="E61" s="45">
        <v>-3020</v>
      </c>
      <c r="F61" s="45">
        <v>-3020</v>
      </c>
      <c r="G61" s="46">
        <v>4.5999999999999996</v>
      </c>
      <c r="H61" s="48">
        <f t="shared" si="4"/>
        <v>13891.999999999998</v>
      </c>
      <c r="I61" s="49">
        <v>36739</v>
      </c>
      <c r="J61" s="33">
        <v>375436</v>
      </c>
    </row>
    <row r="62" spans="1:12" s="33" customFormat="1" ht="15.75" customHeight="1" outlineLevel="2" x14ac:dyDescent="0.25">
      <c r="A62" s="47">
        <v>36762</v>
      </c>
      <c r="B62" s="29" t="s">
        <v>58</v>
      </c>
      <c r="C62" s="29" t="s">
        <v>18</v>
      </c>
      <c r="D62" s="29" t="s">
        <v>55</v>
      </c>
      <c r="E62" s="45">
        <v>-3500</v>
      </c>
      <c r="F62" s="45">
        <v>-3500</v>
      </c>
      <c r="G62" s="46">
        <v>4.4249999999999998</v>
      </c>
      <c r="H62" s="48">
        <f t="shared" si="4"/>
        <v>15487.5</v>
      </c>
      <c r="I62" s="49">
        <v>36739</v>
      </c>
      <c r="J62" s="33">
        <v>376611</v>
      </c>
    </row>
    <row r="63" spans="1:12" s="33" customFormat="1" outlineLevel="2" x14ac:dyDescent="0.25">
      <c r="A63" s="47">
        <v>36763</v>
      </c>
      <c r="B63" s="29" t="s">
        <v>58</v>
      </c>
      <c r="C63" s="29" t="s">
        <v>18</v>
      </c>
      <c r="D63" s="29" t="s">
        <v>55</v>
      </c>
      <c r="E63" s="45">
        <v>-30000</v>
      </c>
      <c r="F63" s="45">
        <v>-30000</v>
      </c>
      <c r="G63" s="46">
        <v>4.5650000000000004</v>
      </c>
      <c r="H63" s="48">
        <f t="shared" si="4"/>
        <v>136950</v>
      </c>
      <c r="I63" s="49">
        <v>36739</v>
      </c>
      <c r="J63" s="33">
        <v>378829</v>
      </c>
    </row>
    <row r="64" spans="1:12" s="33" customFormat="1" outlineLevel="1" x14ac:dyDescent="0.25">
      <c r="A64" s="47"/>
      <c r="B64" s="29"/>
      <c r="C64" s="29" t="s">
        <v>43</v>
      </c>
      <c r="D64" s="29"/>
      <c r="E64" s="45"/>
      <c r="F64" s="45">
        <f>SUBTOTAL(9,F35:F63)</f>
        <v>-2038795</v>
      </c>
      <c r="G64" s="46"/>
      <c r="H64" s="48">
        <f>SUBTOTAL(9,H35:H63)</f>
        <v>8040924.6475000009</v>
      </c>
      <c r="I64" s="49"/>
    </row>
    <row r="65" spans="1:10" s="33" customFormat="1" outlineLevel="2" x14ac:dyDescent="0.25">
      <c r="A65" s="47">
        <v>36634</v>
      </c>
      <c r="B65" s="29" t="s">
        <v>58</v>
      </c>
      <c r="C65" s="29" t="s">
        <v>17</v>
      </c>
      <c r="D65" s="29" t="s">
        <v>56</v>
      </c>
      <c r="E65" s="45">
        <v>10170</v>
      </c>
      <c r="F65" s="45">
        <f>10170*31</f>
        <v>315270</v>
      </c>
      <c r="G65" s="46">
        <v>3.02</v>
      </c>
      <c r="H65" s="48">
        <f t="shared" ref="H65:H73" si="5">IF(F65&gt;0,((F65*G65)*-1),((F65*G65)*-1))</f>
        <v>-952115.4</v>
      </c>
      <c r="I65" s="49">
        <v>36739</v>
      </c>
      <c r="J65" s="33">
        <v>246900</v>
      </c>
    </row>
    <row r="66" spans="1:10" s="33" customFormat="1" outlineLevel="2" x14ac:dyDescent="0.25">
      <c r="A66" s="47">
        <v>36734</v>
      </c>
      <c r="B66" s="29" t="s">
        <v>58</v>
      </c>
      <c r="C66" s="29" t="s">
        <v>17</v>
      </c>
      <c r="D66" s="29" t="s">
        <v>56</v>
      </c>
      <c r="E66" s="45">
        <v>10000</v>
      </c>
      <c r="F66" s="45">
        <v>310000</v>
      </c>
      <c r="G66" s="46">
        <v>3.6875</v>
      </c>
      <c r="H66" s="48">
        <f t="shared" si="5"/>
        <v>-1143125</v>
      </c>
      <c r="I66" s="49">
        <v>36739</v>
      </c>
      <c r="J66" s="33">
        <v>346849</v>
      </c>
    </row>
    <row r="67" spans="1:10" s="33" customFormat="1" outlineLevel="2" x14ac:dyDescent="0.25">
      <c r="A67" s="47">
        <v>36734</v>
      </c>
      <c r="B67" s="29" t="s">
        <v>58</v>
      </c>
      <c r="C67" s="29" t="s">
        <v>17</v>
      </c>
      <c r="D67" s="29" t="s">
        <v>56</v>
      </c>
      <c r="E67" s="45">
        <v>4122</v>
      </c>
      <c r="F67" s="45">
        <f>4122*31</f>
        <v>127782</v>
      </c>
      <c r="G67" s="46">
        <v>3.6875</v>
      </c>
      <c r="H67" s="48">
        <f t="shared" si="5"/>
        <v>-471196.125</v>
      </c>
      <c r="I67" s="49">
        <v>36739</v>
      </c>
      <c r="J67" s="33">
        <v>346860</v>
      </c>
    </row>
    <row r="68" spans="1:10" s="33" customFormat="1" outlineLevel="2" x14ac:dyDescent="0.25">
      <c r="A68" s="47">
        <v>36699</v>
      </c>
      <c r="B68" s="29" t="s">
        <v>58</v>
      </c>
      <c r="C68" s="29" t="s">
        <v>17</v>
      </c>
      <c r="D68" s="29" t="s">
        <v>56</v>
      </c>
      <c r="E68" s="45">
        <v>2540</v>
      </c>
      <c r="F68" s="45">
        <f>2540*31</f>
        <v>78740</v>
      </c>
      <c r="G68" s="46">
        <v>2.7250000000000001</v>
      </c>
      <c r="H68" s="48">
        <f t="shared" si="5"/>
        <v>-214566.5</v>
      </c>
      <c r="I68" s="49">
        <v>36739</v>
      </c>
      <c r="J68" s="33">
        <v>308822</v>
      </c>
    </row>
    <row r="69" spans="1:10" s="33" customFormat="1" outlineLevel="2" x14ac:dyDescent="0.25">
      <c r="A69" s="47">
        <v>36738</v>
      </c>
      <c r="B69" s="29" t="s">
        <v>58</v>
      </c>
      <c r="C69" s="29" t="s">
        <v>17</v>
      </c>
      <c r="D69" s="29" t="s">
        <v>56</v>
      </c>
      <c r="E69" s="45">
        <v>32</v>
      </c>
      <c r="F69" s="45">
        <f>32*31</f>
        <v>992</v>
      </c>
      <c r="G69" s="46">
        <v>3.7</v>
      </c>
      <c r="H69" s="48">
        <f t="shared" si="5"/>
        <v>-3670.4</v>
      </c>
      <c r="I69" s="49">
        <v>36739</v>
      </c>
      <c r="J69" s="33">
        <v>350173</v>
      </c>
    </row>
    <row r="70" spans="1:10" s="33" customFormat="1" outlineLevel="2" x14ac:dyDescent="0.25">
      <c r="A70" s="47">
        <v>36738</v>
      </c>
      <c r="B70" s="29" t="s">
        <v>58</v>
      </c>
      <c r="C70" s="29" t="s">
        <v>17</v>
      </c>
      <c r="D70" s="29" t="s">
        <v>56</v>
      </c>
      <c r="E70" s="45">
        <v>5000</v>
      </c>
      <c r="F70" s="45">
        <v>5000</v>
      </c>
      <c r="G70" s="46">
        <v>3.67</v>
      </c>
      <c r="H70" s="48">
        <f t="shared" si="5"/>
        <v>-18350</v>
      </c>
      <c r="I70" s="49">
        <v>36739</v>
      </c>
      <c r="J70" s="33">
        <v>350263</v>
      </c>
    </row>
    <row r="71" spans="1:10" s="33" customFormat="1" outlineLevel="2" x14ac:dyDescent="0.25">
      <c r="A71" s="47">
        <v>36741</v>
      </c>
      <c r="B71" s="29" t="s">
        <v>58</v>
      </c>
      <c r="C71" s="29" t="s">
        <v>17</v>
      </c>
      <c r="D71" s="29" t="s">
        <v>56</v>
      </c>
      <c r="E71" s="45">
        <v>10000</v>
      </c>
      <c r="F71" s="45">
        <v>10000</v>
      </c>
      <c r="G71" s="46">
        <v>4.09</v>
      </c>
      <c r="H71" s="48">
        <f t="shared" si="5"/>
        <v>-40900</v>
      </c>
      <c r="I71" s="49">
        <v>36739</v>
      </c>
      <c r="J71" s="33">
        <v>354264</v>
      </c>
    </row>
    <row r="72" spans="1:10" s="33" customFormat="1" outlineLevel="2" x14ac:dyDescent="0.25">
      <c r="A72" s="47">
        <v>36741</v>
      </c>
      <c r="B72" s="29" t="s">
        <v>58</v>
      </c>
      <c r="C72" s="29" t="s">
        <v>17</v>
      </c>
      <c r="D72" s="29" t="s">
        <v>56</v>
      </c>
      <c r="E72" s="45">
        <v>10000</v>
      </c>
      <c r="F72" s="45">
        <v>10000</v>
      </c>
      <c r="G72" s="46">
        <v>4.0549999999999997</v>
      </c>
      <c r="H72" s="48">
        <f t="shared" si="5"/>
        <v>-40550</v>
      </c>
      <c r="I72" s="49">
        <v>36739</v>
      </c>
      <c r="J72" s="33">
        <v>354516</v>
      </c>
    </row>
    <row r="73" spans="1:10" s="33" customFormat="1" outlineLevel="2" x14ac:dyDescent="0.25">
      <c r="A73" s="47">
        <v>36741</v>
      </c>
      <c r="B73" s="29" t="s">
        <v>58</v>
      </c>
      <c r="C73" s="29" t="s">
        <v>17</v>
      </c>
      <c r="D73" s="29" t="s">
        <v>56</v>
      </c>
      <c r="E73" s="45">
        <v>10000</v>
      </c>
      <c r="F73" s="45">
        <v>10000</v>
      </c>
      <c r="G73" s="46">
        <v>4.04</v>
      </c>
      <c r="H73" s="48">
        <f t="shared" si="5"/>
        <v>-40400</v>
      </c>
      <c r="I73" s="49">
        <v>36739</v>
      </c>
      <c r="J73" s="33">
        <v>355491</v>
      </c>
    </row>
    <row r="74" spans="1:10" s="33" customFormat="1" outlineLevel="2" x14ac:dyDescent="0.25">
      <c r="A74" s="47">
        <v>36742</v>
      </c>
      <c r="B74" s="29" t="s">
        <v>58</v>
      </c>
      <c r="C74" s="29" t="s">
        <v>17</v>
      </c>
      <c r="D74" s="29" t="s">
        <v>56</v>
      </c>
      <c r="E74" s="45">
        <f>10000*3</f>
        <v>30000</v>
      </c>
      <c r="F74" s="45">
        <f>10000*3</f>
        <v>30000</v>
      </c>
      <c r="G74" s="46">
        <v>4.125</v>
      </c>
      <c r="H74" s="48">
        <f t="shared" ref="H74:H86" si="6">IF(F74&gt;0,((F74*G74)*-1),((F74*G74)*-1))</f>
        <v>-123750</v>
      </c>
      <c r="I74" s="49">
        <v>36739</v>
      </c>
      <c r="J74" s="33">
        <v>355671</v>
      </c>
    </row>
    <row r="75" spans="1:10" s="33" customFormat="1" outlineLevel="2" x14ac:dyDescent="0.25">
      <c r="A75" s="47">
        <v>36742</v>
      </c>
      <c r="B75" s="29" t="s">
        <v>58</v>
      </c>
      <c r="C75" s="29" t="s">
        <v>17</v>
      </c>
      <c r="D75" s="29" t="s">
        <v>56</v>
      </c>
      <c r="E75" s="45">
        <f>5000*3</f>
        <v>15000</v>
      </c>
      <c r="F75" s="45">
        <f>5000*3</f>
        <v>15000</v>
      </c>
      <c r="G75" s="46">
        <v>4.125</v>
      </c>
      <c r="H75" s="48">
        <f t="shared" si="6"/>
        <v>-61875</v>
      </c>
      <c r="I75" s="49">
        <v>36739</v>
      </c>
      <c r="J75" s="33">
        <v>355966</v>
      </c>
    </row>
    <row r="76" spans="1:10" s="33" customFormat="1" outlineLevel="2" x14ac:dyDescent="0.25">
      <c r="A76" s="47">
        <v>36745</v>
      </c>
      <c r="B76" s="29" t="s">
        <v>58</v>
      </c>
      <c r="C76" s="29" t="s">
        <v>17</v>
      </c>
      <c r="D76" s="29" t="s">
        <v>56</v>
      </c>
      <c r="E76" s="45">
        <v>10000</v>
      </c>
      <c r="F76" s="45">
        <v>10000</v>
      </c>
      <c r="G76" s="29">
        <v>4.29</v>
      </c>
      <c r="H76" s="48">
        <f t="shared" si="6"/>
        <v>-42900</v>
      </c>
      <c r="I76" s="49">
        <v>36739</v>
      </c>
      <c r="J76" s="33">
        <v>357903</v>
      </c>
    </row>
    <row r="77" spans="1:10" s="33" customFormat="1" outlineLevel="2" x14ac:dyDescent="0.25">
      <c r="A77" s="47">
        <v>36745</v>
      </c>
      <c r="B77" s="29" t="s">
        <v>58</v>
      </c>
      <c r="C77" s="29" t="s">
        <v>17</v>
      </c>
      <c r="D77" s="29" t="s">
        <v>56</v>
      </c>
      <c r="E77" s="45">
        <v>10000</v>
      </c>
      <c r="F77" s="45">
        <v>10000</v>
      </c>
      <c r="G77" s="29">
        <v>4.2750000000000004</v>
      </c>
      <c r="H77" s="48">
        <f t="shared" si="6"/>
        <v>-42750</v>
      </c>
      <c r="I77" s="49">
        <v>36739</v>
      </c>
      <c r="J77" s="33">
        <v>357942</v>
      </c>
    </row>
    <row r="78" spans="1:10" s="33" customFormat="1" outlineLevel="2" x14ac:dyDescent="0.25">
      <c r="A78" s="47">
        <v>36745</v>
      </c>
      <c r="B78" s="29" t="s">
        <v>58</v>
      </c>
      <c r="C78" s="29" t="s">
        <v>17</v>
      </c>
      <c r="D78" s="29" t="s">
        <v>56</v>
      </c>
      <c r="E78" s="45">
        <v>5000</v>
      </c>
      <c r="F78" s="45">
        <v>5000</v>
      </c>
      <c r="G78" s="29">
        <v>4.2450000000000001</v>
      </c>
      <c r="H78" s="48">
        <f t="shared" si="6"/>
        <v>-21225</v>
      </c>
      <c r="I78" s="49">
        <v>36739</v>
      </c>
      <c r="J78" s="33">
        <v>358094</v>
      </c>
    </row>
    <row r="79" spans="1:10" s="33" customFormat="1" outlineLevel="2" x14ac:dyDescent="0.25">
      <c r="A79" s="47">
        <v>36749</v>
      </c>
      <c r="B79" s="29" t="s">
        <v>58</v>
      </c>
      <c r="C79" s="29" t="s">
        <v>17</v>
      </c>
      <c r="D79" s="29" t="s">
        <v>56</v>
      </c>
      <c r="E79" s="45">
        <v>4045</v>
      </c>
      <c r="F79" s="45">
        <v>4045</v>
      </c>
      <c r="G79" s="46">
        <v>4.2699999999999996</v>
      </c>
      <c r="H79" s="48">
        <f t="shared" si="6"/>
        <v>-17272.149999999998</v>
      </c>
      <c r="I79" s="49">
        <v>36739</v>
      </c>
      <c r="J79" s="33">
        <v>362493</v>
      </c>
    </row>
    <row r="80" spans="1:10" s="33" customFormat="1" outlineLevel="2" x14ac:dyDescent="0.25">
      <c r="A80" s="47">
        <v>36759</v>
      </c>
      <c r="B80" s="29" t="s">
        <v>58</v>
      </c>
      <c r="C80" s="29" t="s">
        <v>17</v>
      </c>
      <c r="D80" s="29" t="s">
        <v>56</v>
      </c>
      <c r="E80" s="45">
        <v>10000</v>
      </c>
      <c r="F80" s="45">
        <v>10000</v>
      </c>
      <c r="G80" s="46">
        <v>4.3550000000000004</v>
      </c>
      <c r="H80" s="48">
        <f t="shared" si="6"/>
        <v>-43550.000000000007</v>
      </c>
      <c r="I80" s="49">
        <v>36739</v>
      </c>
      <c r="J80" s="33">
        <v>371019</v>
      </c>
    </row>
    <row r="81" spans="1:10" s="33" customFormat="1" outlineLevel="2" x14ac:dyDescent="0.25">
      <c r="A81" s="47">
        <v>36759</v>
      </c>
      <c r="B81" s="29" t="s">
        <v>58</v>
      </c>
      <c r="C81" s="29" t="s">
        <v>17</v>
      </c>
      <c r="D81" s="29" t="s">
        <v>56</v>
      </c>
      <c r="E81" s="45">
        <v>10000</v>
      </c>
      <c r="F81" s="45">
        <v>10000</v>
      </c>
      <c r="G81" s="46">
        <v>4.335</v>
      </c>
      <c r="H81" s="48">
        <f t="shared" si="6"/>
        <v>-43350</v>
      </c>
      <c r="I81" s="49">
        <v>36739</v>
      </c>
      <c r="J81" s="33">
        <v>371179</v>
      </c>
    </row>
    <row r="82" spans="1:10" s="33" customFormat="1" outlineLevel="2" x14ac:dyDescent="0.25">
      <c r="A82" s="47">
        <v>36759</v>
      </c>
      <c r="B82" s="29" t="s">
        <v>58</v>
      </c>
      <c r="C82" s="29" t="s">
        <v>17</v>
      </c>
      <c r="D82" s="29" t="s">
        <v>56</v>
      </c>
      <c r="E82" s="45">
        <v>10000</v>
      </c>
      <c r="F82" s="45">
        <v>10000</v>
      </c>
      <c r="G82" s="46">
        <v>4.3099999999999996</v>
      </c>
      <c r="H82" s="48">
        <f t="shared" si="6"/>
        <v>-43099.999999999993</v>
      </c>
      <c r="I82" s="49">
        <v>36739</v>
      </c>
      <c r="J82" s="33">
        <v>371191</v>
      </c>
    </row>
    <row r="83" spans="1:10" s="33" customFormat="1" outlineLevel="2" x14ac:dyDescent="0.25">
      <c r="A83" s="47">
        <v>36760</v>
      </c>
      <c r="B83" s="29" t="s">
        <v>58</v>
      </c>
      <c r="C83" s="29" t="s">
        <v>17</v>
      </c>
      <c r="D83" s="29" t="s">
        <v>56</v>
      </c>
      <c r="E83" s="45">
        <v>10000</v>
      </c>
      <c r="F83" s="45">
        <v>10000</v>
      </c>
      <c r="G83" s="46">
        <v>4.5250000000000004</v>
      </c>
      <c r="H83" s="48">
        <f t="shared" si="6"/>
        <v>-45250</v>
      </c>
      <c r="I83" s="49">
        <v>36739</v>
      </c>
      <c r="J83" s="33">
        <v>373457</v>
      </c>
    </row>
    <row r="84" spans="1:10" s="33" customFormat="1" outlineLevel="2" x14ac:dyDescent="0.25">
      <c r="A84" s="47">
        <v>36760</v>
      </c>
      <c r="B84" s="29" t="s">
        <v>58</v>
      </c>
      <c r="C84" s="29" t="s">
        <v>17</v>
      </c>
      <c r="D84" s="29" t="s">
        <v>56</v>
      </c>
      <c r="E84" s="45">
        <v>10000</v>
      </c>
      <c r="F84" s="45">
        <v>10000</v>
      </c>
      <c r="G84" s="46">
        <v>4.4800000000000004</v>
      </c>
      <c r="H84" s="48">
        <f t="shared" si="6"/>
        <v>-44800.000000000007</v>
      </c>
      <c r="I84" s="49">
        <v>36739</v>
      </c>
      <c r="J84" s="33">
        <v>373551</v>
      </c>
    </row>
    <row r="85" spans="1:10" s="33" customFormat="1" outlineLevel="2" x14ac:dyDescent="0.25">
      <c r="A85" s="47">
        <v>36760</v>
      </c>
      <c r="B85" s="29" t="s">
        <v>58</v>
      </c>
      <c r="C85" s="29" t="s">
        <v>17</v>
      </c>
      <c r="D85" s="29" t="s">
        <v>56</v>
      </c>
      <c r="E85" s="45">
        <v>10000</v>
      </c>
      <c r="F85" s="45">
        <v>10000</v>
      </c>
      <c r="G85" s="46">
        <v>4.4850000000000003</v>
      </c>
      <c r="H85" s="48">
        <f t="shared" si="6"/>
        <v>-44850</v>
      </c>
      <c r="I85" s="49">
        <v>36739</v>
      </c>
      <c r="J85" s="33">
        <v>373555</v>
      </c>
    </row>
    <row r="86" spans="1:10" s="33" customFormat="1" outlineLevel="2" x14ac:dyDescent="0.25">
      <c r="A86" s="47">
        <v>36761</v>
      </c>
      <c r="B86" s="29" t="s">
        <v>58</v>
      </c>
      <c r="C86" s="29" t="s">
        <v>17</v>
      </c>
      <c r="D86" s="29" t="s">
        <v>56</v>
      </c>
      <c r="E86" s="45">
        <v>2000</v>
      </c>
      <c r="F86" s="45">
        <v>2000</v>
      </c>
      <c r="G86" s="46">
        <v>4.51</v>
      </c>
      <c r="H86" s="48">
        <f t="shared" si="6"/>
        <v>-9020</v>
      </c>
      <c r="I86" s="49">
        <v>36739</v>
      </c>
      <c r="J86" s="33">
        <v>375115</v>
      </c>
    </row>
    <row r="87" spans="1:10" s="33" customFormat="1" outlineLevel="2" x14ac:dyDescent="0.25">
      <c r="A87" s="47">
        <v>36761</v>
      </c>
      <c r="B87" s="29" t="s">
        <v>58</v>
      </c>
      <c r="C87" s="29" t="s">
        <v>17</v>
      </c>
      <c r="D87" s="29" t="s">
        <v>56</v>
      </c>
      <c r="E87" s="45">
        <v>10000</v>
      </c>
      <c r="F87" s="45">
        <v>10000</v>
      </c>
      <c r="G87" s="46">
        <v>4.47</v>
      </c>
      <c r="H87" s="48">
        <f t="shared" ref="H87:H92" si="7">IF(F87&gt;0,((F87*G87)*-1),((F87*G87)*-1))</f>
        <v>-44700</v>
      </c>
      <c r="I87" s="49">
        <v>36739</v>
      </c>
      <c r="J87" s="33">
        <v>375188</v>
      </c>
    </row>
    <row r="88" spans="1:10" s="33" customFormat="1" outlineLevel="2" x14ac:dyDescent="0.25">
      <c r="A88" s="47">
        <v>36761</v>
      </c>
      <c r="B88" s="29" t="s">
        <v>58</v>
      </c>
      <c r="C88" s="29" t="s">
        <v>17</v>
      </c>
      <c r="D88" s="29" t="s">
        <v>56</v>
      </c>
      <c r="E88" s="45">
        <v>10000</v>
      </c>
      <c r="F88" s="45">
        <v>10000</v>
      </c>
      <c r="G88" s="46">
        <v>4.4749999999999996</v>
      </c>
      <c r="H88" s="48">
        <f t="shared" si="7"/>
        <v>-44750</v>
      </c>
      <c r="I88" s="49">
        <v>36739</v>
      </c>
      <c r="J88" s="33">
        <v>375191</v>
      </c>
    </row>
    <row r="89" spans="1:10" s="33" customFormat="1" outlineLevel="2" x14ac:dyDescent="0.25">
      <c r="A89" s="47">
        <v>36761</v>
      </c>
      <c r="B89" s="29" t="s">
        <v>58</v>
      </c>
      <c r="C89" s="29" t="s">
        <v>17</v>
      </c>
      <c r="D89" s="29" t="s">
        <v>56</v>
      </c>
      <c r="E89" s="45">
        <v>10000</v>
      </c>
      <c r="F89" s="45">
        <v>10000</v>
      </c>
      <c r="G89" s="46">
        <v>4.47</v>
      </c>
      <c r="H89" s="48">
        <f t="shared" si="7"/>
        <v>-44700</v>
      </c>
      <c r="I89" s="49">
        <v>36739</v>
      </c>
      <c r="J89" s="33">
        <v>375224</v>
      </c>
    </row>
    <row r="90" spans="1:10" s="33" customFormat="1" outlineLevel="2" x14ac:dyDescent="0.25">
      <c r="A90" s="47">
        <v>36762</v>
      </c>
      <c r="B90" s="29" t="s">
        <v>58</v>
      </c>
      <c r="C90" s="29" t="s">
        <v>17</v>
      </c>
      <c r="D90" s="29" t="s">
        <v>56</v>
      </c>
      <c r="E90" s="45">
        <v>5000</v>
      </c>
      <c r="F90" s="45">
        <v>5000</v>
      </c>
      <c r="G90" s="46">
        <v>4.29</v>
      </c>
      <c r="H90" s="48">
        <f t="shared" si="7"/>
        <v>-21450</v>
      </c>
      <c r="I90" s="49">
        <v>36739</v>
      </c>
      <c r="J90" s="33">
        <v>376491</v>
      </c>
    </row>
    <row r="91" spans="1:10" s="33" customFormat="1" outlineLevel="2" x14ac:dyDescent="0.25">
      <c r="A91" s="47">
        <v>36762</v>
      </c>
      <c r="B91" s="29" t="s">
        <v>58</v>
      </c>
      <c r="C91" s="29" t="s">
        <v>17</v>
      </c>
      <c r="D91" s="29" t="s">
        <v>56</v>
      </c>
      <c r="E91" s="45">
        <v>5000</v>
      </c>
      <c r="F91" s="45">
        <v>5000</v>
      </c>
      <c r="G91" s="46">
        <v>4.25</v>
      </c>
      <c r="H91" s="48">
        <f>IF(F91&gt;0,((F91*G91)*-1),((F91*G91)*-1))</f>
        <v>-21250</v>
      </c>
      <c r="I91" s="49">
        <v>36739</v>
      </c>
      <c r="J91" s="33">
        <v>376579</v>
      </c>
    </row>
    <row r="92" spans="1:10" s="33" customFormat="1" outlineLevel="2" x14ac:dyDescent="0.25">
      <c r="A92" s="47">
        <v>36762</v>
      </c>
      <c r="B92" s="29" t="s">
        <v>58</v>
      </c>
      <c r="C92" s="29" t="s">
        <v>17</v>
      </c>
      <c r="D92" s="29" t="s">
        <v>56</v>
      </c>
      <c r="E92" s="45">
        <v>5000</v>
      </c>
      <c r="F92" s="45">
        <v>5000</v>
      </c>
      <c r="G92" s="46">
        <v>4.2549999999999999</v>
      </c>
      <c r="H92" s="48">
        <f t="shared" si="7"/>
        <v>-21275</v>
      </c>
      <c r="I92" s="49">
        <v>36739</v>
      </c>
      <c r="J92" s="33">
        <v>376588</v>
      </c>
    </row>
    <row r="93" spans="1:10" s="33" customFormat="1" outlineLevel="2" x14ac:dyDescent="0.25">
      <c r="A93" s="47">
        <v>36763</v>
      </c>
      <c r="B93" s="29" t="s">
        <v>58</v>
      </c>
      <c r="C93" s="29" t="s">
        <v>17</v>
      </c>
      <c r="D93" s="29" t="s">
        <v>56</v>
      </c>
      <c r="E93" s="45">
        <v>5000</v>
      </c>
      <c r="F93" s="45">
        <v>5000</v>
      </c>
      <c r="G93" s="46">
        <v>4.3499999999999996</v>
      </c>
      <c r="H93" s="48">
        <f>IF(F93&gt;0,((F93*G93)*-1),((F93*G93)*-1))</f>
        <v>-21750</v>
      </c>
      <c r="I93" s="49">
        <v>36739</v>
      </c>
      <c r="J93" s="33">
        <v>377242</v>
      </c>
    </row>
    <row r="94" spans="1:10" s="33" customFormat="1" outlineLevel="2" x14ac:dyDescent="0.25">
      <c r="A94" s="47">
        <v>36763</v>
      </c>
      <c r="B94" s="29" t="s">
        <v>58</v>
      </c>
      <c r="C94" s="29" t="s">
        <v>17</v>
      </c>
      <c r="D94" s="29" t="s">
        <v>56</v>
      </c>
      <c r="E94" s="45">
        <v>5000</v>
      </c>
      <c r="F94" s="45">
        <v>5000</v>
      </c>
      <c r="G94" s="46">
        <v>4.38</v>
      </c>
      <c r="H94" s="48">
        <f>IF(F94&gt;0,((F94*G94)*-1),((F94*G94)*-1))</f>
        <v>-21900</v>
      </c>
      <c r="I94" s="49">
        <v>36739</v>
      </c>
      <c r="J94" s="33">
        <v>377827</v>
      </c>
    </row>
    <row r="95" spans="1:10" s="33" customFormat="1" outlineLevel="2" x14ac:dyDescent="0.25">
      <c r="A95" s="47">
        <v>36766</v>
      </c>
      <c r="B95" s="29" t="s">
        <v>58</v>
      </c>
      <c r="C95" s="29" t="s">
        <v>17</v>
      </c>
      <c r="D95" s="29" t="s">
        <v>56</v>
      </c>
      <c r="E95" s="45">
        <v>20000</v>
      </c>
      <c r="F95" s="45">
        <v>20000</v>
      </c>
      <c r="G95" s="46">
        <v>4.4550000000000001</v>
      </c>
      <c r="H95" s="48">
        <f>IF(F95&gt;0,((F95*G95)*-1),((F95*G95)*-1))</f>
        <v>-89100</v>
      </c>
      <c r="I95" s="49">
        <v>36739</v>
      </c>
      <c r="J95" s="33">
        <v>381378</v>
      </c>
    </row>
    <row r="96" spans="1:10" s="33" customFormat="1" outlineLevel="2" x14ac:dyDescent="0.25">
      <c r="A96" s="47">
        <v>36768</v>
      </c>
      <c r="B96" s="29" t="s">
        <v>58</v>
      </c>
      <c r="C96" s="29" t="s">
        <v>17</v>
      </c>
      <c r="D96" s="29" t="s">
        <v>56</v>
      </c>
      <c r="E96" s="45">
        <v>5000</v>
      </c>
      <c r="F96" s="45">
        <v>5000</v>
      </c>
      <c r="G96" s="46">
        <v>4.45</v>
      </c>
      <c r="H96" s="48">
        <f>IF(F96&gt;0,((F96*G96)*-1),((F96*G96)*-1))</f>
        <v>-22250</v>
      </c>
      <c r="I96" s="49">
        <v>36739</v>
      </c>
      <c r="J96" s="33">
        <v>384283</v>
      </c>
    </row>
    <row r="97" spans="1:10" s="33" customFormat="1" outlineLevel="2" x14ac:dyDescent="0.25">
      <c r="A97" s="47">
        <v>36769</v>
      </c>
      <c r="B97" s="29" t="s">
        <v>58</v>
      </c>
      <c r="C97" s="29" t="s">
        <v>17</v>
      </c>
      <c r="D97" s="29" t="s">
        <v>56</v>
      </c>
      <c r="E97" s="45">
        <v>30000</v>
      </c>
      <c r="F97" s="45">
        <v>30000</v>
      </c>
      <c r="G97" s="46">
        <v>4.59</v>
      </c>
      <c r="H97" s="48">
        <f>IF(F97&gt;0,((F97*G97)*-1),((F97*G97)*-1))</f>
        <v>-137700</v>
      </c>
      <c r="I97" s="49">
        <v>36739</v>
      </c>
      <c r="J97" s="33">
        <v>385587</v>
      </c>
    </row>
    <row r="98" spans="1:10" s="33" customFormat="1" outlineLevel="1" x14ac:dyDescent="0.25">
      <c r="A98" s="47"/>
      <c r="B98" s="29"/>
      <c r="C98" s="29" t="s">
        <v>42</v>
      </c>
      <c r="D98" s="29"/>
      <c r="E98" s="45"/>
      <c r="F98" s="45">
        <f>SUBTOTAL(9,F65:F97)</f>
        <v>1113829</v>
      </c>
      <c r="G98" s="46"/>
      <c r="H98" s="48">
        <f>SUBTOTAL(9,H65:H97)</f>
        <v>-3999390.5749999997</v>
      </c>
      <c r="I98" s="49"/>
    </row>
    <row r="99" spans="1:10" s="33" customFormat="1" outlineLevel="2" x14ac:dyDescent="0.25">
      <c r="A99" s="47">
        <v>36718</v>
      </c>
      <c r="B99" s="29" t="s">
        <v>58</v>
      </c>
      <c r="C99" s="29" t="s">
        <v>18</v>
      </c>
      <c r="D99" s="29" t="s">
        <v>56</v>
      </c>
      <c r="E99" s="45">
        <v>-682</v>
      </c>
      <c r="F99" s="45">
        <f>-682*31</f>
        <v>-21142</v>
      </c>
      <c r="G99" s="46">
        <v>3.6349999999999998</v>
      </c>
      <c r="H99" s="48">
        <f t="shared" ref="H99:H124" si="8">IF(F99&gt;0,((F99*G99)*-1),((F99*G99)*-1))</f>
        <v>76851.17</v>
      </c>
      <c r="I99" s="49">
        <v>36739</v>
      </c>
      <c r="J99" s="33">
        <v>328020</v>
      </c>
    </row>
    <row r="100" spans="1:10" s="33" customFormat="1" outlineLevel="2" x14ac:dyDescent="0.25">
      <c r="A100" s="47">
        <v>36719</v>
      </c>
      <c r="B100" s="29" t="s">
        <v>58</v>
      </c>
      <c r="C100" s="29" t="s">
        <v>18</v>
      </c>
      <c r="D100" s="29" t="s">
        <v>56</v>
      </c>
      <c r="E100" s="45">
        <v>-682</v>
      </c>
      <c r="F100" s="45">
        <f>-682*31</f>
        <v>-21142</v>
      </c>
      <c r="G100" s="46">
        <v>4.1500000000000004</v>
      </c>
      <c r="H100" s="48">
        <f t="shared" si="8"/>
        <v>87739.3</v>
      </c>
      <c r="I100" s="49">
        <v>36739</v>
      </c>
      <c r="J100" s="33">
        <v>329243</v>
      </c>
    </row>
    <row r="101" spans="1:10" s="33" customFormat="1" outlineLevel="2" x14ac:dyDescent="0.25">
      <c r="A101" s="47">
        <v>36732</v>
      </c>
      <c r="B101" s="29" t="s">
        <v>58</v>
      </c>
      <c r="C101" s="29" t="s">
        <v>18</v>
      </c>
      <c r="D101" s="29" t="s">
        <v>56</v>
      </c>
      <c r="E101" s="45">
        <v>-521</v>
      </c>
      <c r="F101" s="45">
        <f>-521*31</f>
        <v>-16151</v>
      </c>
      <c r="G101" s="46">
        <v>3.5</v>
      </c>
      <c r="H101" s="48">
        <f t="shared" si="8"/>
        <v>56528.5</v>
      </c>
      <c r="I101" s="49">
        <v>36739</v>
      </c>
      <c r="J101" s="33">
        <v>343435</v>
      </c>
    </row>
    <row r="102" spans="1:10" s="33" customFormat="1" outlineLevel="2" x14ac:dyDescent="0.25">
      <c r="A102" s="47">
        <v>36734</v>
      </c>
      <c r="B102" s="29" t="s">
        <v>58</v>
      </c>
      <c r="C102" s="29" t="s">
        <v>18</v>
      </c>
      <c r="D102" s="29" t="s">
        <v>56</v>
      </c>
      <c r="E102" s="45">
        <v>-521</v>
      </c>
      <c r="F102" s="45">
        <f>-521*31</f>
        <v>-16151</v>
      </c>
      <c r="G102" s="46">
        <v>3.6549999999999998</v>
      </c>
      <c r="H102" s="48">
        <f t="shared" si="8"/>
        <v>59031.904999999999</v>
      </c>
      <c r="I102" s="49">
        <v>36739</v>
      </c>
      <c r="J102" s="33">
        <v>346764</v>
      </c>
    </row>
    <row r="103" spans="1:10" s="33" customFormat="1" outlineLevel="2" x14ac:dyDescent="0.25">
      <c r="A103" s="47">
        <v>36704</v>
      </c>
      <c r="B103" s="29" t="s">
        <v>58</v>
      </c>
      <c r="C103" s="29" t="s">
        <v>18</v>
      </c>
      <c r="D103" s="29" t="s">
        <v>56</v>
      </c>
      <c r="E103" s="45">
        <v>-12710</v>
      </c>
      <c r="F103" s="45">
        <f>-12710*31</f>
        <v>-394010</v>
      </c>
      <c r="G103" s="46">
        <v>3.62</v>
      </c>
      <c r="H103" s="48">
        <f t="shared" si="8"/>
        <v>1426316.2</v>
      </c>
      <c r="I103" s="49">
        <v>36739</v>
      </c>
      <c r="J103" s="33">
        <v>315169</v>
      </c>
    </row>
    <row r="104" spans="1:10" s="33" customFormat="1" outlineLevel="2" x14ac:dyDescent="0.25">
      <c r="A104" s="47">
        <v>36707</v>
      </c>
      <c r="B104" s="29" t="s">
        <v>58</v>
      </c>
      <c r="C104" s="29" t="s">
        <v>18</v>
      </c>
      <c r="D104" s="29" t="s">
        <v>56</v>
      </c>
      <c r="E104" s="45">
        <v>-3411</v>
      </c>
      <c r="F104" s="45">
        <f>-3411*31</f>
        <v>-105741</v>
      </c>
      <c r="G104" s="46">
        <v>4.2649999999999997</v>
      </c>
      <c r="H104" s="48">
        <f t="shared" si="8"/>
        <v>450985.36499999999</v>
      </c>
      <c r="I104" s="49">
        <v>36739</v>
      </c>
      <c r="J104" s="33">
        <v>320194</v>
      </c>
    </row>
    <row r="105" spans="1:10" s="33" customFormat="1" outlineLevel="2" x14ac:dyDescent="0.25">
      <c r="A105" s="47">
        <v>36712</v>
      </c>
      <c r="B105" s="29" t="s">
        <v>58</v>
      </c>
      <c r="C105" s="29" t="s">
        <v>18</v>
      </c>
      <c r="D105" s="29" t="s">
        <v>56</v>
      </c>
      <c r="E105" s="45">
        <v>-440</v>
      </c>
      <c r="F105" s="45">
        <f>-440*31</f>
        <v>-13640</v>
      </c>
      <c r="G105" s="46">
        <v>3.93</v>
      </c>
      <c r="H105" s="48">
        <f t="shared" si="8"/>
        <v>53605.200000000004</v>
      </c>
      <c r="I105" s="49">
        <v>36739</v>
      </c>
      <c r="J105" s="33">
        <v>322242</v>
      </c>
    </row>
    <row r="106" spans="1:10" s="33" customFormat="1" outlineLevel="2" x14ac:dyDescent="0.25">
      <c r="A106" s="47">
        <v>36713</v>
      </c>
      <c r="B106" s="29" t="s">
        <v>58</v>
      </c>
      <c r="C106" s="29" t="s">
        <v>18</v>
      </c>
      <c r="D106" s="29" t="s">
        <v>56</v>
      </c>
      <c r="E106" s="45">
        <v>-682</v>
      </c>
      <c r="F106" s="45">
        <f>-682*31</f>
        <v>-21142</v>
      </c>
      <c r="G106" s="46">
        <v>3.875</v>
      </c>
      <c r="H106" s="48">
        <f t="shared" si="8"/>
        <v>81925.25</v>
      </c>
      <c r="I106" s="49">
        <v>36739</v>
      </c>
      <c r="J106" s="33">
        <v>323528</v>
      </c>
    </row>
    <row r="107" spans="1:10" s="33" customFormat="1" outlineLevel="2" x14ac:dyDescent="0.25">
      <c r="A107" s="47">
        <v>36714</v>
      </c>
      <c r="B107" s="29" t="s">
        <v>58</v>
      </c>
      <c r="C107" s="29" t="s">
        <v>18</v>
      </c>
      <c r="D107" s="29" t="s">
        <v>56</v>
      </c>
      <c r="E107" s="45">
        <v>-2047</v>
      </c>
      <c r="F107" s="45">
        <f>-2047*31</f>
        <v>-63457</v>
      </c>
      <c r="G107" s="46">
        <v>3.9</v>
      </c>
      <c r="H107" s="48">
        <f t="shared" si="8"/>
        <v>247482.3</v>
      </c>
      <c r="I107" s="49">
        <v>36739</v>
      </c>
      <c r="J107" s="33">
        <v>325251</v>
      </c>
    </row>
    <row r="108" spans="1:10" s="33" customFormat="1" outlineLevel="2" x14ac:dyDescent="0.25">
      <c r="A108" s="47">
        <v>36717</v>
      </c>
      <c r="B108" s="29" t="s">
        <v>58</v>
      </c>
      <c r="C108" s="29" t="s">
        <v>18</v>
      </c>
      <c r="D108" s="29" t="s">
        <v>56</v>
      </c>
      <c r="E108" s="45">
        <v>-715</v>
      </c>
      <c r="F108" s="45">
        <v>-22165</v>
      </c>
      <c r="G108" s="46">
        <v>3.6349999999999998</v>
      </c>
      <c r="H108" s="48">
        <f t="shared" si="8"/>
        <v>80569.774999999994</v>
      </c>
      <c r="I108" s="49">
        <v>36739</v>
      </c>
      <c r="J108" s="33">
        <v>326658</v>
      </c>
    </row>
    <row r="109" spans="1:10" s="33" customFormat="1" outlineLevel="2" x14ac:dyDescent="0.25">
      <c r="A109" s="47">
        <v>36721</v>
      </c>
      <c r="B109" s="29" t="s">
        <v>58</v>
      </c>
      <c r="C109" s="29" t="s">
        <v>18</v>
      </c>
      <c r="D109" s="29" t="s">
        <v>56</v>
      </c>
      <c r="E109" s="45">
        <v>-2047</v>
      </c>
      <c r="F109" s="45">
        <f>-2047*31</f>
        <v>-63457</v>
      </c>
      <c r="G109" s="46">
        <v>4</v>
      </c>
      <c r="H109" s="48">
        <f t="shared" si="8"/>
        <v>253828</v>
      </c>
      <c r="I109" s="49">
        <v>36739</v>
      </c>
      <c r="J109" s="33">
        <v>332108</v>
      </c>
    </row>
    <row r="110" spans="1:10" s="33" customFormat="1" outlineLevel="2" x14ac:dyDescent="0.25">
      <c r="A110" s="47">
        <v>36732</v>
      </c>
      <c r="B110" s="29" t="s">
        <v>58</v>
      </c>
      <c r="C110" s="29" t="s">
        <v>18</v>
      </c>
      <c r="D110" s="29" t="s">
        <v>56</v>
      </c>
      <c r="E110" s="45">
        <v>-323</v>
      </c>
      <c r="F110" s="45">
        <f>-323*31</f>
        <v>-10013</v>
      </c>
      <c r="G110" s="46">
        <v>3.59</v>
      </c>
      <c r="H110" s="48">
        <f t="shared" si="8"/>
        <v>35946.67</v>
      </c>
      <c r="I110" s="49">
        <v>36739</v>
      </c>
      <c r="J110" s="33">
        <v>341968</v>
      </c>
    </row>
    <row r="111" spans="1:10" s="33" customFormat="1" outlineLevel="2" x14ac:dyDescent="0.25">
      <c r="A111" s="47">
        <v>36733</v>
      </c>
      <c r="B111" s="29" t="s">
        <v>58</v>
      </c>
      <c r="C111" s="29" t="s">
        <v>18</v>
      </c>
      <c r="D111" s="29" t="s">
        <v>56</v>
      </c>
      <c r="E111" s="45">
        <v>-521</v>
      </c>
      <c r="F111" s="45">
        <f>-521*31</f>
        <v>-16151</v>
      </c>
      <c r="G111" s="46">
        <v>3.4950000000000001</v>
      </c>
      <c r="H111" s="48">
        <f t="shared" si="8"/>
        <v>56447.745000000003</v>
      </c>
      <c r="I111" s="49">
        <v>36739</v>
      </c>
      <c r="J111" s="33">
        <v>344915</v>
      </c>
    </row>
    <row r="112" spans="1:10" s="33" customFormat="1" outlineLevel="2" x14ac:dyDescent="0.25">
      <c r="A112" s="47">
        <v>36738</v>
      </c>
      <c r="B112" s="29" t="s">
        <v>58</v>
      </c>
      <c r="C112" s="29" t="s">
        <v>18</v>
      </c>
      <c r="D112" s="29" t="s">
        <v>56</v>
      </c>
      <c r="E112" s="45">
        <v>-1563</v>
      </c>
      <c r="F112" s="45">
        <f>-1563*31</f>
        <v>-48453</v>
      </c>
      <c r="G112" s="46">
        <f>3.835-0.175</f>
        <v>3.66</v>
      </c>
      <c r="H112" s="48">
        <f t="shared" si="8"/>
        <v>177337.98</v>
      </c>
      <c r="I112" s="49">
        <v>36739</v>
      </c>
      <c r="J112" s="33">
        <v>341941</v>
      </c>
    </row>
    <row r="113" spans="1:10" s="33" customFormat="1" outlineLevel="2" x14ac:dyDescent="0.25">
      <c r="A113" s="47">
        <v>36760</v>
      </c>
      <c r="B113" s="29" t="s">
        <v>58</v>
      </c>
      <c r="C113" s="29" t="s">
        <v>18</v>
      </c>
      <c r="D113" s="29" t="s">
        <v>56</v>
      </c>
      <c r="E113" s="45">
        <v>-10000</v>
      </c>
      <c r="F113" s="45">
        <v>-10000</v>
      </c>
      <c r="G113" s="46">
        <v>4.6900000000000004</v>
      </c>
      <c r="H113" s="48">
        <f t="shared" si="8"/>
        <v>46900.000000000007</v>
      </c>
      <c r="I113" s="49">
        <v>36739</v>
      </c>
      <c r="J113" s="33">
        <v>372964</v>
      </c>
    </row>
    <row r="114" spans="1:10" s="33" customFormat="1" ht="15" customHeight="1" outlineLevel="2" x14ac:dyDescent="0.25">
      <c r="A114" s="47">
        <v>36760</v>
      </c>
      <c r="B114" s="29" t="s">
        <v>58</v>
      </c>
      <c r="C114" s="29" t="s">
        <v>18</v>
      </c>
      <c r="D114" s="29" t="s">
        <v>56</v>
      </c>
      <c r="E114" s="45">
        <v>-1753</v>
      </c>
      <c r="F114" s="45">
        <v>-1753</v>
      </c>
      <c r="G114" s="46">
        <v>4.4950000000000001</v>
      </c>
      <c r="H114" s="48">
        <f t="shared" si="8"/>
        <v>7879.7350000000006</v>
      </c>
      <c r="I114" s="49">
        <v>36739</v>
      </c>
      <c r="J114" s="33">
        <v>373607</v>
      </c>
    </row>
    <row r="115" spans="1:10" s="33" customFormat="1" ht="15" customHeight="1" outlineLevel="2" x14ac:dyDescent="0.25">
      <c r="A115" s="47">
        <v>36760</v>
      </c>
      <c r="B115" s="29" t="s">
        <v>58</v>
      </c>
      <c r="C115" s="29" t="s">
        <v>18</v>
      </c>
      <c r="D115" s="29" t="s">
        <v>56</v>
      </c>
      <c r="E115" s="45">
        <v>-2000</v>
      </c>
      <c r="F115" s="45">
        <v>-16000</v>
      </c>
      <c r="G115" s="46">
        <v>4.3550000000000004</v>
      </c>
      <c r="H115" s="48">
        <f t="shared" si="8"/>
        <v>69680</v>
      </c>
      <c r="I115" s="49">
        <v>36739</v>
      </c>
      <c r="J115" s="33">
        <v>373778</v>
      </c>
    </row>
    <row r="116" spans="1:10" s="33" customFormat="1" ht="15" customHeight="1" outlineLevel="2" x14ac:dyDescent="0.25">
      <c r="A116" s="47">
        <v>36761</v>
      </c>
      <c r="B116" s="29" t="s">
        <v>58</v>
      </c>
      <c r="C116" s="29" t="s">
        <v>18</v>
      </c>
      <c r="D116" s="29" t="s">
        <v>56</v>
      </c>
      <c r="E116" s="45">
        <f>+-5000*7</f>
        <v>-35000</v>
      </c>
      <c r="F116" s="45">
        <f>+-5000*7</f>
        <v>-35000</v>
      </c>
      <c r="G116" s="46">
        <v>4.4400000000000004</v>
      </c>
      <c r="H116" s="48">
        <f t="shared" si="8"/>
        <v>155400</v>
      </c>
      <c r="I116" s="49">
        <v>36739</v>
      </c>
      <c r="J116" s="33">
        <v>375463</v>
      </c>
    </row>
    <row r="117" spans="1:10" s="33" customFormat="1" ht="15" customHeight="1" outlineLevel="2" x14ac:dyDescent="0.25">
      <c r="A117" s="47">
        <v>36762</v>
      </c>
      <c r="B117" s="29" t="s">
        <v>58</v>
      </c>
      <c r="C117" s="29" t="s">
        <v>18</v>
      </c>
      <c r="D117" s="29" t="s">
        <v>56</v>
      </c>
      <c r="E117" s="45">
        <v>-5000</v>
      </c>
      <c r="F117" s="45">
        <v>-5000</v>
      </c>
      <c r="G117" s="46">
        <v>4.2850000000000001</v>
      </c>
      <c r="H117" s="48">
        <f t="shared" si="8"/>
        <v>21425</v>
      </c>
      <c r="I117" s="49">
        <v>36739</v>
      </c>
      <c r="J117" s="33">
        <v>376593</v>
      </c>
    </row>
    <row r="118" spans="1:10" s="33" customFormat="1" ht="15.75" customHeight="1" outlineLevel="2" x14ac:dyDescent="0.25">
      <c r="A118" s="47">
        <v>36763</v>
      </c>
      <c r="B118" s="29" t="s">
        <v>58</v>
      </c>
      <c r="C118" s="29" t="s">
        <v>18</v>
      </c>
      <c r="D118" s="29" t="s">
        <v>56</v>
      </c>
      <c r="E118" s="45">
        <v>-30000</v>
      </c>
      <c r="F118" s="45">
        <v>-30000</v>
      </c>
      <c r="G118" s="46">
        <v>4.4649999999999999</v>
      </c>
      <c r="H118" s="48">
        <f t="shared" si="8"/>
        <v>133950</v>
      </c>
      <c r="I118" s="49">
        <v>36739</v>
      </c>
      <c r="J118" s="33">
        <v>378785</v>
      </c>
    </row>
    <row r="119" spans="1:10" s="33" customFormat="1" ht="15" customHeight="1" outlineLevel="2" x14ac:dyDescent="0.25">
      <c r="A119" s="47">
        <v>36763</v>
      </c>
      <c r="B119" s="29" t="s">
        <v>58</v>
      </c>
      <c r="C119" s="29" t="s">
        <v>18</v>
      </c>
      <c r="D119" s="29" t="s">
        <v>56</v>
      </c>
      <c r="E119" s="45">
        <v>-5000</v>
      </c>
      <c r="F119" s="45">
        <v>-5000</v>
      </c>
      <c r="G119" s="46">
        <v>4.45</v>
      </c>
      <c r="H119" s="48">
        <f t="shared" si="8"/>
        <v>22250</v>
      </c>
      <c r="I119" s="49">
        <v>36739</v>
      </c>
      <c r="J119" s="33">
        <v>377856</v>
      </c>
    </row>
    <row r="120" spans="1:10" s="33" customFormat="1" ht="15" customHeight="1" outlineLevel="2" x14ac:dyDescent="0.25">
      <c r="A120" s="47">
        <v>36763</v>
      </c>
      <c r="B120" s="29" t="s">
        <v>58</v>
      </c>
      <c r="C120" s="29" t="s">
        <v>18</v>
      </c>
      <c r="D120" s="29" t="s">
        <v>56</v>
      </c>
      <c r="E120" s="45">
        <f>-2394*3</f>
        <v>-7182</v>
      </c>
      <c r="F120" s="45">
        <v>-7182</v>
      </c>
      <c r="G120" s="46">
        <v>4.4800000000000004</v>
      </c>
      <c r="H120" s="48">
        <f t="shared" si="8"/>
        <v>32175.360000000004</v>
      </c>
      <c r="I120" s="49">
        <v>36739</v>
      </c>
      <c r="J120" s="33">
        <v>378787</v>
      </c>
    </row>
    <row r="121" spans="1:10" s="33" customFormat="1" ht="15" customHeight="1" outlineLevel="2" x14ac:dyDescent="0.25">
      <c r="A121" s="47">
        <v>36763</v>
      </c>
      <c r="B121" s="29" t="s">
        <v>58</v>
      </c>
      <c r="C121" s="29" t="s">
        <v>18</v>
      </c>
      <c r="D121" s="29" t="s">
        <v>56</v>
      </c>
      <c r="E121" s="45">
        <v>-30000</v>
      </c>
      <c r="F121" s="45">
        <v>-30000</v>
      </c>
      <c r="G121" s="46">
        <v>4.49</v>
      </c>
      <c r="H121" s="48">
        <f t="shared" si="8"/>
        <v>134700</v>
      </c>
      <c r="I121" s="49">
        <v>36739</v>
      </c>
      <c r="J121" s="33">
        <v>378791</v>
      </c>
    </row>
    <row r="122" spans="1:10" s="33" customFormat="1" ht="14.25" customHeight="1" outlineLevel="2" x14ac:dyDescent="0.25">
      <c r="A122" s="47">
        <v>36766</v>
      </c>
      <c r="B122" s="29" t="s">
        <v>58</v>
      </c>
      <c r="C122" s="29" t="s">
        <v>18</v>
      </c>
      <c r="D122" s="29" t="s">
        <v>56</v>
      </c>
      <c r="E122" s="45">
        <v>-5000</v>
      </c>
      <c r="F122" s="45">
        <v>-5000</v>
      </c>
      <c r="G122" s="46">
        <v>4.5250000000000004</v>
      </c>
      <c r="H122" s="48">
        <f t="shared" si="8"/>
        <v>22625</v>
      </c>
      <c r="I122" s="49">
        <v>36739</v>
      </c>
      <c r="J122" s="33">
        <v>381417</v>
      </c>
    </row>
    <row r="123" spans="1:10" s="33" customFormat="1" ht="15" customHeight="1" outlineLevel="2" x14ac:dyDescent="0.25">
      <c r="A123" s="47">
        <v>36766</v>
      </c>
      <c r="B123" s="29" t="s">
        <v>58</v>
      </c>
      <c r="C123" s="29" t="s">
        <v>18</v>
      </c>
      <c r="D123" s="29" t="s">
        <v>56</v>
      </c>
      <c r="E123" s="45">
        <v>-1500</v>
      </c>
      <c r="F123" s="45">
        <v>-1500</v>
      </c>
      <c r="G123" s="46">
        <v>4.5449999999999999</v>
      </c>
      <c r="H123" s="48">
        <f t="shared" si="8"/>
        <v>6817.5</v>
      </c>
      <c r="I123" s="49">
        <v>36739</v>
      </c>
      <c r="J123" s="33">
        <v>381434</v>
      </c>
    </row>
    <row r="124" spans="1:10" s="33" customFormat="1" ht="15" customHeight="1" outlineLevel="2" x14ac:dyDescent="0.25">
      <c r="A124" s="47">
        <v>36769</v>
      </c>
      <c r="B124" s="29" t="s">
        <v>58</v>
      </c>
      <c r="C124" s="29" t="s">
        <v>18</v>
      </c>
      <c r="D124" s="29" t="s">
        <v>56</v>
      </c>
      <c r="E124" s="45">
        <v>-15000</v>
      </c>
      <c r="F124" s="45">
        <v>-15000</v>
      </c>
      <c r="G124" s="46">
        <v>4.72</v>
      </c>
      <c r="H124" s="48">
        <f t="shared" si="8"/>
        <v>70800</v>
      </c>
      <c r="I124" s="49">
        <v>36739</v>
      </c>
      <c r="J124" s="33">
        <v>386158</v>
      </c>
    </row>
    <row r="125" spans="1:10" s="33" customFormat="1" ht="15" customHeight="1" outlineLevel="1" x14ac:dyDescent="0.25">
      <c r="A125" s="47"/>
      <c r="B125" s="29"/>
      <c r="C125" s="29" t="s">
        <v>43</v>
      </c>
      <c r="D125" s="29"/>
      <c r="E125" s="45"/>
      <c r="F125" s="45">
        <f>SUBTOTAL(9,F99:F124)</f>
        <v>-994250</v>
      </c>
      <c r="G125" s="46"/>
      <c r="H125" s="48">
        <f>SUBTOTAL(9,H99:H124)</f>
        <v>3869197.9549999996</v>
      </c>
      <c r="I125" s="49"/>
    </row>
    <row r="126" spans="1:10" s="33" customFormat="1" ht="15" customHeight="1" outlineLevel="2" x14ac:dyDescent="0.25">
      <c r="A126" s="47">
        <v>36738</v>
      </c>
      <c r="B126" s="29" t="s">
        <v>58</v>
      </c>
      <c r="C126" s="29" t="s">
        <v>17</v>
      </c>
      <c r="D126" s="29" t="s">
        <v>59</v>
      </c>
      <c r="E126" s="45">
        <v>5000</v>
      </c>
      <c r="F126" s="45">
        <v>5000</v>
      </c>
      <c r="G126" s="46">
        <v>3.65</v>
      </c>
      <c r="H126" s="48">
        <f>IF(F126&gt;0,((F126*G126)*-1),((F126*G126)*-1))</f>
        <v>-18250</v>
      </c>
      <c r="I126" s="49">
        <v>36739</v>
      </c>
      <c r="J126" s="33">
        <v>349639</v>
      </c>
    </row>
    <row r="127" spans="1:10" s="33" customFormat="1" ht="15" customHeight="1" outlineLevel="1" x14ac:dyDescent="0.25">
      <c r="A127" s="47"/>
      <c r="B127" s="29"/>
      <c r="C127" s="29" t="s">
        <v>42</v>
      </c>
      <c r="D127" s="29"/>
      <c r="E127" s="45"/>
      <c r="F127" s="45">
        <f>SUBTOTAL(9,F126:F126)</f>
        <v>5000</v>
      </c>
      <c r="G127" s="46"/>
      <c r="H127" s="48">
        <f>SUBTOTAL(9,H126:H126)</f>
        <v>-18250</v>
      </c>
      <c r="I127" s="49"/>
    </row>
    <row r="128" spans="1:10" s="33" customFormat="1" ht="15" customHeight="1" outlineLevel="2" x14ac:dyDescent="0.25">
      <c r="A128" s="47">
        <v>36738</v>
      </c>
      <c r="B128" s="29" t="s">
        <v>58</v>
      </c>
      <c r="C128" s="29" t="s">
        <v>18</v>
      </c>
      <c r="D128" s="29" t="s">
        <v>59</v>
      </c>
      <c r="E128" s="45">
        <v>-5000</v>
      </c>
      <c r="F128" s="45">
        <v>-5000</v>
      </c>
      <c r="G128" s="46">
        <v>3.7149999999999999</v>
      </c>
      <c r="H128" s="48">
        <f>IF(F128&gt;0,((F128*G128)*-1),((F128*G128)*-1))</f>
        <v>18575</v>
      </c>
      <c r="I128" s="49">
        <v>36739</v>
      </c>
      <c r="J128" s="33">
        <v>350005</v>
      </c>
    </row>
    <row r="129" spans="1:10" s="33" customFormat="1" ht="15" customHeight="1" outlineLevel="1" x14ac:dyDescent="0.25">
      <c r="A129" s="47"/>
      <c r="B129" s="29"/>
      <c r="C129" s="29" t="s">
        <v>43</v>
      </c>
      <c r="D129" s="29"/>
      <c r="E129" s="45"/>
      <c r="F129" s="45">
        <f>SUBTOTAL(9,F128:F128)</f>
        <v>-5000</v>
      </c>
      <c r="G129" s="46"/>
      <c r="H129" s="48">
        <f>SUBTOTAL(9,H128:H128)</f>
        <v>18575</v>
      </c>
      <c r="I129" s="49"/>
    </row>
    <row r="130" spans="1:10" s="33" customFormat="1" ht="15" customHeight="1" outlineLevel="2" x14ac:dyDescent="0.25">
      <c r="A130" s="47">
        <v>36738</v>
      </c>
      <c r="B130" s="29" t="s">
        <v>58</v>
      </c>
      <c r="C130" s="29" t="s">
        <v>17</v>
      </c>
      <c r="D130" s="29" t="s">
        <v>25</v>
      </c>
      <c r="E130" s="45">
        <v>5000</v>
      </c>
      <c r="F130" s="45">
        <v>5000</v>
      </c>
      <c r="G130" s="46">
        <v>3.6850000000000001</v>
      </c>
      <c r="H130" s="48">
        <f t="shared" ref="H130:H137" si="9">IF(F130&gt;0,((F130*G130)*-1),((F130*G130)*-1))</f>
        <v>-18425</v>
      </c>
      <c r="I130" s="49">
        <v>36739</v>
      </c>
      <c r="J130" s="33">
        <v>349471</v>
      </c>
    </row>
    <row r="131" spans="1:10" s="33" customFormat="1" ht="15" customHeight="1" outlineLevel="2" x14ac:dyDescent="0.25">
      <c r="A131" s="47">
        <v>36738</v>
      </c>
      <c r="B131" s="29" t="s">
        <v>58</v>
      </c>
      <c r="C131" s="29" t="s">
        <v>17</v>
      </c>
      <c r="D131" s="29" t="s">
        <v>25</v>
      </c>
      <c r="E131" s="45">
        <v>5000</v>
      </c>
      <c r="F131" s="45">
        <v>5000</v>
      </c>
      <c r="G131" s="46">
        <v>3.68</v>
      </c>
      <c r="H131" s="48">
        <f t="shared" si="9"/>
        <v>-18400</v>
      </c>
      <c r="I131" s="49">
        <v>36739</v>
      </c>
      <c r="J131" s="33">
        <v>349789</v>
      </c>
    </row>
    <row r="132" spans="1:10" s="33" customFormat="1" ht="15" customHeight="1" outlineLevel="2" x14ac:dyDescent="0.25">
      <c r="A132" s="47">
        <v>36738</v>
      </c>
      <c r="B132" s="29" t="s">
        <v>58</v>
      </c>
      <c r="C132" s="29" t="s">
        <v>17</v>
      </c>
      <c r="D132" s="29" t="s">
        <v>25</v>
      </c>
      <c r="E132" s="45">
        <v>5000</v>
      </c>
      <c r="F132" s="45">
        <v>5000</v>
      </c>
      <c r="G132" s="46">
        <v>3.6949999999999998</v>
      </c>
      <c r="H132" s="48">
        <f t="shared" si="9"/>
        <v>-18475</v>
      </c>
      <c r="I132" s="49">
        <v>36739</v>
      </c>
      <c r="J132" s="33">
        <v>349923</v>
      </c>
    </row>
    <row r="133" spans="1:10" s="33" customFormat="1" ht="15" customHeight="1" outlineLevel="2" x14ac:dyDescent="0.25">
      <c r="A133" s="47">
        <v>36738</v>
      </c>
      <c r="B133" s="29" t="s">
        <v>58</v>
      </c>
      <c r="C133" s="29" t="s">
        <v>17</v>
      </c>
      <c r="D133" s="29" t="s">
        <v>25</v>
      </c>
      <c r="E133" s="45">
        <v>5000</v>
      </c>
      <c r="F133" s="45">
        <v>5000</v>
      </c>
      <c r="G133" s="46">
        <v>3.7050000000000001</v>
      </c>
      <c r="H133" s="48">
        <f t="shared" si="9"/>
        <v>-18525</v>
      </c>
      <c r="I133" s="49">
        <v>36739</v>
      </c>
      <c r="J133" s="33">
        <v>349985</v>
      </c>
    </row>
    <row r="134" spans="1:10" s="33" customFormat="1" ht="15" customHeight="1" outlineLevel="2" x14ac:dyDescent="0.25">
      <c r="A134" s="47">
        <v>36742</v>
      </c>
      <c r="B134" s="29" t="s">
        <v>58</v>
      </c>
      <c r="C134" s="29" t="s">
        <v>17</v>
      </c>
      <c r="D134" s="29" t="s">
        <v>25</v>
      </c>
      <c r="E134" s="45">
        <f t="shared" ref="E134:F136" si="10">5000*3</f>
        <v>15000</v>
      </c>
      <c r="F134" s="45">
        <f t="shared" si="10"/>
        <v>15000</v>
      </c>
      <c r="G134" s="46">
        <v>4.165</v>
      </c>
      <c r="H134" s="48">
        <f t="shared" si="9"/>
        <v>-62475</v>
      </c>
      <c r="I134" s="49">
        <v>36739</v>
      </c>
      <c r="J134" s="33">
        <v>356109</v>
      </c>
    </row>
    <row r="135" spans="1:10" s="33" customFormat="1" ht="15" customHeight="1" outlineLevel="2" x14ac:dyDescent="0.25">
      <c r="A135" s="47">
        <v>36742</v>
      </c>
      <c r="B135" s="29" t="s">
        <v>58</v>
      </c>
      <c r="C135" s="29" t="s">
        <v>17</v>
      </c>
      <c r="D135" s="29" t="s">
        <v>25</v>
      </c>
      <c r="E135" s="45">
        <f t="shared" si="10"/>
        <v>15000</v>
      </c>
      <c r="F135" s="45">
        <f t="shared" si="10"/>
        <v>15000</v>
      </c>
      <c r="G135" s="46">
        <v>4.1749999999999998</v>
      </c>
      <c r="H135" s="48">
        <f t="shared" si="9"/>
        <v>-62625</v>
      </c>
      <c r="I135" s="49">
        <v>36739</v>
      </c>
      <c r="J135" s="33">
        <v>356118</v>
      </c>
    </row>
    <row r="136" spans="1:10" s="33" customFormat="1" ht="15" customHeight="1" outlineLevel="2" x14ac:dyDescent="0.25">
      <c r="A136" s="47">
        <v>36742</v>
      </c>
      <c r="B136" s="29" t="s">
        <v>58</v>
      </c>
      <c r="C136" s="29" t="s">
        <v>17</v>
      </c>
      <c r="D136" s="29" t="s">
        <v>25</v>
      </c>
      <c r="E136" s="45">
        <f t="shared" si="10"/>
        <v>15000</v>
      </c>
      <c r="F136" s="45">
        <f t="shared" si="10"/>
        <v>15000</v>
      </c>
      <c r="G136" s="46">
        <v>4.18</v>
      </c>
      <c r="H136" s="48">
        <f t="shared" si="9"/>
        <v>-62699.999999999993</v>
      </c>
      <c r="I136" s="49">
        <v>36739</v>
      </c>
      <c r="J136" s="33">
        <v>356204</v>
      </c>
    </row>
    <row r="137" spans="1:10" s="33" customFormat="1" ht="15" customHeight="1" outlineLevel="2" x14ac:dyDescent="0.25">
      <c r="A137" s="47">
        <v>36768</v>
      </c>
      <c r="B137" s="29" t="s">
        <v>58</v>
      </c>
      <c r="C137" s="29" t="s">
        <v>17</v>
      </c>
      <c r="D137" s="29" t="s">
        <v>25</v>
      </c>
      <c r="E137" s="45">
        <v>5000</v>
      </c>
      <c r="F137" s="45">
        <v>5000</v>
      </c>
      <c r="G137" s="46">
        <v>4.53</v>
      </c>
      <c r="H137" s="48">
        <f t="shared" si="9"/>
        <v>-22650</v>
      </c>
      <c r="I137" s="49">
        <v>36739</v>
      </c>
      <c r="J137" s="33">
        <v>383847</v>
      </c>
    </row>
    <row r="138" spans="1:10" s="33" customFormat="1" ht="15" customHeight="1" outlineLevel="1" x14ac:dyDescent="0.25">
      <c r="A138" s="47"/>
      <c r="B138" s="29"/>
      <c r="C138" s="29" t="s">
        <v>42</v>
      </c>
      <c r="D138" s="29"/>
      <c r="E138" s="45"/>
      <c r="F138" s="45">
        <f>SUBTOTAL(9,F130:F137)</f>
        <v>70000</v>
      </c>
      <c r="G138" s="46"/>
      <c r="H138" s="48">
        <f>SUBTOTAL(9,H130:H137)</f>
        <v>-284275</v>
      </c>
      <c r="I138" s="49"/>
    </row>
    <row r="139" spans="1:10" s="33" customFormat="1" ht="15" customHeight="1" outlineLevel="2" x14ac:dyDescent="0.25">
      <c r="A139" s="47">
        <v>36766</v>
      </c>
      <c r="B139" s="29" t="s">
        <v>58</v>
      </c>
      <c r="C139" s="29" t="s">
        <v>18</v>
      </c>
      <c r="D139" s="29" t="s">
        <v>25</v>
      </c>
      <c r="E139" s="45">
        <v>-10000</v>
      </c>
      <c r="F139" s="45">
        <v>-10000</v>
      </c>
      <c r="G139" s="46">
        <v>4.6349999999999998</v>
      </c>
      <c r="H139" s="48">
        <f>IF(F139&gt;0,((F139*G139)*-1),((F139*G139)*-1))</f>
        <v>46350</v>
      </c>
      <c r="I139" s="49">
        <v>36739</v>
      </c>
      <c r="J139" s="33">
        <v>380694</v>
      </c>
    </row>
    <row r="140" spans="1:10" s="33" customFormat="1" ht="15" customHeight="1" outlineLevel="2" x14ac:dyDescent="0.25">
      <c r="A140" s="47">
        <v>36768</v>
      </c>
      <c r="B140" s="29" t="s">
        <v>58</v>
      </c>
      <c r="C140" s="29" t="s">
        <v>18</v>
      </c>
      <c r="D140" s="29" t="s">
        <v>25</v>
      </c>
      <c r="E140" s="45">
        <v>-5000</v>
      </c>
      <c r="F140" s="45">
        <v>-5000</v>
      </c>
      <c r="G140" s="46">
        <v>4.5750000000000002</v>
      </c>
      <c r="H140" s="48">
        <f>IF(F140&gt;0,((F140*G140)*-1),((F140*G140)*-1))</f>
        <v>22875</v>
      </c>
      <c r="I140" s="49">
        <v>36739</v>
      </c>
      <c r="J140" s="33">
        <v>384044</v>
      </c>
    </row>
    <row r="141" spans="1:10" s="33" customFormat="1" ht="15" customHeight="1" outlineLevel="2" x14ac:dyDescent="0.25">
      <c r="A141" s="47">
        <v>36769</v>
      </c>
      <c r="B141" s="29" t="s">
        <v>58</v>
      </c>
      <c r="C141" s="29" t="s">
        <v>18</v>
      </c>
      <c r="D141" s="29" t="s">
        <v>25</v>
      </c>
      <c r="E141" s="45">
        <v>-2163</v>
      </c>
      <c r="F141" s="45">
        <v>-2163</v>
      </c>
      <c r="G141" s="46">
        <v>4.79</v>
      </c>
      <c r="H141" s="48">
        <f>IF(F141&gt;0,((F141*G141)*-1),((F141*G141)*-1))</f>
        <v>10360.77</v>
      </c>
      <c r="I141" s="49">
        <v>36739</v>
      </c>
      <c r="J141" s="33">
        <v>386060</v>
      </c>
    </row>
    <row r="142" spans="1:10" s="33" customFormat="1" ht="15" customHeight="1" outlineLevel="1" x14ac:dyDescent="0.25">
      <c r="A142" s="47"/>
      <c r="B142" s="29"/>
      <c r="C142" s="29" t="s">
        <v>43</v>
      </c>
      <c r="D142" s="29"/>
      <c r="E142" s="45"/>
      <c r="F142" s="45">
        <f>SUBTOTAL(9,F139:F141)</f>
        <v>-17163</v>
      </c>
      <c r="G142" s="46"/>
      <c r="H142" s="48">
        <f>SUBTOTAL(9,H139:H141)</f>
        <v>79585.77</v>
      </c>
      <c r="I142" s="49"/>
    </row>
    <row r="143" spans="1:10" s="33" customFormat="1" outlineLevel="2" x14ac:dyDescent="0.25">
      <c r="A143" s="47">
        <v>36739</v>
      </c>
      <c r="B143" s="29" t="s">
        <v>16</v>
      </c>
      <c r="C143" s="29" t="s">
        <v>17</v>
      </c>
      <c r="D143" s="29" t="s">
        <v>55</v>
      </c>
      <c r="E143" s="45">
        <v>8000</v>
      </c>
      <c r="F143" s="45">
        <v>8000</v>
      </c>
      <c r="G143" s="46">
        <v>0</v>
      </c>
      <c r="H143" s="48">
        <f>IF(F143&gt;0,((F143*G143)*-1),((F143*G143)*-1))</f>
        <v>0</v>
      </c>
      <c r="I143" s="49">
        <v>36739</v>
      </c>
      <c r="J143" s="33">
        <v>352189</v>
      </c>
    </row>
    <row r="144" spans="1:10" s="33" customFormat="1" outlineLevel="2" x14ac:dyDescent="0.25">
      <c r="A144" s="47">
        <v>36739</v>
      </c>
      <c r="B144" s="29" t="s">
        <v>16</v>
      </c>
      <c r="C144" s="29" t="s">
        <v>17</v>
      </c>
      <c r="D144" s="29" t="s">
        <v>55</v>
      </c>
      <c r="E144" s="45">
        <v>5000</v>
      </c>
      <c r="F144" s="45">
        <v>5000</v>
      </c>
      <c r="G144" s="46">
        <v>0</v>
      </c>
      <c r="H144" s="48">
        <f>IF(F144&gt;0,((F144*G144)*-1),((F144*G144)*-1))</f>
        <v>0</v>
      </c>
      <c r="I144" s="49">
        <v>36739</v>
      </c>
      <c r="J144" s="33">
        <v>352190</v>
      </c>
    </row>
    <row r="145" spans="1:10" s="33" customFormat="1" outlineLevel="2" x14ac:dyDescent="0.25">
      <c r="A145" s="47">
        <v>36740</v>
      </c>
      <c r="B145" s="29" t="s">
        <v>16</v>
      </c>
      <c r="C145" s="29" t="s">
        <v>17</v>
      </c>
      <c r="D145" s="29" t="s">
        <v>55</v>
      </c>
      <c r="E145" s="45">
        <v>12745</v>
      </c>
      <c r="F145" s="45">
        <v>12745</v>
      </c>
      <c r="G145" s="46">
        <v>0</v>
      </c>
      <c r="H145" s="48">
        <f t="shared" ref="H145:H253" si="11">IF(F145&gt;0,((F145*G145)*-1),((F145*G145)*-1))</f>
        <v>0</v>
      </c>
      <c r="I145" s="49">
        <v>36739</v>
      </c>
      <c r="J145" s="33">
        <v>353821</v>
      </c>
    </row>
    <row r="146" spans="1:10" s="33" customFormat="1" outlineLevel="2" x14ac:dyDescent="0.25">
      <c r="A146" s="47">
        <v>36741</v>
      </c>
      <c r="B146" s="29" t="s">
        <v>16</v>
      </c>
      <c r="C146" s="29" t="s">
        <v>17</v>
      </c>
      <c r="D146" s="29" t="s">
        <v>55</v>
      </c>
      <c r="E146" s="45">
        <v>10000</v>
      </c>
      <c r="F146" s="45">
        <v>10000</v>
      </c>
      <c r="G146" s="46">
        <v>0</v>
      </c>
      <c r="H146" s="48">
        <f t="shared" ref="H146:H151" si="12">IF(F146&gt;0,((F146*G146)*-1),((F146*G146)*-1))</f>
        <v>0</v>
      </c>
      <c r="I146" s="49">
        <v>36739</v>
      </c>
      <c r="J146" s="33">
        <v>355337</v>
      </c>
    </row>
    <row r="147" spans="1:10" s="33" customFormat="1" outlineLevel="2" x14ac:dyDescent="0.25">
      <c r="A147" s="47">
        <v>36752</v>
      </c>
      <c r="B147" s="29" t="s">
        <v>16</v>
      </c>
      <c r="C147" s="29" t="s">
        <v>17</v>
      </c>
      <c r="D147" s="29" t="s">
        <v>55</v>
      </c>
      <c r="E147" s="45">
        <v>9000</v>
      </c>
      <c r="F147" s="45">
        <v>9000</v>
      </c>
      <c r="G147" s="46">
        <v>0</v>
      </c>
      <c r="H147" s="48">
        <f t="shared" si="12"/>
        <v>0</v>
      </c>
      <c r="I147" s="49">
        <v>36739</v>
      </c>
      <c r="J147" s="33">
        <v>366354</v>
      </c>
    </row>
    <row r="148" spans="1:10" s="33" customFormat="1" outlineLevel="2" x14ac:dyDescent="0.25">
      <c r="A148" s="47">
        <v>36755</v>
      </c>
      <c r="B148" s="29" t="s">
        <v>16</v>
      </c>
      <c r="C148" s="29" t="s">
        <v>17</v>
      </c>
      <c r="D148" s="29" t="s">
        <v>55</v>
      </c>
      <c r="E148" s="45">
        <v>3000</v>
      </c>
      <c r="F148" s="45">
        <v>3000</v>
      </c>
      <c r="G148" s="46">
        <v>0</v>
      </c>
      <c r="H148" s="48">
        <f t="shared" si="12"/>
        <v>0</v>
      </c>
      <c r="I148" s="49">
        <v>36739</v>
      </c>
      <c r="J148" s="33">
        <v>370805</v>
      </c>
    </row>
    <row r="149" spans="1:10" s="33" customFormat="1" outlineLevel="2" x14ac:dyDescent="0.25">
      <c r="A149" s="47">
        <v>36758</v>
      </c>
      <c r="B149" s="29" t="s">
        <v>16</v>
      </c>
      <c r="C149" s="29" t="s">
        <v>17</v>
      </c>
      <c r="D149" s="29" t="s">
        <v>55</v>
      </c>
      <c r="E149" s="45">
        <v>30000</v>
      </c>
      <c r="F149" s="45">
        <v>30000</v>
      </c>
      <c r="G149" s="46">
        <v>0</v>
      </c>
      <c r="H149" s="48">
        <f t="shared" si="12"/>
        <v>0</v>
      </c>
      <c r="I149" s="49">
        <v>36739</v>
      </c>
      <c r="J149" s="33">
        <v>370811</v>
      </c>
    </row>
    <row r="150" spans="1:10" s="33" customFormat="1" outlineLevel="2" x14ac:dyDescent="0.25">
      <c r="A150" s="47">
        <v>36759</v>
      </c>
      <c r="B150" s="29" t="s">
        <v>16</v>
      </c>
      <c r="C150" s="29" t="s">
        <v>17</v>
      </c>
      <c r="D150" s="29" t="s">
        <v>55</v>
      </c>
      <c r="E150" s="45">
        <v>6000</v>
      </c>
      <c r="F150" s="45">
        <v>6000</v>
      </c>
      <c r="G150" s="46">
        <v>0</v>
      </c>
      <c r="H150" s="48">
        <f t="shared" si="12"/>
        <v>0</v>
      </c>
      <c r="I150" s="49">
        <v>36739</v>
      </c>
      <c r="J150" s="33">
        <v>373985</v>
      </c>
    </row>
    <row r="151" spans="1:10" s="33" customFormat="1" outlineLevel="2" x14ac:dyDescent="0.25">
      <c r="A151" s="47">
        <v>36761</v>
      </c>
      <c r="B151" s="29" t="s">
        <v>16</v>
      </c>
      <c r="C151" s="29" t="s">
        <v>17</v>
      </c>
      <c r="D151" s="29" t="s">
        <v>55</v>
      </c>
      <c r="E151" s="45">
        <v>3020</v>
      </c>
      <c r="F151" s="45">
        <v>3020</v>
      </c>
      <c r="G151" s="46">
        <v>0</v>
      </c>
      <c r="H151" s="48">
        <f t="shared" si="12"/>
        <v>0</v>
      </c>
      <c r="I151" s="49">
        <v>36739</v>
      </c>
      <c r="J151" s="33">
        <v>375508</v>
      </c>
    </row>
    <row r="152" spans="1:10" s="33" customFormat="1" outlineLevel="2" x14ac:dyDescent="0.25">
      <c r="A152" s="47">
        <v>36762</v>
      </c>
      <c r="B152" s="29" t="s">
        <v>16</v>
      </c>
      <c r="C152" s="29" t="s">
        <v>17</v>
      </c>
      <c r="D152" s="29" t="s">
        <v>55</v>
      </c>
      <c r="E152" s="45">
        <v>3500</v>
      </c>
      <c r="F152" s="45">
        <v>3500</v>
      </c>
      <c r="G152" s="46">
        <v>0</v>
      </c>
      <c r="H152" s="48">
        <f t="shared" si="11"/>
        <v>0</v>
      </c>
      <c r="I152" s="49">
        <v>36739</v>
      </c>
      <c r="J152" s="33">
        <v>377258</v>
      </c>
    </row>
    <row r="153" spans="1:10" s="33" customFormat="1" ht="15" customHeight="1" outlineLevel="2" x14ac:dyDescent="0.25">
      <c r="A153" s="28">
        <v>36704</v>
      </c>
      <c r="B153" s="29" t="s">
        <v>16</v>
      </c>
      <c r="C153" s="29" t="s">
        <v>17</v>
      </c>
      <c r="D153" s="29" t="s">
        <v>55</v>
      </c>
      <c r="E153" s="45">
        <v>12451</v>
      </c>
      <c r="F153" s="45">
        <v>385981</v>
      </c>
      <c r="G153" s="32">
        <v>0</v>
      </c>
      <c r="H153" s="39">
        <f>IF(F153&gt;0,((F153*G153)*-1),((F153*G153)*-1))</f>
        <v>0</v>
      </c>
      <c r="I153" s="49">
        <v>36739</v>
      </c>
      <c r="J153" s="33">
        <v>316083</v>
      </c>
    </row>
    <row r="154" spans="1:10" s="33" customFormat="1" ht="15" customHeight="1" outlineLevel="2" x14ac:dyDescent="0.25">
      <c r="A154" s="28">
        <v>36706</v>
      </c>
      <c r="B154" s="29" t="s">
        <v>16</v>
      </c>
      <c r="C154" s="29" t="s">
        <v>17</v>
      </c>
      <c r="D154" s="29" t="s">
        <v>55</v>
      </c>
      <c r="E154" s="45">
        <v>4077</v>
      </c>
      <c r="F154" s="45">
        <v>126387</v>
      </c>
      <c r="G154" s="32">
        <v>0</v>
      </c>
      <c r="H154" s="39">
        <f>IF(F154&gt;0,((F154*G154)*-1),((F154*G154)*-1))</f>
        <v>0</v>
      </c>
      <c r="I154" s="49">
        <v>36739</v>
      </c>
      <c r="J154" s="33">
        <v>318713</v>
      </c>
    </row>
    <row r="155" spans="1:10" s="33" customFormat="1" ht="0.75" customHeight="1" outlineLevel="2" x14ac:dyDescent="0.25">
      <c r="A155" s="28">
        <v>36707</v>
      </c>
      <c r="B155" s="29" t="s">
        <v>16</v>
      </c>
      <c r="C155" s="29" t="s">
        <v>17</v>
      </c>
      <c r="D155" s="29" t="s">
        <v>55</v>
      </c>
      <c r="E155" s="45">
        <v>5835</v>
      </c>
      <c r="F155" s="45">
        <v>180885</v>
      </c>
      <c r="G155" s="32">
        <v>0</v>
      </c>
      <c r="H155" s="39">
        <f>IF(F155&gt;0,((F155*G155)*-1),((F155*G155)*-1))</f>
        <v>0</v>
      </c>
      <c r="I155" s="49">
        <v>36739</v>
      </c>
      <c r="J155" s="33">
        <v>320213</v>
      </c>
    </row>
    <row r="156" spans="1:10" s="33" customFormat="1" ht="14.25" customHeight="1" outlineLevel="2" x14ac:dyDescent="0.25">
      <c r="A156" s="28">
        <v>36712</v>
      </c>
      <c r="B156" s="29" t="s">
        <v>16</v>
      </c>
      <c r="C156" s="29" t="s">
        <v>17</v>
      </c>
      <c r="D156" s="29" t="s">
        <v>55</v>
      </c>
      <c r="E156" s="45">
        <v>7815</v>
      </c>
      <c r="F156" s="45">
        <v>7815</v>
      </c>
      <c r="G156" s="32">
        <v>0</v>
      </c>
      <c r="H156" s="39">
        <f>IF(F156&gt;0,((F156*G156)*-1),((F156*G156)*-1))</f>
        <v>0</v>
      </c>
      <c r="I156" s="49">
        <v>36739</v>
      </c>
      <c r="J156" s="33">
        <v>322139</v>
      </c>
    </row>
    <row r="157" spans="1:10" s="33" customFormat="1" ht="15" customHeight="1" outlineLevel="2" x14ac:dyDescent="0.25">
      <c r="A157" s="28">
        <v>36713</v>
      </c>
      <c r="B157" s="29" t="s">
        <v>16</v>
      </c>
      <c r="C157" s="29" t="s">
        <v>17</v>
      </c>
      <c r="D157" s="29" t="s">
        <v>55</v>
      </c>
      <c r="E157" s="45">
        <v>1290</v>
      </c>
      <c r="F157" s="45">
        <v>39990</v>
      </c>
      <c r="G157" s="32">
        <v>0</v>
      </c>
      <c r="H157" s="39">
        <f>IF(F157&gt;0,((F157*G157)*-1),((F157*G157)*-1))</f>
        <v>0</v>
      </c>
      <c r="I157" s="49">
        <v>36739</v>
      </c>
      <c r="J157" s="33">
        <v>323719</v>
      </c>
    </row>
    <row r="158" spans="1:10" s="33" customFormat="1" ht="15" customHeight="1" outlineLevel="2" x14ac:dyDescent="0.25">
      <c r="A158" s="28">
        <v>36713</v>
      </c>
      <c r="B158" s="29" t="s">
        <v>16</v>
      </c>
      <c r="C158" s="29" t="s">
        <v>17</v>
      </c>
      <c r="D158" s="29" t="s">
        <v>55</v>
      </c>
      <c r="E158" s="45">
        <v>510</v>
      </c>
      <c r="F158" s="45">
        <v>15810</v>
      </c>
      <c r="G158" s="32">
        <v>0</v>
      </c>
      <c r="H158" s="39">
        <f t="shared" si="11"/>
        <v>0</v>
      </c>
      <c r="I158" s="49">
        <v>36739</v>
      </c>
      <c r="J158" s="33">
        <v>323723</v>
      </c>
    </row>
    <row r="159" spans="1:10" s="33" customFormat="1" outlineLevel="2" x14ac:dyDescent="0.25">
      <c r="A159" s="28">
        <v>36714</v>
      </c>
      <c r="B159" s="29" t="s">
        <v>16</v>
      </c>
      <c r="C159" s="29" t="s">
        <v>17</v>
      </c>
      <c r="D159" s="29" t="s">
        <v>55</v>
      </c>
      <c r="E159" s="45">
        <v>5806</v>
      </c>
      <c r="F159" s="45">
        <v>179986</v>
      </c>
      <c r="G159" s="32">
        <v>0</v>
      </c>
      <c r="H159" s="39">
        <f t="shared" ref="H159:H170" si="13">IF(F159&gt;0,((F159*G159)*-1),((F159*G159)*-1))</f>
        <v>0</v>
      </c>
      <c r="I159" s="49">
        <v>36739</v>
      </c>
      <c r="J159" s="33">
        <v>325208</v>
      </c>
    </row>
    <row r="160" spans="1:10" s="33" customFormat="1" outlineLevel="2" x14ac:dyDescent="0.25">
      <c r="A160" s="28">
        <v>36714</v>
      </c>
      <c r="B160" s="29" t="s">
        <v>16</v>
      </c>
      <c r="C160" s="29" t="s">
        <v>17</v>
      </c>
      <c r="D160" s="29" t="s">
        <v>55</v>
      </c>
      <c r="E160" s="45">
        <v>1919</v>
      </c>
      <c r="F160" s="45">
        <v>59489</v>
      </c>
      <c r="G160" s="32">
        <v>0</v>
      </c>
      <c r="H160" s="39">
        <f t="shared" si="13"/>
        <v>0</v>
      </c>
      <c r="I160" s="49">
        <v>36739</v>
      </c>
      <c r="J160" s="33">
        <v>325210</v>
      </c>
    </row>
    <row r="161" spans="1:10" s="33" customFormat="1" outlineLevel="2" x14ac:dyDescent="0.25">
      <c r="A161" s="28">
        <v>36717</v>
      </c>
      <c r="B161" s="29" t="s">
        <v>16</v>
      </c>
      <c r="C161" s="29" t="s">
        <v>17</v>
      </c>
      <c r="D161" s="29" t="s">
        <v>55</v>
      </c>
      <c r="E161" s="45">
        <v>1620</v>
      </c>
      <c r="F161" s="45">
        <v>50215</v>
      </c>
      <c r="G161" s="32">
        <v>0</v>
      </c>
      <c r="H161" s="39">
        <f t="shared" si="13"/>
        <v>0</v>
      </c>
      <c r="I161" s="49">
        <v>36739</v>
      </c>
      <c r="J161" s="33">
        <v>326684</v>
      </c>
    </row>
    <row r="162" spans="1:10" s="33" customFormat="1" outlineLevel="2" x14ac:dyDescent="0.25">
      <c r="A162" s="28">
        <v>36718</v>
      </c>
      <c r="B162" s="29" t="s">
        <v>16</v>
      </c>
      <c r="C162" s="29" t="s">
        <v>17</v>
      </c>
      <c r="D162" s="29" t="s">
        <v>55</v>
      </c>
      <c r="E162" s="45">
        <v>2581</v>
      </c>
      <c r="F162" s="45">
        <v>80011</v>
      </c>
      <c r="G162" s="32">
        <v>0</v>
      </c>
      <c r="H162" s="39">
        <f t="shared" si="13"/>
        <v>0</v>
      </c>
      <c r="I162" s="49">
        <v>36739</v>
      </c>
      <c r="J162" s="33">
        <v>328054</v>
      </c>
    </row>
    <row r="163" spans="1:10" s="33" customFormat="1" outlineLevel="2" x14ac:dyDescent="0.25">
      <c r="A163" s="28">
        <v>36719</v>
      </c>
      <c r="B163" s="29" t="s">
        <v>16</v>
      </c>
      <c r="C163" s="29" t="s">
        <v>17</v>
      </c>
      <c r="D163" s="29" t="s">
        <v>55</v>
      </c>
      <c r="E163" s="45">
        <v>2596</v>
      </c>
      <c r="F163" s="45">
        <v>80476</v>
      </c>
      <c r="G163" s="32">
        <v>0</v>
      </c>
      <c r="H163" s="39">
        <f t="shared" si="13"/>
        <v>0</v>
      </c>
      <c r="I163" s="49">
        <v>36739</v>
      </c>
      <c r="J163" s="33">
        <v>329289</v>
      </c>
    </row>
    <row r="164" spans="1:10" s="33" customFormat="1" outlineLevel="2" x14ac:dyDescent="0.25">
      <c r="A164" s="28">
        <v>36721</v>
      </c>
      <c r="B164" s="29" t="s">
        <v>16</v>
      </c>
      <c r="C164" s="29" t="s">
        <v>17</v>
      </c>
      <c r="D164" s="29" t="s">
        <v>55</v>
      </c>
      <c r="E164" s="45">
        <v>4839</v>
      </c>
      <c r="F164" s="45">
        <v>150009</v>
      </c>
      <c r="G164" s="32">
        <v>0</v>
      </c>
      <c r="H164" s="39">
        <f t="shared" si="13"/>
        <v>0</v>
      </c>
      <c r="I164" s="49">
        <v>36739</v>
      </c>
      <c r="J164" s="33">
        <v>332058</v>
      </c>
    </row>
    <row r="165" spans="1:10" s="33" customFormat="1" outlineLevel="2" x14ac:dyDescent="0.25">
      <c r="A165" s="28">
        <v>36726</v>
      </c>
      <c r="B165" s="29" t="s">
        <v>16</v>
      </c>
      <c r="C165" s="29" t="s">
        <v>17</v>
      </c>
      <c r="D165" s="29" t="s">
        <v>55</v>
      </c>
      <c r="E165" s="45">
        <v>645</v>
      </c>
      <c r="F165" s="45">
        <v>19995</v>
      </c>
      <c r="G165" s="32">
        <v>0</v>
      </c>
      <c r="H165" s="39">
        <f t="shared" si="13"/>
        <v>0</v>
      </c>
      <c r="I165" s="49">
        <v>36739</v>
      </c>
      <c r="J165" s="33">
        <v>336752</v>
      </c>
    </row>
    <row r="166" spans="1:10" s="33" customFormat="1" outlineLevel="2" x14ac:dyDescent="0.25">
      <c r="A166" s="28">
        <v>36732</v>
      </c>
      <c r="B166" s="29" t="s">
        <v>16</v>
      </c>
      <c r="C166" s="29" t="s">
        <v>17</v>
      </c>
      <c r="D166" s="29" t="s">
        <v>55</v>
      </c>
      <c r="E166" s="45">
        <v>7789</v>
      </c>
      <c r="F166" s="45">
        <v>241459</v>
      </c>
      <c r="G166" s="32">
        <v>0</v>
      </c>
      <c r="H166" s="39">
        <f t="shared" si="13"/>
        <v>0</v>
      </c>
      <c r="I166" s="49">
        <v>36739</v>
      </c>
      <c r="J166" s="33">
        <v>340227</v>
      </c>
    </row>
    <row r="167" spans="1:10" s="33" customFormat="1" outlineLevel="2" x14ac:dyDescent="0.25">
      <c r="A167" s="28">
        <v>36732</v>
      </c>
      <c r="B167" s="29" t="s">
        <v>16</v>
      </c>
      <c r="C167" s="29" t="s">
        <v>17</v>
      </c>
      <c r="D167" s="29" t="s">
        <v>55</v>
      </c>
      <c r="E167" s="45">
        <v>2581</v>
      </c>
      <c r="F167" s="45">
        <v>80011</v>
      </c>
      <c r="G167" s="32">
        <v>0</v>
      </c>
      <c r="H167" s="39">
        <f t="shared" si="13"/>
        <v>0</v>
      </c>
      <c r="I167" s="49">
        <v>36739</v>
      </c>
      <c r="J167" s="33">
        <v>341975</v>
      </c>
    </row>
    <row r="168" spans="1:10" s="33" customFormat="1" outlineLevel="2" x14ac:dyDescent="0.25">
      <c r="A168" s="28">
        <v>36732</v>
      </c>
      <c r="B168" s="29" t="s">
        <v>16</v>
      </c>
      <c r="C168" s="29" t="s">
        <v>17</v>
      </c>
      <c r="D168" s="29" t="s">
        <v>55</v>
      </c>
      <c r="E168" s="45">
        <v>2581</v>
      </c>
      <c r="F168" s="45">
        <v>80011</v>
      </c>
      <c r="G168" s="32">
        <v>0</v>
      </c>
      <c r="H168" s="39">
        <f t="shared" si="13"/>
        <v>0</v>
      </c>
      <c r="I168" s="49">
        <v>36739</v>
      </c>
      <c r="J168" s="33">
        <v>343480</v>
      </c>
    </row>
    <row r="169" spans="1:10" s="33" customFormat="1" outlineLevel="2" x14ac:dyDescent="0.25">
      <c r="A169" s="28">
        <v>36733</v>
      </c>
      <c r="B169" s="29" t="s">
        <v>16</v>
      </c>
      <c r="C169" s="29" t="s">
        <v>17</v>
      </c>
      <c r="D169" s="29" t="s">
        <v>55</v>
      </c>
      <c r="E169" s="45">
        <v>2258</v>
      </c>
      <c r="F169" s="45">
        <v>70000</v>
      </c>
      <c r="G169" s="32">
        <v>0</v>
      </c>
      <c r="H169" s="39">
        <f t="shared" si="13"/>
        <v>0</v>
      </c>
      <c r="I169" s="49">
        <v>36739</v>
      </c>
      <c r="J169" s="33">
        <v>345118</v>
      </c>
    </row>
    <row r="170" spans="1:10" s="33" customFormat="1" outlineLevel="2" x14ac:dyDescent="0.25">
      <c r="A170" s="28">
        <v>36734</v>
      </c>
      <c r="B170" s="29" t="s">
        <v>16</v>
      </c>
      <c r="C170" s="29" t="s">
        <v>17</v>
      </c>
      <c r="D170" s="29" t="s">
        <v>55</v>
      </c>
      <c r="E170" s="45">
        <v>2258</v>
      </c>
      <c r="F170" s="45">
        <v>70000</v>
      </c>
      <c r="G170" s="32">
        <v>0</v>
      </c>
      <c r="H170" s="39">
        <f t="shared" si="13"/>
        <v>0</v>
      </c>
      <c r="I170" s="49">
        <v>36739</v>
      </c>
      <c r="J170" s="33">
        <v>346904</v>
      </c>
    </row>
    <row r="171" spans="1:10" s="33" customFormat="1" outlineLevel="1" x14ac:dyDescent="0.25">
      <c r="A171" s="28"/>
      <c r="B171" s="29"/>
      <c r="C171" s="29" t="s">
        <v>42</v>
      </c>
      <c r="D171" s="29"/>
      <c r="E171" s="45"/>
      <c r="F171" s="45">
        <f>SUBTOTAL(9,F143:F170)</f>
        <v>2008795</v>
      </c>
      <c r="G171" s="32"/>
      <c r="H171" s="39">
        <f>SUBTOTAL(9,H143:H170)</f>
        <v>0</v>
      </c>
      <c r="I171" s="49"/>
    </row>
    <row r="172" spans="1:10" s="33" customFormat="1" outlineLevel="2" x14ac:dyDescent="0.25">
      <c r="A172" s="47">
        <v>36739</v>
      </c>
      <c r="B172" s="29" t="s">
        <v>16</v>
      </c>
      <c r="C172" s="29" t="s">
        <v>18</v>
      </c>
      <c r="D172" s="29" t="s">
        <v>55</v>
      </c>
      <c r="E172" s="45">
        <v>-10000</v>
      </c>
      <c r="F172" s="45">
        <v>-10000</v>
      </c>
      <c r="G172" s="46">
        <v>0</v>
      </c>
      <c r="H172" s="48">
        <f t="shared" ref="H172:H188" si="14">IF(F172&gt;0,((F172*G172)*-1),((F172*G172)*-1))</f>
        <v>0</v>
      </c>
      <c r="I172" s="49">
        <v>36739</v>
      </c>
      <c r="J172" s="33">
        <v>352191</v>
      </c>
    </row>
    <row r="173" spans="1:10" s="33" customFormat="1" outlineLevel="2" x14ac:dyDescent="0.25">
      <c r="A173" s="47">
        <v>36739</v>
      </c>
      <c r="B173" s="29" t="s">
        <v>16</v>
      </c>
      <c r="C173" s="29" t="s">
        <v>18</v>
      </c>
      <c r="D173" s="29" t="s">
        <v>55</v>
      </c>
      <c r="E173" s="45">
        <v>-10000</v>
      </c>
      <c r="F173" s="45">
        <v>-10000</v>
      </c>
      <c r="G173" s="46">
        <v>0</v>
      </c>
      <c r="H173" s="48">
        <f t="shared" si="14"/>
        <v>0</v>
      </c>
      <c r="I173" s="49">
        <v>36739</v>
      </c>
      <c r="J173" s="33">
        <v>352192</v>
      </c>
    </row>
    <row r="174" spans="1:10" s="33" customFormat="1" outlineLevel="2" x14ac:dyDescent="0.25">
      <c r="A174" s="47">
        <v>36740</v>
      </c>
      <c r="B174" s="29" t="s">
        <v>16</v>
      </c>
      <c r="C174" s="29" t="s">
        <v>18</v>
      </c>
      <c r="D174" s="29" t="s">
        <v>55</v>
      </c>
      <c r="E174" s="45">
        <v>-10000</v>
      </c>
      <c r="F174" s="45">
        <v>-10000</v>
      </c>
      <c r="G174" s="46">
        <v>0</v>
      </c>
      <c r="H174" s="48">
        <f t="shared" si="14"/>
        <v>0</v>
      </c>
      <c r="I174" s="49">
        <v>36739</v>
      </c>
      <c r="J174" s="33">
        <v>353819</v>
      </c>
    </row>
    <row r="175" spans="1:10" s="33" customFormat="1" outlineLevel="2" x14ac:dyDescent="0.25">
      <c r="A175" s="47">
        <v>36740</v>
      </c>
      <c r="B175" s="29" t="s">
        <v>16</v>
      </c>
      <c r="C175" s="29" t="s">
        <v>18</v>
      </c>
      <c r="D175" s="29" t="s">
        <v>55</v>
      </c>
      <c r="E175" s="45">
        <v>-12967</v>
      </c>
      <c r="F175" s="45">
        <v>-12967</v>
      </c>
      <c r="G175" s="46">
        <v>0</v>
      </c>
      <c r="H175" s="48">
        <f t="shared" si="14"/>
        <v>0</v>
      </c>
      <c r="I175" s="49">
        <v>36739</v>
      </c>
      <c r="J175" s="33">
        <v>353820</v>
      </c>
    </row>
    <row r="176" spans="1:10" s="33" customFormat="1" outlineLevel="2" x14ac:dyDescent="0.25">
      <c r="A176" s="47">
        <v>36741</v>
      </c>
      <c r="B176" s="29" t="s">
        <v>16</v>
      </c>
      <c r="C176" s="29" t="s">
        <v>18</v>
      </c>
      <c r="D176" s="29" t="s">
        <v>55</v>
      </c>
      <c r="E176" s="45">
        <v>-10000</v>
      </c>
      <c r="F176" s="45">
        <v>-10000</v>
      </c>
      <c r="G176" s="46">
        <v>0</v>
      </c>
      <c r="H176" s="48">
        <f t="shared" si="14"/>
        <v>0</v>
      </c>
      <c r="I176" s="49">
        <v>36739</v>
      </c>
      <c r="J176" s="33">
        <v>355336</v>
      </c>
    </row>
    <row r="177" spans="1:10" s="33" customFormat="1" outlineLevel="2" x14ac:dyDescent="0.25">
      <c r="A177" s="47">
        <v>36741</v>
      </c>
      <c r="B177" s="29" t="s">
        <v>16</v>
      </c>
      <c r="C177" s="29" t="s">
        <v>18</v>
      </c>
      <c r="D177" s="29" t="s">
        <v>55</v>
      </c>
      <c r="E177" s="45">
        <v>-10000</v>
      </c>
      <c r="F177" s="45">
        <v>-10000</v>
      </c>
      <c r="G177" s="46">
        <v>0</v>
      </c>
      <c r="H177" s="48">
        <f t="shared" si="14"/>
        <v>0</v>
      </c>
      <c r="I177" s="49">
        <v>36739</v>
      </c>
      <c r="J177" s="33">
        <v>355338</v>
      </c>
    </row>
    <row r="178" spans="1:10" s="33" customFormat="1" outlineLevel="2" x14ac:dyDescent="0.25">
      <c r="A178" s="47">
        <v>36741</v>
      </c>
      <c r="B178" s="29" t="s">
        <v>16</v>
      </c>
      <c r="C178" s="29" t="s">
        <v>18</v>
      </c>
      <c r="D178" s="29" t="s">
        <v>55</v>
      </c>
      <c r="E178" s="45">
        <v>-2745</v>
      </c>
      <c r="F178" s="45">
        <v>-2745</v>
      </c>
      <c r="G178" s="46">
        <v>0</v>
      </c>
      <c r="H178" s="48">
        <f t="shared" si="14"/>
        <v>0</v>
      </c>
      <c r="I178" s="49">
        <v>36739</v>
      </c>
      <c r="J178" s="33">
        <v>355340</v>
      </c>
    </row>
    <row r="179" spans="1:10" s="33" customFormat="1" outlineLevel="2" x14ac:dyDescent="0.25">
      <c r="A179" s="47">
        <v>36742</v>
      </c>
      <c r="B179" s="29" t="s">
        <v>16</v>
      </c>
      <c r="C179" s="29" t="s">
        <v>18</v>
      </c>
      <c r="D179" s="29" t="s">
        <v>55</v>
      </c>
      <c r="E179" s="45">
        <v>-30000</v>
      </c>
      <c r="F179" s="45">
        <v>-30000</v>
      </c>
      <c r="G179" s="46">
        <v>0</v>
      </c>
      <c r="H179" s="48">
        <f t="shared" si="14"/>
        <v>0</v>
      </c>
      <c r="I179" s="49">
        <v>36739</v>
      </c>
      <c r="J179" s="33">
        <v>356729</v>
      </c>
    </row>
    <row r="180" spans="1:10" s="33" customFormat="1" outlineLevel="2" x14ac:dyDescent="0.25">
      <c r="A180" s="47">
        <v>36742</v>
      </c>
      <c r="B180" s="29" t="s">
        <v>16</v>
      </c>
      <c r="C180" s="29" t="s">
        <v>18</v>
      </c>
      <c r="D180" s="29" t="s">
        <v>55</v>
      </c>
      <c r="E180" s="45">
        <v>-30000</v>
      </c>
      <c r="F180" s="45">
        <v>-30000</v>
      </c>
      <c r="G180" s="46">
        <v>0</v>
      </c>
      <c r="H180" s="48">
        <f t="shared" si="14"/>
        <v>0</v>
      </c>
      <c r="I180" s="49">
        <v>36739</v>
      </c>
      <c r="J180" s="33">
        <v>356731</v>
      </c>
    </row>
    <row r="181" spans="1:10" s="33" customFormat="1" outlineLevel="2" x14ac:dyDescent="0.25">
      <c r="A181" s="47">
        <v>36742</v>
      </c>
      <c r="B181" s="29" t="s">
        <v>16</v>
      </c>
      <c r="C181" s="29" t="s">
        <v>18</v>
      </c>
      <c r="D181" s="29" t="s">
        <v>55</v>
      </c>
      <c r="E181" s="45">
        <v>-30000</v>
      </c>
      <c r="F181" s="45">
        <v>-30000</v>
      </c>
      <c r="G181" s="46">
        <v>0</v>
      </c>
      <c r="H181" s="48">
        <f t="shared" si="14"/>
        <v>0</v>
      </c>
      <c r="I181" s="49">
        <v>36739</v>
      </c>
      <c r="J181" s="33">
        <v>356732</v>
      </c>
    </row>
    <row r="182" spans="1:10" s="33" customFormat="1" outlineLevel="2" x14ac:dyDescent="0.25">
      <c r="A182" s="47">
        <v>36742</v>
      </c>
      <c r="B182" s="29" t="s">
        <v>16</v>
      </c>
      <c r="C182" s="29" t="s">
        <v>18</v>
      </c>
      <c r="D182" s="29" t="s">
        <v>55</v>
      </c>
      <c r="E182" s="45">
        <v>-30000</v>
      </c>
      <c r="F182" s="45">
        <v>-30000</v>
      </c>
      <c r="G182" s="46">
        <v>0</v>
      </c>
      <c r="H182" s="48">
        <f t="shared" si="14"/>
        <v>0</v>
      </c>
      <c r="I182" s="49">
        <v>36739</v>
      </c>
      <c r="J182" s="33">
        <v>356733</v>
      </c>
    </row>
    <row r="183" spans="1:10" s="33" customFormat="1" outlineLevel="2" x14ac:dyDescent="0.25">
      <c r="A183" s="47">
        <v>36742</v>
      </c>
      <c r="B183" s="29" t="s">
        <v>16</v>
      </c>
      <c r="C183" s="29" t="s">
        <v>18</v>
      </c>
      <c r="D183" s="29" t="s">
        <v>55</v>
      </c>
      <c r="E183" s="45">
        <v>-30000</v>
      </c>
      <c r="F183" s="45">
        <v>-30000</v>
      </c>
      <c r="G183" s="46">
        <v>0</v>
      </c>
      <c r="H183" s="48">
        <f t="shared" si="14"/>
        <v>0</v>
      </c>
      <c r="I183" s="49">
        <v>36739</v>
      </c>
      <c r="J183" s="33">
        <v>356734</v>
      </c>
    </row>
    <row r="184" spans="1:10" s="33" customFormat="1" outlineLevel="2" x14ac:dyDescent="0.25">
      <c r="A184" s="47">
        <v>36745</v>
      </c>
      <c r="B184" s="29" t="s">
        <v>16</v>
      </c>
      <c r="C184" s="29" t="s">
        <v>18</v>
      </c>
      <c r="D184" s="29" t="s">
        <v>55</v>
      </c>
      <c r="E184" s="45">
        <v>-10000</v>
      </c>
      <c r="F184" s="45">
        <v>-10000</v>
      </c>
      <c r="G184" s="46">
        <v>0</v>
      </c>
      <c r="H184" s="48">
        <f t="shared" si="14"/>
        <v>0</v>
      </c>
      <c r="I184" s="49">
        <v>36739</v>
      </c>
      <c r="J184" s="33">
        <v>358129</v>
      </c>
    </row>
    <row r="185" spans="1:10" s="33" customFormat="1" outlineLevel="2" x14ac:dyDescent="0.25">
      <c r="A185" s="47">
        <v>36745</v>
      </c>
      <c r="B185" s="29" t="s">
        <v>16</v>
      </c>
      <c r="C185" s="29" t="s">
        <v>18</v>
      </c>
      <c r="D185" s="29" t="s">
        <v>55</v>
      </c>
      <c r="E185" s="45">
        <v>-10000</v>
      </c>
      <c r="F185" s="45">
        <v>-10000</v>
      </c>
      <c r="G185" s="46">
        <v>0</v>
      </c>
      <c r="H185" s="48">
        <f t="shared" si="14"/>
        <v>0</v>
      </c>
      <c r="I185" s="49">
        <v>36739</v>
      </c>
      <c r="J185" s="33">
        <v>358131</v>
      </c>
    </row>
    <row r="186" spans="1:10" s="33" customFormat="1" outlineLevel="2" x14ac:dyDescent="0.25">
      <c r="A186" s="47">
        <v>36748</v>
      </c>
      <c r="B186" s="29" t="s">
        <v>16</v>
      </c>
      <c r="C186" s="29" t="s">
        <v>18</v>
      </c>
      <c r="D186" s="29" t="s">
        <v>55</v>
      </c>
      <c r="E186" s="45">
        <v>-2000</v>
      </c>
      <c r="F186" s="45">
        <v>-2000</v>
      </c>
      <c r="G186" s="46">
        <v>0</v>
      </c>
      <c r="H186" s="48">
        <f t="shared" si="14"/>
        <v>0</v>
      </c>
      <c r="I186" s="49">
        <v>36739</v>
      </c>
      <c r="J186" s="33">
        <v>363469</v>
      </c>
    </row>
    <row r="187" spans="1:10" s="33" customFormat="1" outlineLevel="2" x14ac:dyDescent="0.25">
      <c r="A187" s="47">
        <v>36748</v>
      </c>
      <c r="B187" s="29" t="s">
        <v>16</v>
      </c>
      <c r="C187" s="29" t="s">
        <v>18</v>
      </c>
      <c r="D187" s="29" t="s">
        <v>55</v>
      </c>
      <c r="E187" s="45">
        <v>-3000</v>
      </c>
      <c r="F187" s="45">
        <v>-3000</v>
      </c>
      <c r="G187" s="46">
        <v>0</v>
      </c>
      <c r="H187" s="48">
        <f t="shared" si="14"/>
        <v>0</v>
      </c>
      <c r="I187" s="49">
        <v>36739</v>
      </c>
      <c r="J187" s="33">
        <v>363473</v>
      </c>
    </row>
    <row r="188" spans="1:10" s="33" customFormat="1" outlineLevel="2" x14ac:dyDescent="0.25">
      <c r="A188" s="47">
        <v>36753</v>
      </c>
      <c r="B188" s="29" t="s">
        <v>16</v>
      </c>
      <c r="C188" s="29" t="s">
        <v>18</v>
      </c>
      <c r="D188" s="29" t="s">
        <v>55</v>
      </c>
      <c r="E188" s="45">
        <v>-9155</v>
      </c>
      <c r="F188" s="45">
        <v>-9155</v>
      </c>
      <c r="G188" s="46">
        <v>0</v>
      </c>
      <c r="H188" s="48">
        <f t="shared" si="14"/>
        <v>0</v>
      </c>
      <c r="I188" s="49">
        <v>36739</v>
      </c>
      <c r="J188" s="33">
        <v>366357</v>
      </c>
    </row>
    <row r="189" spans="1:10" s="33" customFormat="1" outlineLevel="2" x14ac:dyDescent="0.25">
      <c r="A189" s="47">
        <v>36755</v>
      </c>
      <c r="B189" s="29" t="s">
        <v>16</v>
      </c>
      <c r="C189" s="29" t="s">
        <v>18</v>
      </c>
      <c r="D189" s="29" t="s">
        <v>55</v>
      </c>
      <c r="E189" s="45">
        <v>-10000</v>
      </c>
      <c r="F189" s="45">
        <v>-10000</v>
      </c>
      <c r="G189" s="46">
        <v>0</v>
      </c>
      <c r="H189" s="48">
        <f t="shared" si="11"/>
        <v>0</v>
      </c>
      <c r="I189" s="49">
        <v>36739</v>
      </c>
      <c r="J189" s="33">
        <v>369387</v>
      </c>
    </row>
    <row r="190" spans="1:10" s="33" customFormat="1" outlineLevel="2" x14ac:dyDescent="0.25">
      <c r="A190" s="47">
        <v>36755</v>
      </c>
      <c r="B190" s="29" t="s">
        <v>16</v>
      </c>
      <c r="C190" s="29" t="s">
        <v>18</v>
      </c>
      <c r="D190" s="29" t="s">
        <v>55</v>
      </c>
      <c r="E190" s="45">
        <v>-10000</v>
      </c>
      <c r="F190" s="45">
        <v>-10000</v>
      </c>
      <c r="G190" s="46">
        <v>0</v>
      </c>
      <c r="H190" s="48">
        <f t="shared" si="11"/>
        <v>0</v>
      </c>
      <c r="I190" s="49">
        <v>36739</v>
      </c>
      <c r="J190" s="33">
        <v>369389</v>
      </c>
    </row>
    <row r="191" spans="1:10" s="33" customFormat="1" outlineLevel="2" x14ac:dyDescent="0.25">
      <c r="A191" s="47">
        <v>36755</v>
      </c>
      <c r="B191" s="29" t="s">
        <v>16</v>
      </c>
      <c r="C191" s="29" t="s">
        <v>18</v>
      </c>
      <c r="D191" s="29" t="s">
        <v>55</v>
      </c>
      <c r="E191" s="45">
        <v>-5000</v>
      </c>
      <c r="F191" s="45">
        <v>-5000</v>
      </c>
      <c r="G191" s="46">
        <v>0</v>
      </c>
      <c r="H191" s="48">
        <f t="shared" si="11"/>
        <v>0</v>
      </c>
      <c r="I191" s="49">
        <v>36739</v>
      </c>
      <c r="J191" s="33">
        <v>369390</v>
      </c>
    </row>
    <row r="192" spans="1:10" s="33" customFormat="1" outlineLevel="2" x14ac:dyDescent="0.25">
      <c r="A192" s="47">
        <v>36756</v>
      </c>
      <c r="B192" s="29" t="s">
        <v>16</v>
      </c>
      <c r="C192" s="29" t="s">
        <v>18</v>
      </c>
      <c r="D192" s="29" t="s">
        <v>55</v>
      </c>
      <c r="E192" s="45">
        <v>-30000</v>
      </c>
      <c r="F192" s="45">
        <v>-30000</v>
      </c>
      <c r="G192" s="46">
        <v>0</v>
      </c>
      <c r="H192" s="48">
        <f t="shared" si="11"/>
        <v>0</v>
      </c>
      <c r="I192" s="49">
        <v>36739</v>
      </c>
      <c r="J192" s="33">
        <v>370808</v>
      </c>
    </row>
    <row r="193" spans="1:10" s="33" customFormat="1" outlineLevel="2" x14ac:dyDescent="0.25">
      <c r="A193" s="47">
        <v>36757</v>
      </c>
      <c r="B193" s="29" t="s">
        <v>16</v>
      </c>
      <c r="C193" s="29" t="s">
        <v>18</v>
      </c>
      <c r="D193" s="29" t="s">
        <v>55</v>
      </c>
      <c r="E193" s="45">
        <v>-30000</v>
      </c>
      <c r="F193" s="45">
        <v>-30000</v>
      </c>
      <c r="G193" s="46">
        <v>0</v>
      </c>
      <c r="H193" s="48">
        <f t="shared" si="11"/>
        <v>0</v>
      </c>
      <c r="I193" s="49">
        <v>36739</v>
      </c>
      <c r="J193" s="33">
        <v>370810</v>
      </c>
    </row>
    <row r="194" spans="1:10" s="33" customFormat="1" outlineLevel="2" x14ac:dyDescent="0.25">
      <c r="A194" s="47">
        <v>36760</v>
      </c>
      <c r="B194" s="29" t="s">
        <v>16</v>
      </c>
      <c r="C194" s="29" t="s">
        <v>18</v>
      </c>
      <c r="D194" s="29" t="s">
        <v>55</v>
      </c>
      <c r="E194" s="45">
        <v>-6104</v>
      </c>
      <c r="F194" s="45">
        <v>-6104</v>
      </c>
      <c r="G194" s="46">
        <v>0</v>
      </c>
      <c r="H194" s="48">
        <f t="shared" si="11"/>
        <v>0</v>
      </c>
      <c r="I194" s="49">
        <v>36739</v>
      </c>
      <c r="J194" s="33">
        <v>373986</v>
      </c>
    </row>
    <row r="195" spans="1:10" s="33" customFormat="1" outlineLevel="2" x14ac:dyDescent="0.25">
      <c r="A195" s="47">
        <v>36763</v>
      </c>
      <c r="B195" s="29" t="s">
        <v>16</v>
      </c>
      <c r="C195" s="29" t="s">
        <v>18</v>
      </c>
      <c r="D195" s="29" t="s">
        <v>55</v>
      </c>
      <c r="E195" s="45">
        <v>30000</v>
      </c>
      <c r="F195" s="45">
        <v>30000</v>
      </c>
      <c r="G195" s="46">
        <v>0</v>
      </c>
      <c r="H195" s="48">
        <f t="shared" si="11"/>
        <v>0</v>
      </c>
      <c r="I195" s="49">
        <v>36739</v>
      </c>
      <c r="J195" s="33">
        <v>378844</v>
      </c>
    </row>
    <row r="196" spans="1:10" s="33" customFormat="1" outlineLevel="2" x14ac:dyDescent="0.25">
      <c r="A196" s="28">
        <v>36630</v>
      </c>
      <c r="B196" s="29" t="s">
        <v>16</v>
      </c>
      <c r="C196" s="29" t="s">
        <v>18</v>
      </c>
      <c r="D196" s="29" t="s">
        <v>55</v>
      </c>
      <c r="E196" s="45">
        <v>-4921</v>
      </c>
      <c r="F196" s="45">
        <v>-152551</v>
      </c>
      <c r="G196" s="32">
        <v>0</v>
      </c>
      <c r="H196" s="39">
        <f>IF(F196&gt;0,((F196*G196)*-1),((F196*G196)*-1))</f>
        <v>0</v>
      </c>
      <c r="I196" s="49">
        <v>36739</v>
      </c>
      <c r="J196" s="33">
        <v>244546</v>
      </c>
    </row>
    <row r="197" spans="1:10" s="33" customFormat="1" outlineLevel="2" x14ac:dyDescent="0.25">
      <c r="A197" s="28">
        <v>36729</v>
      </c>
      <c r="B197" s="29" t="s">
        <v>16</v>
      </c>
      <c r="C197" s="29" t="s">
        <v>18</v>
      </c>
      <c r="D197" s="29" t="s">
        <v>55</v>
      </c>
      <c r="E197" s="45">
        <v>-7620</v>
      </c>
      <c r="F197" s="45">
        <v>-236220</v>
      </c>
      <c r="G197" s="32">
        <v>0</v>
      </c>
      <c r="H197" s="39">
        <f>IF(F197&gt;0,((F197*G197)*-1),((F197*G197)*-1))</f>
        <v>0</v>
      </c>
      <c r="I197" s="49">
        <v>36739</v>
      </c>
      <c r="J197" s="33">
        <v>233096</v>
      </c>
    </row>
    <row r="198" spans="1:10" s="33" customFormat="1" outlineLevel="2" x14ac:dyDescent="0.25">
      <c r="A198" s="28">
        <v>36734</v>
      </c>
      <c r="B198" s="29" t="s">
        <v>16</v>
      </c>
      <c r="C198" s="29" t="s">
        <v>18</v>
      </c>
      <c r="D198" s="29" t="s">
        <v>55</v>
      </c>
      <c r="E198" s="45">
        <v>-49347</v>
      </c>
      <c r="F198" s="45">
        <v>-1529757</v>
      </c>
      <c r="G198" s="32">
        <v>0</v>
      </c>
      <c r="H198" s="39">
        <f>IF(F198&gt;0,((F198*G198)*-1),((F198*G198)*-1))</f>
        <v>0</v>
      </c>
      <c r="I198" s="49">
        <v>36739</v>
      </c>
      <c r="J198" s="33">
        <v>346941</v>
      </c>
    </row>
    <row r="199" spans="1:10" s="33" customFormat="1" outlineLevel="1" x14ac:dyDescent="0.25">
      <c r="A199" s="28"/>
      <c r="B199" s="29"/>
      <c r="C199" s="29" t="s">
        <v>43</v>
      </c>
      <c r="D199" s="29"/>
      <c r="E199" s="45"/>
      <c r="F199" s="45">
        <f>SUBTOTAL(9,F172:F198)</f>
        <v>-2229499</v>
      </c>
      <c r="G199" s="32"/>
      <c r="H199" s="39">
        <f>SUBTOTAL(9,H172:H198)</f>
        <v>0</v>
      </c>
      <c r="I199" s="49"/>
    </row>
    <row r="200" spans="1:10" s="33" customFormat="1" outlineLevel="2" x14ac:dyDescent="0.25">
      <c r="A200" s="47">
        <v>36760</v>
      </c>
      <c r="B200" s="29" t="s">
        <v>16</v>
      </c>
      <c r="C200" s="29" t="s">
        <v>17</v>
      </c>
      <c r="D200" s="29" t="s">
        <v>56</v>
      </c>
      <c r="E200" s="45">
        <v>10000</v>
      </c>
      <c r="F200" s="45">
        <v>10000</v>
      </c>
      <c r="G200" s="46">
        <v>0</v>
      </c>
      <c r="H200" s="48">
        <f t="shared" si="11"/>
        <v>0</v>
      </c>
      <c r="I200" s="49">
        <v>36739</v>
      </c>
      <c r="J200" s="33">
        <v>373987</v>
      </c>
    </row>
    <row r="201" spans="1:10" s="33" customFormat="1" ht="16.5" customHeight="1" outlineLevel="2" x14ac:dyDescent="0.25">
      <c r="A201" s="47">
        <v>36760</v>
      </c>
      <c r="B201" s="29" t="s">
        <v>16</v>
      </c>
      <c r="C201" s="29" t="s">
        <v>17</v>
      </c>
      <c r="D201" s="29" t="s">
        <v>56</v>
      </c>
      <c r="E201" s="45">
        <v>1753</v>
      </c>
      <c r="F201" s="45">
        <v>1753</v>
      </c>
      <c r="G201" s="46">
        <v>0</v>
      </c>
      <c r="H201" s="48">
        <f t="shared" si="11"/>
        <v>0</v>
      </c>
      <c r="I201" s="49">
        <v>36739</v>
      </c>
      <c r="J201" s="33">
        <v>373989</v>
      </c>
    </row>
    <row r="202" spans="1:10" s="33" customFormat="1" outlineLevel="2" x14ac:dyDescent="0.25">
      <c r="A202" s="47">
        <v>36760</v>
      </c>
      <c r="B202" s="29" t="s">
        <v>16</v>
      </c>
      <c r="C202" s="29" t="s">
        <v>17</v>
      </c>
      <c r="D202" s="29" t="s">
        <v>56</v>
      </c>
      <c r="E202" s="45">
        <v>16000</v>
      </c>
      <c r="F202" s="45">
        <v>16000</v>
      </c>
      <c r="G202" s="46">
        <v>0</v>
      </c>
      <c r="H202" s="48">
        <f t="shared" si="11"/>
        <v>0</v>
      </c>
      <c r="I202" s="49">
        <v>36739</v>
      </c>
      <c r="J202" s="33">
        <v>373990</v>
      </c>
    </row>
    <row r="203" spans="1:10" s="33" customFormat="1" outlineLevel="2" x14ac:dyDescent="0.25">
      <c r="A203" s="47">
        <v>36761</v>
      </c>
      <c r="B203" s="29" t="s">
        <v>16</v>
      </c>
      <c r="C203" s="29" t="s">
        <v>17</v>
      </c>
      <c r="D203" s="29" t="s">
        <v>56</v>
      </c>
      <c r="E203" s="45">
        <v>35000</v>
      </c>
      <c r="F203" s="45">
        <v>35000</v>
      </c>
      <c r="G203" s="46">
        <v>0</v>
      </c>
      <c r="H203" s="48">
        <f t="shared" si="11"/>
        <v>0</v>
      </c>
      <c r="I203" s="49">
        <v>36739</v>
      </c>
      <c r="J203" s="33">
        <v>375507</v>
      </c>
    </row>
    <row r="204" spans="1:10" s="33" customFormat="1" outlineLevel="2" x14ac:dyDescent="0.25">
      <c r="A204" s="47">
        <v>36762</v>
      </c>
      <c r="B204" s="29" t="s">
        <v>16</v>
      </c>
      <c r="C204" s="29" t="s">
        <v>17</v>
      </c>
      <c r="D204" s="29" t="s">
        <v>56</v>
      </c>
      <c r="E204" s="45">
        <v>5000</v>
      </c>
      <c r="F204" s="45">
        <v>5000</v>
      </c>
      <c r="G204" s="46">
        <v>0</v>
      </c>
      <c r="H204" s="48">
        <f t="shared" si="11"/>
        <v>0</v>
      </c>
      <c r="I204" s="49">
        <v>36739</v>
      </c>
      <c r="J204" s="33">
        <v>377256</v>
      </c>
    </row>
    <row r="205" spans="1:10" s="33" customFormat="1" outlineLevel="2" x14ac:dyDescent="0.25">
      <c r="A205" s="47">
        <v>36763</v>
      </c>
      <c r="B205" s="29" t="s">
        <v>16</v>
      </c>
      <c r="C205" s="29" t="s">
        <v>17</v>
      </c>
      <c r="D205" s="29" t="s">
        <v>56</v>
      </c>
      <c r="E205" s="45">
        <v>-5000</v>
      </c>
      <c r="F205" s="45">
        <v>-5000</v>
      </c>
      <c r="G205" s="46">
        <v>0</v>
      </c>
      <c r="H205" s="48">
        <f t="shared" si="11"/>
        <v>0</v>
      </c>
      <c r="I205" s="49">
        <v>36739</v>
      </c>
      <c r="J205" s="33">
        <v>378810</v>
      </c>
    </row>
    <row r="206" spans="1:10" s="33" customFormat="1" outlineLevel="2" x14ac:dyDescent="0.25">
      <c r="A206" s="47">
        <v>36766</v>
      </c>
      <c r="B206" s="29" t="s">
        <v>16</v>
      </c>
      <c r="C206" s="29" t="s">
        <v>17</v>
      </c>
      <c r="D206" s="29" t="s">
        <v>56</v>
      </c>
      <c r="E206" s="45">
        <v>1500</v>
      </c>
      <c r="F206" s="45">
        <v>1500</v>
      </c>
      <c r="G206" s="46">
        <v>0</v>
      </c>
      <c r="H206" s="48">
        <f t="shared" si="11"/>
        <v>0</v>
      </c>
      <c r="I206" s="49">
        <v>36739</v>
      </c>
      <c r="J206" s="33">
        <v>382764</v>
      </c>
    </row>
    <row r="207" spans="1:10" s="33" customFormat="1" outlineLevel="2" x14ac:dyDescent="0.25">
      <c r="A207" s="47">
        <v>36766</v>
      </c>
      <c r="B207" s="29" t="s">
        <v>16</v>
      </c>
      <c r="C207" s="29" t="s">
        <v>17</v>
      </c>
      <c r="D207" s="29" t="s">
        <v>56</v>
      </c>
      <c r="E207" s="45">
        <v>5000</v>
      </c>
      <c r="F207" s="45">
        <v>5000</v>
      </c>
      <c r="G207" s="46">
        <v>0</v>
      </c>
      <c r="H207" s="48">
        <f t="shared" si="11"/>
        <v>0</v>
      </c>
      <c r="I207" s="49">
        <v>36739</v>
      </c>
      <c r="J207" s="33">
        <v>382767</v>
      </c>
    </row>
    <row r="208" spans="1:10" s="33" customFormat="1" outlineLevel="2" x14ac:dyDescent="0.25">
      <c r="A208" s="47">
        <v>36769</v>
      </c>
      <c r="B208" s="29" t="s">
        <v>16</v>
      </c>
      <c r="C208" s="29" t="s">
        <v>17</v>
      </c>
      <c r="D208" s="29" t="s">
        <v>56</v>
      </c>
      <c r="E208" s="45">
        <v>15000</v>
      </c>
      <c r="F208" s="45">
        <v>15000</v>
      </c>
      <c r="G208" s="46">
        <v>0</v>
      </c>
      <c r="H208" s="48">
        <f t="shared" si="11"/>
        <v>0</v>
      </c>
      <c r="I208" s="49">
        <v>36739</v>
      </c>
      <c r="J208" s="33">
        <v>386209</v>
      </c>
    </row>
    <row r="209" spans="1:10" s="33" customFormat="1" outlineLevel="2" x14ac:dyDescent="0.25">
      <c r="A209" s="28">
        <v>36704</v>
      </c>
      <c r="B209" s="29" t="s">
        <v>16</v>
      </c>
      <c r="C209" s="29" t="s">
        <v>17</v>
      </c>
      <c r="D209" s="29" t="s">
        <v>56</v>
      </c>
      <c r="E209" s="45">
        <v>12710</v>
      </c>
      <c r="F209" s="45">
        <v>394010</v>
      </c>
      <c r="G209" s="32">
        <v>0</v>
      </c>
      <c r="H209" s="39">
        <f t="shared" si="11"/>
        <v>0</v>
      </c>
      <c r="I209" s="49">
        <v>36739</v>
      </c>
      <c r="J209" s="33">
        <v>314945</v>
      </c>
    </row>
    <row r="210" spans="1:10" s="33" customFormat="1" outlineLevel="2" x14ac:dyDescent="0.25">
      <c r="A210" s="28">
        <v>36707</v>
      </c>
      <c r="B210" s="29" t="s">
        <v>16</v>
      </c>
      <c r="C210" s="29" t="s">
        <v>17</v>
      </c>
      <c r="D210" s="29" t="s">
        <v>56</v>
      </c>
      <c r="E210" s="45">
        <v>3411</v>
      </c>
      <c r="F210" s="45">
        <v>105741</v>
      </c>
      <c r="G210" s="32">
        <v>0</v>
      </c>
      <c r="H210" s="39">
        <f t="shared" si="11"/>
        <v>0</v>
      </c>
      <c r="I210" s="49">
        <v>36739</v>
      </c>
      <c r="J210" s="33">
        <v>320216</v>
      </c>
    </row>
    <row r="211" spans="1:10" s="33" customFormat="1" outlineLevel="2" x14ac:dyDescent="0.25">
      <c r="A211" s="28">
        <v>36712</v>
      </c>
      <c r="B211" s="29" t="s">
        <v>16</v>
      </c>
      <c r="C211" s="29" t="s">
        <v>17</v>
      </c>
      <c r="D211" s="29" t="s">
        <v>56</v>
      </c>
      <c r="E211" s="45">
        <v>440</v>
      </c>
      <c r="F211" s="45">
        <v>13640</v>
      </c>
      <c r="G211" s="32">
        <v>0</v>
      </c>
      <c r="H211" s="39">
        <f t="shared" si="11"/>
        <v>0</v>
      </c>
      <c r="I211" s="49">
        <v>36739</v>
      </c>
      <c r="J211" s="33">
        <v>322137</v>
      </c>
    </row>
    <row r="212" spans="1:10" s="33" customFormat="1" outlineLevel="2" x14ac:dyDescent="0.25">
      <c r="A212" s="28">
        <v>36713</v>
      </c>
      <c r="B212" s="29" t="s">
        <v>16</v>
      </c>
      <c r="C212" s="29" t="s">
        <v>17</v>
      </c>
      <c r="D212" s="29" t="s">
        <v>56</v>
      </c>
      <c r="E212" s="45">
        <v>682</v>
      </c>
      <c r="F212" s="45">
        <v>21142</v>
      </c>
      <c r="G212" s="32">
        <v>0</v>
      </c>
      <c r="H212" s="39">
        <f t="shared" si="11"/>
        <v>0</v>
      </c>
      <c r="I212" s="49">
        <v>36739</v>
      </c>
      <c r="J212" s="33">
        <v>323713</v>
      </c>
    </row>
    <row r="213" spans="1:10" s="33" customFormat="1" outlineLevel="2" x14ac:dyDescent="0.25">
      <c r="A213" s="28">
        <v>36714</v>
      </c>
      <c r="B213" s="29" t="s">
        <v>16</v>
      </c>
      <c r="C213" s="29" t="s">
        <v>17</v>
      </c>
      <c r="D213" s="29" t="s">
        <v>56</v>
      </c>
      <c r="E213" s="45">
        <v>2047</v>
      </c>
      <c r="F213" s="45">
        <v>63457</v>
      </c>
      <c r="G213" s="32">
        <v>0</v>
      </c>
      <c r="H213" s="39">
        <f t="shared" si="11"/>
        <v>0</v>
      </c>
      <c r="I213" s="49">
        <v>36739</v>
      </c>
      <c r="J213" s="33">
        <v>325206</v>
      </c>
    </row>
    <row r="214" spans="1:10" s="33" customFormat="1" outlineLevel="2" x14ac:dyDescent="0.25">
      <c r="A214" s="28">
        <v>36717</v>
      </c>
      <c r="B214" s="29" t="s">
        <v>16</v>
      </c>
      <c r="C214" s="29" t="s">
        <v>17</v>
      </c>
      <c r="D214" s="29" t="s">
        <v>56</v>
      </c>
      <c r="E214" s="45">
        <v>715</v>
      </c>
      <c r="F214" s="45">
        <v>22165</v>
      </c>
      <c r="G214" s="32">
        <v>0</v>
      </c>
      <c r="H214" s="39">
        <f t="shared" si="11"/>
        <v>0</v>
      </c>
      <c r="I214" s="49">
        <v>36739</v>
      </c>
      <c r="J214" s="33">
        <v>326693</v>
      </c>
    </row>
    <row r="215" spans="1:10" s="33" customFormat="1" outlineLevel="2" x14ac:dyDescent="0.25">
      <c r="A215" s="28">
        <v>36718</v>
      </c>
      <c r="B215" s="29" t="s">
        <v>16</v>
      </c>
      <c r="C215" s="29" t="s">
        <v>17</v>
      </c>
      <c r="D215" s="29" t="s">
        <v>56</v>
      </c>
      <c r="E215" s="45">
        <v>682</v>
      </c>
      <c r="F215" s="45">
        <v>21142</v>
      </c>
      <c r="G215" s="32">
        <v>0</v>
      </c>
      <c r="H215" s="39">
        <f t="shared" si="11"/>
        <v>0</v>
      </c>
      <c r="I215" s="49">
        <v>36739</v>
      </c>
      <c r="J215" s="33">
        <v>328057</v>
      </c>
    </row>
    <row r="216" spans="1:10" s="33" customFormat="1" outlineLevel="2" x14ac:dyDescent="0.25">
      <c r="A216" s="28">
        <v>36719</v>
      </c>
      <c r="B216" s="29" t="s">
        <v>16</v>
      </c>
      <c r="C216" s="29" t="s">
        <v>17</v>
      </c>
      <c r="D216" s="29" t="s">
        <v>56</v>
      </c>
      <c r="E216" s="45">
        <v>682</v>
      </c>
      <c r="F216" s="45">
        <v>21142</v>
      </c>
      <c r="G216" s="32">
        <v>0</v>
      </c>
      <c r="H216" s="39">
        <f t="shared" si="11"/>
        <v>0</v>
      </c>
      <c r="I216" s="49">
        <v>36739</v>
      </c>
      <c r="J216" s="33">
        <v>329292</v>
      </c>
    </row>
    <row r="217" spans="1:10" s="33" customFormat="1" outlineLevel="2" x14ac:dyDescent="0.25">
      <c r="A217" s="28">
        <v>36721</v>
      </c>
      <c r="B217" s="29" t="s">
        <v>16</v>
      </c>
      <c r="C217" s="29" t="s">
        <v>17</v>
      </c>
      <c r="D217" s="29" t="s">
        <v>56</v>
      </c>
      <c r="E217" s="45">
        <v>2047</v>
      </c>
      <c r="F217" s="45">
        <v>63457</v>
      </c>
      <c r="G217" s="32">
        <v>0</v>
      </c>
      <c r="H217" s="39">
        <f t="shared" si="11"/>
        <v>0</v>
      </c>
      <c r="I217" s="49">
        <v>36739</v>
      </c>
      <c r="J217" s="33">
        <v>332055</v>
      </c>
    </row>
    <row r="218" spans="1:10" s="33" customFormat="1" outlineLevel="2" x14ac:dyDescent="0.25">
      <c r="A218" s="28">
        <v>36732</v>
      </c>
      <c r="B218" s="29" t="s">
        <v>16</v>
      </c>
      <c r="C218" s="29" t="s">
        <v>17</v>
      </c>
      <c r="D218" s="29" t="s">
        <v>56</v>
      </c>
      <c r="E218" s="45">
        <v>323</v>
      </c>
      <c r="F218" s="45">
        <v>10013</v>
      </c>
      <c r="G218" s="32">
        <v>0</v>
      </c>
      <c r="H218" s="39">
        <f t="shared" si="11"/>
        <v>0</v>
      </c>
      <c r="I218" s="49">
        <v>36739</v>
      </c>
      <c r="J218" s="33">
        <v>341977</v>
      </c>
    </row>
    <row r="219" spans="1:10" s="33" customFormat="1" outlineLevel="2" x14ac:dyDescent="0.25">
      <c r="A219" s="28">
        <v>36732</v>
      </c>
      <c r="B219" s="29" t="s">
        <v>16</v>
      </c>
      <c r="C219" s="29" t="s">
        <v>17</v>
      </c>
      <c r="D219" s="29" t="s">
        <v>56</v>
      </c>
      <c r="E219" s="45">
        <v>521</v>
      </c>
      <c r="F219" s="45">
        <v>16151</v>
      </c>
      <c r="G219" s="32">
        <v>0</v>
      </c>
      <c r="H219" s="39">
        <f t="shared" si="11"/>
        <v>0</v>
      </c>
      <c r="I219" s="49">
        <v>36739</v>
      </c>
      <c r="J219" s="33">
        <v>343484</v>
      </c>
    </row>
    <row r="220" spans="1:10" s="33" customFormat="1" outlineLevel="2" x14ac:dyDescent="0.25">
      <c r="A220" s="28">
        <v>36733</v>
      </c>
      <c r="B220" s="29" t="s">
        <v>16</v>
      </c>
      <c r="C220" s="29" t="s">
        <v>17</v>
      </c>
      <c r="D220" s="29" t="s">
        <v>56</v>
      </c>
      <c r="E220" s="45">
        <v>521</v>
      </c>
      <c r="F220" s="45">
        <v>16151</v>
      </c>
      <c r="G220" s="32">
        <v>0</v>
      </c>
      <c r="H220" s="39">
        <f t="shared" si="11"/>
        <v>0</v>
      </c>
      <c r="I220" s="49">
        <v>36739</v>
      </c>
      <c r="J220" s="33">
        <v>345126</v>
      </c>
    </row>
    <row r="221" spans="1:10" s="33" customFormat="1" outlineLevel="2" x14ac:dyDescent="0.25">
      <c r="A221" s="28">
        <v>36734</v>
      </c>
      <c r="B221" s="29" t="s">
        <v>16</v>
      </c>
      <c r="C221" s="29" t="s">
        <v>17</v>
      </c>
      <c r="D221" s="29" t="s">
        <v>56</v>
      </c>
      <c r="E221" s="45">
        <v>521</v>
      </c>
      <c r="F221" s="45">
        <v>16151</v>
      </c>
      <c r="G221" s="32">
        <v>0</v>
      </c>
      <c r="H221" s="39">
        <f t="shared" si="11"/>
        <v>0</v>
      </c>
      <c r="I221" s="49">
        <v>36739</v>
      </c>
      <c r="J221" s="33">
        <v>346910</v>
      </c>
    </row>
    <row r="222" spans="1:10" s="33" customFormat="1" outlineLevel="2" x14ac:dyDescent="0.25">
      <c r="A222" s="28">
        <v>36738</v>
      </c>
      <c r="B222" s="29" t="s">
        <v>16</v>
      </c>
      <c r="C222" s="29" t="s">
        <v>17</v>
      </c>
      <c r="D222" s="29" t="s">
        <v>56</v>
      </c>
      <c r="E222" s="45">
        <v>1563</v>
      </c>
      <c r="F222" s="45">
        <v>48453</v>
      </c>
      <c r="G222" s="32">
        <v>0</v>
      </c>
      <c r="H222" s="39">
        <f t="shared" si="11"/>
        <v>0</v>
      </c>
      <c r="I222" s="49">
        <v>36739</v>
      </c>
      <c r="J222" s="33">
        <v>340223</v>
      </c>
    </row>
    <row r="223" spans="1:10" s="33" customFormat="1" outlineLevel="1" x14ac:dyDescent="0.25">
      <c r="A223" s="28"/>
      <c r="B223" s="29"/>
      <c r="C223" s="29" t="s">
        <v>42</v>
      </c>
      <c r="D223" s="29"/>
      <c r="E223" s="45"/>
      <c r="F223" s="45">
        <f>SUBTOTAL(9,F200:F222)</f>
        <v>917068</v>
      </c>
      <c r="G223" s="32"/>
      <c r="H223" s="39">
        <f>SUBTOTAL(9,H200:H222)</f>
        <v>0</v>
      </c>
      <c r="I223" s="49"/>
    </row>
    <row r="224" spans="1:10" s="33" customFormat="1" outlineLevel="2" x14ac:dyDescent="0.25">
      <c r="A224" s="47">
        <v>36741</v>
      </c>
      <c r="B224" s="29" t="s">
        <v>16</v>
      </c>
      <c r="C224" s="29" t="s">
        <v>18</v>
      </c>
      <c r="D224" s="29" t="s">
        <v>56</v>
      </c>
      <c r="E224" s="45">
        <v>-10000</v>
      </c>
      <c r="F224" s="45">
        <v>-10000</v>
      </c>
      <c r="G224" s="46">
        <v>0</v>
      </c>
      <c r="H224" s="48">
        <f t="shared" si="11"/>
        <v>0</v>
      </c>
      <c r="I224" s="49">
        <v>36739</v>
      </c>
      <c r="J224" s="33">
        <v>355330</v>
      </c>
    </row>
    <row r="225" spans="1:10" s="33" customFormat="1" outlineLevel="2" x14ac:dyDescent="0.25">
      <c r="A225" s="47">
        <v>36741</v>
      </c>
      <c r="B225" s="29" t="s">
        <v>16</v>
      </c>
      <c r="C225" s="29" t="s">
        <v>18</v>
      </c>
      <c r="D225" s="29" t="s">
        <v>56</v>
      </c>
      <c r="E225" s="45">
        <v>-10000</v>
      </c>
      <c r="F225" s="45">
        <v>-10000</v>
      </c>
      <c r="G225" s="46">
        <v>0</v>
      </c>
      <c r="H225" s="48">
        <f t="shared" si="11"/>
        <v>0</v>
      </c>
      <c r="I225" s="49">
        <v>36739</v>
      </c>
      <c r="J225" s="33">
        <v>355334</v>
      </c>
    </row>
    <row r="226" spans="1:10" s="33" customFormat="1" outlineLevel="2" x14ac:dyDescent="0.25">
      <c r="A226" s="47">
        <v>36741</v>
      </c>
      <c r="B226" s="29" t="s">
        <v>16</v>
      </c>
      <c r="C226" s="29" t="s">
        <v>18</v>
      </c>
      <c r="D226" s="29" t="s">
        <v>56</v>
      </c>
      <c r="E226" s="45">
        <v>-10000</v>
      </c>
      <c r="F226" s="45">
        <v>-10000</v>
      </c>
      <c r="G226" s="46">
        <v>0</v>
      </c>
      <c r="H226" s="48">
        <f t="shared" si="11"/>
        <v>0</v>
      </c>
      <c r="I226" s="49">
        <v>36739</v>
      </c>
      <c r="J226" s="33">
        <v>355498</v>
      </c>
    </row>
    <row r="227" spans="1:10" s="33" customFormat="1" outlineLevel="2" x14ac:dyDescent="0.25">
      <c r="A227" s="47">
        <v>36742</v>
      </c>
      <c r="B227" s="29" t="s">
        <v>16</v>
      </c>
      <c r="C227" s="29" t="s">
        <v>18</v>
      </c>
      <c r="D227" s="29" t="s">
        <v>56</v>
      </c>
      <c r="E227" s="45">
        <v>-30000</v>
      </c>
      <c r="F227" s="45">
        <v>-30000</v>
      </c>
      <c r="G227" s="46">
        <v>0</v>
      </c>
      <c r="H227" s="48">
        <f t="shared" si="11"/>
        <v>0</v>
      </c>
      <c r="I227" s="49">
        <v>36739</v>
      </c>
      <c r="J227" s="33">
        <v>356735</v>
      </c>
    </row>
    <row r="228" spans="1:10" s="33" customFormat="1" outlineLevel="2" x14ac:dyDescent="0.25">
      <c r="A228" s="47">
        <v>36742</v>
      </c>
      <c r="B228" s="29" t="s">
        <v>16</v>
      </c>
      <c r="C228" s="29" t="s">
        <v>18</v>
      </c>
      <c r="D228" s="29" t="s">
        <v>56</v>
      </c>
      <c r="E228" s="45">
        <v>-15000</v>
      </c>
      <c r="F228" s="45">
        <v>-15000</v>
      </c>
      <c r="G228" s="46">
        <v>0</v>
      </c>
      <c r="H228" s="48">
        <f t="shared" si="11"/>
        <v>0</v>
      </c>
      <c r="I228" s="49">
        <v>36739</v>
      </c>
      <c r="J228" s="33">
        <v>356736</v>
      </c>
    </row>
    <row r="229" spans="1:10" s="33" customFormat="1" outlineLevel="2" x14ac:dyDescent="0.25">
      <c r="A229" s="47">
        <v>36745</v>
      </c>
      <c r="B229" s="29" t="s">
        <v>16</v>
      </c>
      <c r="C229" s="29" t="s">
        <v>18</v>
      </c>
      <c r="D229" s="29" t="s">
        <v>56</v>
      </c>
      <c r="E229" s="45">
        <v>-10000</v>
      </c>
      <c r="F229" s="45">
        <v>-10000</v>
      </c>
      <c r="G229" s="46">
        <v>0</v>
      </c>
      <c r="H229" s="48">
        <f t="shared" si="11"/>
        <v>0</v>
      </c>
      <c r="I229" s="49">
        <v>36739</v>
      </c>
      <c r="J229" s="33">
        <v>358132</v>
      </c>
    </row>
    <row r="230" spans="1:10" s="33" customFormat="1" outlineLevel="2" x14ac:dyDescent="0.25">
      <c r="A230" s="47">
        <v>36745</v>
      </c>
      <c r="B230" s="29" t="s">
        <v>16</v>
      </c>
      <c r="C230" s="29" t="s">
        <v>18</v>
      </c>
      <c r="D230" s="29" t="s">
        <v>56</v>
      </c>
      <c r="E230" s="45">
        <v>-10000</v>
      </c>
      <c r="F230" s="45">
        <v>-10000</v>
      </c>
      <c r="G230" s="46">
        <v>0</v>
      </c>
      <c r="H230" s="48">
        <f t="shared" si="11"/>
        <v>0</v>
      </c>
      <c r="I230" s="49">
        <v>36739</v>
      </c>
      <c r="J230" s="33">
        <v>358133</v>
      </c>
    </row>
    <row r="231" spans="1:10" s="33" customFormat="1" outlineLevel="2" x14ac:dyDescent="0.25">
      <c r="A231" s="47">
        <v>36745</v>
      </c>
      <c r="B231" s="29" t="s">
        <v>16</v>
      </c>
      <c r="C231" s="29" t="s">
        <v>18</v>
      </c>
      <c r="D231" s="29" t="s">
        <v>56</v>
      </c>
      <c r="E231" s="45">
        <v>-5000</v>
      </c>
      <c r="F231" s="45">
        <v>-5000</v>
      </c>
      <c r="G231" s="46">
        <v>0</v>
      </c>
      <c r="H231" s="48">
        <f t="shared" si="11"/>
        <v>0</v>
      </c>
      <c r="I231" s="49">
        <v>36739</v>
      </c>
      <c r="J231" s="33">
        <v>358134</v>
      </c>
    </row>
    <row r="232" spans="1:10" s="33" customFormat="1" outlineLevel="2" x14ac:dyDescent="0.25">
      <c r="A232" s="47">
        <v>36749</v>
      </c>
      <c r="B232" s="29" t="s">
        <v>16</v>
      </c>
      <c r="C232" s="29" t="s">
        <v>18</v>
      </c>
      <c r="D232" s="29" t="s">
        <v>56</v>
      </c>
      <c r="E232" s="45">
        <v>-4045</v>
      </c>
      <c r="F232" s="45">
        <v>-4045</v>
      </c>
      <c r="G232" s="46">
        <v>0</v>
      </c>
      <c r="H232" s="48">
        <f t="shared" si="11"/>
        <v>0</v>
      </c>
      <c r="I232" s="49">
        <v>36739</v>
      </c>
      <c r="J232" s="33">
        <v>363476</v>
      </c>
    </row>
    <row r="233" spans="1:10" s="33" customFormat="1" outlineLevel="2" x14ac:dyDescent="0.25">
      <c r="A233" s="47">
        <v>36759</v>
      </c>
      <c r="B233" s="29" t="s">
        <v>16</v>
      </c>
      <c r="C233" s="29" t="s">
        <v>18</v>
      </c>
      <c r="D233" s="29" t="s">
        <v>56</v>
      </c>
      <c r="E233" s="45">
        <v>-10000</v>
      </c>
      <c r="F233" s="45">
        <v>-10000</v>
      </c>
      <c r="G233" s="46">
        <v>0</v>
      </c>
      <c r="H233" s="48">
        <f t="shared" si="11"/>
        <v>0</v>
      </c>
      <c r="I233" s="49">
        <v>36739</v>
      </c>
      <c r="J233" s="33">
        <v>372079</v>
      </c>
    </row>
    <row r="234" spans="1:10" s="33" customFormat="1" outlineLevel="2" x14ac:dyDescent="0.25">
      <c r="A234" s="47">
        <v>36759</v>
      </c>
      <c r="B234" s="29" t="s">
        <v>16</v>
      </c>
      <c r="C234" s="29" t="s">
        <v>18</v>
      </c>
      <c r="D234" s="29" t="s">
        <v>56</v>
      </c>
      <c r="E234" s="45">
        <v>-10000</v>
      </c>
      <c r="F234" s="45">
        <v>-10000</v>
      </c>
      <c r="G234" s="46">
        <v>0</v>
      </c>
      <c r="H234" s="48">
        <f t="shared" si="11"/>
        <v>0</v>
      </c>
      <c r="I234" s="49">
        <v>36739</v>
      </c>
      <c r="J234" s="33">
        <v>372079</v>
      </c>
    </row>
    <row r="235" spans="1:10" s="33" customFormat="1" outlineLevel="2" x14ac:dyDescent="0.25">
      <c r="A235" s="47">
        <v>36759</v>
      </c>
      <c r="B235" s="29" t="s">
        <v>16</v>
      </c>
      <c r="C235" s="29" t="s">
        <v>18</v>
      </c>
      <c r="D235" s="29" t="s">
        <v>56</v>
      </c>
      <c r="E235" s="45">
        <v>-10000</v>
      </c>
      <c r="F235" s="45">
        <v>-10000</v>
      </c>
      <c r="G235" s="46">
        <v>0</v>
      </c>
      <c r="H235" s="48">
        <f t="shared" si="11"/>
        <v>0</v>
      </c>
      <c r="I235" s="49">
        <v>36739</v>
      </c>
      <c r="J235" s="33">
        <v>372079</v>
      </c>
    </row>
    <row r="236" spans="1:10" s="33" customFormat="1" outlineLevel="2" x14ac:dyDescent="0.25">
      <c r="A236" s="47">
        <v>36760</v>
      </c>
      <c r="B236" s="29" t="s">
        <v>16</v>
      </c>
      <c r="C236" s="29" t="s">
        <v>18</v>
      </c>
      <c r="D236" s="29" t="s">
        <v>56</v>
      </c>
      <c r="E236" s="45">
        <v>-10000</v>
      </c>
      <c r="F236" s="45">
        <v>-10000</v>
      </c>
      <c r="G236" s="46">
        <v>0</v>
      </c>
      <c r="H236" s="48">
        <f t="shared" si="11"/>
        <v>0</v>
      </c>
      <c r="I236" s="49">
        <v>36739</v>
      </c>
      <c r="J236" s="33">
        <v>373988</v>
      </c>
    </row>
    <row r="237" spans="1:10" s="33" customFormat="1" outlineLevel="2" x14ac:dyDescent="0.25">
      <c r="A237" s="47">
        <v>36760</v>
      </c>
      <c r="B237" s="29" t="s">
        <v>16</v>
      </c>
      <c r="C237" s="29" t="s">
        <v>18</v>
      </c>
      <c r="D237" s="29" t="s">
        <v>56</v>
      </c>
      <c r="E237" s="45">
        <v>-10000</v>
      </c>
      <c r="F237" s="45">
        <v>-10000</v>
      </c>
      <c r="G237" s="46">
        <v>0</v>
      </c>
      <c r="H237" s="48">
        <f t="shared" si="11"/>
        <v>0</v>
      </c>
      <c r="I237" s="49">
        <v>36739</v>
      </c>
      <c r="J237" s="33">
        <v>373988</v>
      </c>
    </row>
    <row r="238" spans="1:10" s="33" customFormat="1" outlineLevel="2" x14ac:dyDescent="0.25">
      <c r="A238" s="47">
        <v>36760</v>
      </c>
      <c r="B238" s="29" t="s">
        <v>16</v>
      </c>
      <c r="C238" s="29" t="s">
        <v>18</v>
      </c>
      <c r="D238" s="29" t="s">
        <v>56</v>
      </c>
      <c r="E238" s="45">
        <v>-10000</v>
      </c>
      <c r="F238" s="45">
        <v>-10000</v>
      </c>
      <c r="G238" s="46">
        <v>0</v>
      </c>
      <c r="H238" s="48">
        <f t="shared" si="11"/>
        <v>0</v>
      </c>
      <c r="I238" s="49">
        <v>36739</v>
      </c>
      <c r="J238" s="33">
        <v>373988</v>
      </c>
    </row>
    <row r="239" spans="1:10" s="33" customFormat="1" outlineLevel="2" x14ac:dyDescent="0.25">
      <c r="A239" s="47">
        <v>36761</v>
      </c>
      <c r="B239" s="29" t="s">
        <v>16</v>
      </c>
      <c r="C239" s="29" t="s">
        <v>18</v>
      </c>
      <c r="D239" s="29" t="s">
        <v>56</v>
      </c>
      <c r="E239" s="45">
        <v>-2000</v>
      </c>
      <c r="F239" s="45">
        <v>-2000</v>
      </c>
      <c r="G239" s="46">
        <v>0</v>
      </c>
      <c r="H239" s="48">
        <f>IF(F239&gt;0,((F239*G239)*-1),((F239*G239)*-1))</f>
        <v>0</v>
      </c>
      <c r="I239" s="49">
        <v>36739</v>
      </c>
      <c r="J239" s="33">
        <v>375505</v>
      </c>
    </row>
    <row r="240" spans="1:10" s="33" customFormat="1" outlineLevel="2" x14ac:dyDescent="0.25">
      <c r="A240" s="47">
        <v>36761</v>
      </c>
      <c r="B240" s="29" t="s">
        <v>16</v>
      </c>
      <c r="C240" s="29" t="s">
        <v>18</v>
      </c>
      <c r="D240" s="29" t="s">
        <v>56</v>
      </c>
      <c r="E240" s="45">
        <v>-10000</v>
      </c>
      <c r="F240" s="45">
        <v>-10000</v>
      </c>
      <c r="G240" s="46">
        <v>0</v>
      </c>
      <c r="H240" s="48">
        <f>IF(F240&gt;0,((F240*G240)*-1),((F240*G240)*-1))</f>
        <v>0</v>
      </c>
      <c r="I240" s="49">
        <v>36739</v>
      </c>
      <c r="J240" s="33">
        <v>375506</v>
      </c>
    </row>
    <row r="241" spans="1:10" s="33" customFormat="1" outlineLevel="2" x14ac:dyDescent="0.25">
      <c r="A241" s="47">
        <v>36761</v>
      </c>
      <c r="B241" s="29" t="s">
        <v>16</v>
      </c>
      <c r="C241" s="29" t="s">
        <v>18</v>
      </c>
      <c r="D241" s="29" t="s">
        <v>56</v>
      </c>
      <c r="E241" s="45">
        <v>-10000</v>
      </c>
      <c r="F241" s="45">
        <v>-10000</v>
      </c>
      <c r="G241" s="46">
        <v>0</v>
      </c>
      <c r="H241" s="48">
        <f>IF(F241&gt;0,((F241*G241)*-1),((F241*G241)*-1))</f>
        <v>0</v>
      </c>
      <c r="I241" s="49">
        <v>36739</v>
      </c>
      <c r="J241" s="33">
        <v>375506</v>
      </c>
    </row>
    <row r="242" spans="1:10" s="33" customFormat="1" outlineLevel="2" x14ac:dyDescent="0.25">
      <c r="A242" s="47">
        <v>36761</v>
      </c>
      <c r="B242" s="29" t="s">
        <v>16</v>
      </c>
      <c r="C242" s="29" t="s">
        <v>18</v>
      </c>
      <c r="D242" s="29" t="s">
        <v>56</v>
      </c>
      <c r="E242" s="45">
        <v>-10000</v>
      </c>
      <c r="F242" s="45">
        <v>-10000</v>
      </c>
      <c r="G242" s="46">
        <v>0</v>
      </c>
      <c r="H242" s="48">
        <f t="shared" si="11"/>
        <v>0</v>
      </c>
      <c r="I242" s="49">
        <v>36739</v>
      </c>
      <c r="J242" s="33">
        <v>375506</v>
      </c>
    </row>
    <row r="243" spans="1:10" s="33" customFormat="1" outlineLevel="2" x14ac:dyDescent="0.25">
      <c r="A243" s="47">
        <v>36762</v>
      </c>
      <c r="B243" s="29" t="s">
        <v>16</v>
      </c>
      <c r="C243" s="29" t="s">
        <v>18</v>
      </c>
      <c r="D243" s="29" t="s">
        <v>56</v>
      </c>
      <c r="E243" s="45">
        <v>-5000</v>
      </c>
      <c r="F243" s="45">
        <v>-5000</v>
      </c>
      <c r="G243" s="46">
        <v>0</v>
      </c>
      <c r="H243" s="48">
        <f t="shared" si="11"/>
        <v>0</v>
      </c>
      <c r="I243" s="49">
        <v>36739</v>
      </c>
      <c r="J243" s="33">
        <v>377253</v>
      </c>
    </row>
    <row r="244" spans="1:10" s="33" customFormat="1" outlineLevel="2" x14ac:dyDescent="0.25">
      <c r="A244" s="47">
        <v>36762</v>
      </c>
      <c r="B244" s="29" t="s">
        <v>16</v>
      </c>
      <c r="C244" s="29" t="s">
        <v>18</v>
      </c>
      <c r="D244" s="29" t="s">
        <v>56</v>
      </c>
      <c r="E244" s="45">
        <v>-5000</v>
      </c>
      <c r="F244" s="45">
        <v>-5000</v>
      </c>
      <c r="G244" s="46">
        <v>0</v>
      </c>
      <c r="H244" s="48">
        <f t="shared" si="11"/>
        <v>0</v>
      </c>
      <c r="I244" s="49">
        <v>36739</v>
      </c>
      <c r="J244" s="33">
        <v>377253</v>
      </c>
    </row>
    <row r="245" spans="1:10" s="33" customFormat="1" outlineLevel="2" x14ac:dyDescent="0.25">
      <c r="A245" s="47">
        <v>36762</v>
      </c>
      <c r="B245" s="29" t="s">
        <v>16</v>
      </c>
      <c r="C245" s="29" t="s">
        <v>18</v>
      </c>
      <c r="D245" s="29" t="s">
        <v>56</v>
      </c>
      <c r="E245" s="45">
        <v>-5000</v>
      </c>
      <c r="F245" s="45">
        <v>-5000</v>
      </c>
      <c r="G245" s="46">
        <v>0</v>
      </c>
      <c r="H245" s="48">
        <f t="shared" si="11"/>
        <v>0</v>
      </c>
      <c r="I245" s="49">
        <v>36739</v>
      </c>
      <c r="J245" s="33">
        <v>377253</v>
      </c>
    </row>
    <row r="246" spans="1:10" s="33" customFormat="1" outlineLevel="2" x14ac:dyDescent="0.25">
      <c r="A246" s="47">
        <v>36762</v>
      </c>
      <c r="B246" s="29" t="s">
        <v>16</v>
      </c>
      <c r="C246" s="29" t="s">
        <v>18</v>
      </c>
      <c r="D246" s="29" t="s">
        <v>56</v>
      </c>
      <c r="E246" s="45">
        <v>-5000</v>
      </c>
      <c r="F246" s="45">
        <v>-5000</v>
      </c>
      <c r="G246" s="46">
        <v>0</v>
      </c>
      <c r="H246" s="48">
        <f t="shared" si="11"/>
        <v>0</v>
      </c>
      <c r="I246" s="49">
        <v>36739</v>
      </c>
      <c r="J246" s="33">
        <v>377255</v>
      </c>
    </row>
    <row r="247" spans="1:10" s="33" customFormat="1" outlineLevel="2" x14ac:dyDescent="0.25">
      <c r="A247" s="47">
        <v>36763</v>
      </c>
      <c r="B247" s="29" t="s">
        <v>16</v>
      </c>
      <c r="C247" s="29" t="s">
        <v>18</v>
      </c>
      <c r="D247" s="29" t="s">
        <v>56</v>
      </c>
      <c r="E247" s="45">
        <v>5000</v>
      </c>
      <c r="F247" s="45">
        <v>5000</v>
      </c>
      <c r="G247" s="46">
        <v>0</v>
      </c>
      <c r="H247" s="48">
        <f t="shared" si="11"/>
        <v>0</v>
      </c>
      <c r="I247" s="49">
        <v>36739</v>
      </c>
      <c r="J247" s="33">
        <v>378800</v>
      </c>
    </row>
    <row r="248" spans="1:10" s="33" customFormat="1" outlineLevel="2" x14ac:dyDescent="0.25">
      <c r="A248" s="47">
        <v>36763</v>
      </c>
      <c r="B248" s="29" t="s">
        <v>16</v>
      </c>
      <c r="C248" s="29" t="s">
        <v>18</v>
      </c>
      <c r="D248" s="29" t="s">
        <v>56</v>
      </c>
      <c r="E248" s="45">
        <v>30000</v>
      </c>
      <c r="F248" s="45">
        <v>30000</v>
      </c>
      <c r="G248" s="46">
        <v>0</v>
      </c>
      <c r="H248" s="48">
        <f t="shared" si="11"/>
        <v>0</v>
      </c>
      <c r="I248" s="49">
        <v>36739</v>
      </c>
      <c r="J248" s="33">
        <v>378812</v>
      </c>
    </row>
    <row r="249" spans="1:10" s="33" customFormat="1" outlineLevel="2" x14ac:dyDescent="0.25">
      <c r="A249" s="47">
        <v>36763</v>
      </c>
      <c r="B249" s="29" t="s">
        <v>16</v>
      </c>
      <c r="C249" s="29" t="s">
        <v>18</v>
      </c>
      <c r="D249" s="29" t="s">
        <v>56</v>
      </c>
      <c r="E249" s="45">
        <v>7182</v>
      </c>
      <c r="F249" s="45">
        <v>7182</v>
      </c>
      <c r="G249" s="46">
        <v>0</v>
      </c>
      <c r="H249" s="48">
        <f t="shared" si="11"/>
        <v>0</v>
      </c>
      <c r="I249" s="49">
        <v>36739</v>
      </c>
      <c r="J249" s="33">
        <v>378813</v>
      </c>
    </row>
    <row r="250" spans="1:10" s="33" customFormat="1" outlineLevel="2" x14ac:dyDescent="0.25">
      <c r="A250" s="47">
        <v>36763</v>
      </c>
      <c r="B250" s="29" t="s">
        <v>16</v>
      </c>
      <c r="C250" s="29" t="s">
        <v>18</v>
      </c>
      <c r="D250" s="29" t="s">
        <v>56</v>
      </c>
      <c r="E250" s="45">
        <v>30000</v>
      </c>
      <c r="F250" s="45">
        <v>30000</v>
      </c>
      <c r="G250" s="46">
        <v>0</v>
      </c>
      <c r="H250" s="48">
        <f t="shared" si="11"/>
        <v>0</v>
      </c>
      <c r="I250" s="49">
        <v>36739</v>
      </c>
      <c r="J250" s="33">
        <v>378815</v>
      </c>
    </row>
    <row r="251" spans="1:10" s="33" customFormat="1" outlineLevel="2" x14ac:dyDescent="0.25">
      <c r="A251" s="47">
        <v>36766</v>
      </c>
      <c r="B251" s="29" t="s">
        <v>16</v>
      </c>
      <c r="C251" s="29" t="s">
        <v>18</v>
      </c>
      <c r="D251" s="29" t="s">
        <v>56</v>
      </c>
      <c r="E251" s="45">
        <v>-20000</v>
      </c>
      <c r="F251" s="45">
        <v>-20000</v>
      </c>
      <c r="G251" s="46">
        <v>0</v>
      </c>
      <c r="H251" s="48">
        <f t="shared" si="11"/>
        <v>0</v>
      </c>
      <c r="I251" s="49">
        <v>36739</v>
      </c>
      <c r="J251" s="33">
        <v>382762</v>
      </c>
    </row>
    <row r="252" spans="1:10" s="33" customFormat="1" outlineLevel="2" x14ac:dyDescent="0.25">
      <c r="A252" s="47">
        <v>36768</v>
      </c>
      <c r="B252" s="29" t="s">
        <v>16</v>
      </c>
      <c r="C252" s="29" t="s">
        <v>18</v>
      </c>
      <c r="D252" s="29" t="s">
        <v>56</v>
      </c>
      <c r="E252" s="45">
        <v>-5000</v>
      </c>
      <c r="F252" s="45">
        <v>-5000</v>
      </c>
      <c r="G252" s="46">
        <v>0</v>
      </c>
      <c r="H252" s="48">
        <f t="shared" si="11"/>
        <v>0</v>
      </c>
      <c r="I252" s="49">
        <v>36739</v>
      </c>
      <c r="J252" s="33">
        <v>384479</v>
      </c>
    </row>
    <row r="253" spans="1:10" s="33" customFormat="1" outlineLevel="2" x14ac:dyDescent="0.25">
      <c r="A253" s="47">
        <v>36769</v>
      </c>
      <c r="B253" s="29" t="s">
        <v>16</v>
      </c>
      <c r="C253" s="29" t="s">
        <v>18</v>
      </c>
      <c r="D253" s="29" t="s">
        <v>56</v>
      </c>
      <c r="E253" s="45">
        <v>-30000</v>
      </c>
      <c r="F253" s="45">
        <v>-30000</v>
      </c>
      <c r="G253" s="46">
        <v>0</v>
      </c>
      <c r="H253" s="48">
        <f t="shared" si="11"/>
        <v>0</v>
      </c>
      <c r="I253" s="49">
        <v>36739</v>
      </c>
      <c r="J253" s="33">
        <v>386195</v>
      </c>
    </row>
    <row r="254" spans="1:10" s="33" customFormat="1" outlineLevel="2" x14ac:dyDescent="0.25">
      <c r="A254" s="28">
        <v>36634</v>
      </c>
      <c r="B254" s="29" t="s">
        <v>16</v>
      </c>
      <c r="C254" s="29" t="s">
        <v>18</v>
      </c>
      <c r="D254" s="29" t="s">
        <v>56</v>
      </c>
      <c r="E254" s="45">
        <v>-10170</v>
      </c>
      <c r="F254" s="45">
        <v>-315270</v>
      </c>
      <c r="G254" s="32">
        <v>0</v>
      </c>
      <c r="H254" s="39">
        <f t="shared" ref="H254:H259" si="15">IF(F254&gt;0,((F254*G254)*-1),((F254*G254)*-1))</f>
        <v>0</v>
      </c>
      <c r="I254" s="49">
        <v>36739</v>
      </c>
      <c r="J254" s="33">
        <v>246899</v>
      </c>
    </row>
    <row r="255" spans="1:10" s="33" customFormat="1" outlineLevel="2" x14ac:dyDescent="0.25">
      <c r="A255" s="28">
        <v>36699</v>
      </c>
      <c r="B255" s="29" t="s">
        <v>16</v>
      </c>
      <c r="C255" s="29" t="s">
        <v>18</v>
      </c>
      <c r="D255" s="29" t="s">
        <v>56</v>
      </c>
      <c r="E255" s="45">
        <v>-2540</v>
      </c>
      <c r="F255" s="45">
        <v>-78740</v>
      </c>
      <c r="G255" s="32">
        <v>0</v>
      </c>
      <c r="H255" s="39">
        <f t="shared" si="15"/>
        <v>0</v>
      </c>
      <c r="I255" s="49">
        <v>36739</v>
      </c>
      <c r="J255" s="33">
        <v>233123</v>
      </c>
    </row>
    <row r="256" spans="1:10" s="33" customFormat="1" outlineLevel="2" x14ac:dyDescent="0.25">
      <c r="A256" s="28">
        <v>36734</v>
      </c>
      <c r="B256" s="29" t="s">
        <v>16</v>
      </c>
      <c r="C256" s="29" t="s">
        <v>18</v>
      </c>
      <c r="D256" s="29" t="s">
        <v>56</v>
      </c>
      <c r="E256" s="45">
        <v>-1000</v>
      </c>
      <c r="F256" s="45">
        <v>-310000</v>
      </c>
      <c r="G256" s="32">
        <v>0</v>
      </c>
      <c r="H256" s="39">
        <f t="shared" si="15"/>
        <v>0</v>
      </c>
      <c r="I256" s="49">
        <v>36739</v>
      </c>
      <c r="J256" s="33">
        <v>346943</v>
      </c>
    </row>
    <row r="257" spans="1:10" s="33" customFormat="1" outlineLevel="2" x14ac:dyDescent="0.25">
      <c r="A257" s="28">
        <v>36734</v>
      </c>
      <c r="B257" s="29" t="s">
        <v>16</v>
      </c>
      <c r="C257" s="29" t="s">
        <v>18</v>
      </c>
      <c r="D257" s="29" t="s">
        <v>56</v>
      </c>
      <c r="E257" s="45">
        <v>-4122</v>
      </c>
      <c r="F257" s="45">
        <v>-127782</v>
      </c>
      <c r="G257" s="32">
        <v>0</v>
      </c>
      <c r="H257" s="39">
        <f t="shared" si="15"/>
        <v>0</v>
      </c>
      <c r="I257" s="49">
        <v>36739</v>
      </c>
      <c r="J257" s="33">
        <v>346943</v>
      </c>
    </row>
    <row r="258" spans="1:10" s="33" customFormat="1" outlineLevel="2" x14ac:dyDescent="0.25">
      <c r="A258" s="28">
        <v>36738</v>
      </c>
      <c r="B258" s="29" t="s">
        <v>16</v>
      </c>
      <c r="C258" s="29" t="s">
        <v>18</v>
      </c>
      <c r="D258" s="29" t="s">
        <v>56</v>
      </c>
      <c r="E258" s="45">
        <v>-32</v>
      </c>
      <c r="F258" s="45">
        <v>-992</v>
      </c>
      <c r="G258" s="32">
        <v>0</v>
      </c>
      <c r="H258" s="39">
        <f t="shared" si="15"/>
        <v>0</v>
      </c>
      <c r="I258" s="49">
        <v>36739</v>
      </c>
      <c r="J258" s="33">
        <v>350429</v>
      </c>
    </row>
    <row r="259" spans="1:10" s="33" customFormat="1" outlineLevel="2" x14ac:dyDescent="0.25">
      <c r="A259" s="28">
        <v>36738</v>
      </c>
      <c r="B259" s="29" t="s">
        <v>16</v>
      </c>
      <c r="C259" s="29" t="s">
        <v>18</v>
      </c>
      <c r="D259" s="29" t="s">
        <v>56</v>
      </c>
      <c r="E259" s="45">
        <v>-5000</v>
      </c>
      <c r="F259" s="45">
        <v>-5000</v>
      </c>
      <c r="G259" s="32">
        <v>0</v>
      </c>
      <c r="H259" s="39">
        <f t="shared" si="15"/>
        <v>0</v>
      </c>
      <c r="I259" s="49">
        <v>36739</v>
      </c>
      <c r="J259" s="33">
        <v>350494</v>
      </c>
    </row>
    <row r="260" spans="1:10" s="33" customFormat="1" outlineLevel="1" x14ac:dyDescent="0.25">
      <c r="A260" s="28"/>
      <c r="B260" s="29"/>
      <c r="C260" s="29" t="s">
        <v>43</v>
      </c>
      <c r="D260" s="29"/>
      <c r="E260" s="45"/>
      <c r="F260" s="45">
        <f>SUBTOTAL(9,F224:F259)</f>
        <v>-1036647</v>
      </c>
      <c r="G260" s="32"/>
      <c r="H260" s="39">
        <f>SUBTOTAL(9,H224:H259)</f>
        <v>0</v>
      </c>
      <c r="I260" s="49"/>
    </row>
    <row r="261" spans="1:10" s="33" customFormat="1" outlineLevel="2" x14ac:dyDescent="0.25">
      <c r="A261" s="28">
        <v>36738</v>
      </c>
      <c r="B261" s="29" t="s">
        <v>16</v>
      </c>
      <c r="C261" s="29" t="s">
        <v>17</v>
      </c>
      <c r="D261" s="29" t="s">
        <v>59</v>
      </c>
      <c r="E261" s="45">
        <v>5000</v>
      </c>
      <c r="F261" s="45">
        <v>5000</v>
      </c>
      <c r="G261" s="32">
        <v>0</v>
      </c>
      <c r="H261" s="39">
        <f>IF(F261&gt;0,((F261*G261)*-1),((F261*G261)*-1))</f>
        <v>0</v>
      </c>
      <c r="I261" s="49">
        <v>36739</v>
      </c>
      <c r="J261" s="33">
        <v>350493</v>
      </c>
    </row>
    <row r="262" spans="1:10" s="33" customFormat="1" outlineLevel="1" x14ac:dyDescent="0.25">
      <c r="A262" s="28"/>
      <c r="B262" s="29"/>
      <c r="C262" s="29" t="s">
        <v>42</v>
      </c>
      <c r="D262" s="29"/>
      <c r="E262" s="45"/>
      <c r="F262" s="45">
        <f>SUBTOTAL(9,F261:F261)</f>
        <v>5000</v>
      </c>
      <c r="G262" s="32"/>
      <c r="H262" s="39">
        <f>SUBTOTAL(9,H261:H261)</f>
        <v>0</v>
      </c>
      <c r="I262" s="49"/>
    </row>
    <row r="263" spans="1:10" s="33" customFormat="1" outlineLevel="2" x14ac:dyDescent="0.25">
      <c r="A263" s="28">
        <v>36738</v>
      </c>
      <c r="B263" s="29" t="s">
        <v>16</v>
      </c>
      <c r="C263" s="29" t="s">
        <v>18</v>
      </c>
      <c r="D263" s="29" t="s">
        <v>59</v>
      </c>
      <c r="E263" s="45">
        <v>-5000</v>
      </c>
      <c r="F263" s="45">
        <v>-5000</v>
      </c>
      <c r="G263" s="32">
        <v>0</v>
      </c>
      <c r="H263" s="39">
        <f>IF(F263&gt;0,((F263*G263)*-1),((F263*G263)*-1))</f>
        <v>0</v>
      </c>
      <c r="I263" s="49">
        <v>36739</v>
      </c>
      <c r="J263" s="33">
        <v>350491</v>
      </c>
    </row>
    <row r="264" spans="1:10" s="33" customFormat="1" outlineLevel="1" x14ac:dyDescent="0.25">
      <c r="A264" s="28"/>
      <c r="B264" s="29"/>
      <c r="C264" s="29" t="s">
        <v>43</v>
      </c>
      <c r="D264" s="29"/>
      <c r="E264" s="45"/>
      <c r="F264" s="45">
        <f>SUBTOTAL(9,F263:F263)</f>
        <v>-5000</v>
      </c>
      <c r="G264" s="32"/>
      <c r="H264" s="39">
        <f>SUBTOTAL(9,H263:H263)</f>
        <v>0</v>
      </c>
      <c r="I264" s="49"/>
    </row>
    <row r="265" spans="1:10" s="33" customFormat="1" outlineLevel="2" x14ac:dyDescent="0.25">
      <c r="A265" s="47">
        <v>36766</v>
      </c>
      <c r="B265" s="29" t="s">
        <v>16</v>
      </c>
      <c r="C265" s="29" t="s">
        <v>17</v>
      </c>
      <c r="D265" s="29" t="s">
        <v>25</v>
      </c>
      <c r="E265" s="45">
        <v>10000</v>
      </c>
      <c r="F265" s="45">
        <v>10000</v>
      </c>
      <c r="G265" s="46">
        <v>0</v>
      </c>
      <c r="H265" s="48">
        <f>IF(F265&gt;0,((F265*G265)*-1),((F265*G265)*-1))</f>
        <v>0</v>
      </c>
      <c r="I265" s="49">
        <v>36739</v>
      </c>
      <c r="J265" s="33">
        <v>382757</v>
      </c>
    </row>
    <row r="266" spans="1:10" s="33" customFormat="1" outlineLevel="2" x14ac:dyDescent="0.25">
      <c r="A266" s="47">
        <v>36768</v>
      </c>
      <c r="B266" s="29" t="s">
        <v>16</v>
      </c>
      <c r="C266" s="29" t="s">
        <v>17</v>
      </c>
      <c r="D266" s="29" t="s">
        <v>25</v>
      </c>
      <c r="E266" s="45">
        <v>5000</v>
      </c>
      <c r="F266" s="45">
        <v>5000</v>
      </c>
      <c r="G266" s="46">
        <v>0</v>
      </c>
      <c r="H266" s="48">
        <f>IF(F266&gt;0,((F266*G266)*-1),((F266*G266)*-1))</f>
        <v>0</v>
      </c>
      <c r="I266" s="49">
        <v>36739</v>
      </c>
      <c r="J266" s="33">
        <v>384474</v>
      </c>
    </row>
    <row r="267" spans="1:10" s="33" customFormat="1" outlineLevel="2" x14ac:dyDescent="0.25">
      <c r="A267" s="47">
        <v>36769</v>
      </c>
      <c r="B267" s="29" t="s">
        <v>16</v>
      </c>
      <c r="C267" s="29" t="s">
        <v>17</v>
      </c>
      <c r="D267" s="29" t="s">
        <v>25</v>
      </c>
      <c r="E267" s="45">
        <v>2163</v>
      </c>
      <c r="F267" s="45">
        <v>2163</v>
      </c>
      <c r="G267" s="46">
        <v>0</v>
      </c>
      <c r="H267" s="48">
        <f>IF(F267&gt;0,((F267*G267)*-1),((F267*G267)*-1))</f>
        <v>0</v>
      </c>
      <c r="I267" s="49">
        <v>36739</v>
      </c>
      <c r="J267" s="33">
        <v>386207</v>
      </c>
    </row>
    <row r="268" spans="1:10" s="33" customFormat="1" outlineLevel="1" x14ac:dyDescent="0.25">
      <c r="A268" s="47"/>
      <c r="B268" s="29"/>
      <c r="C268" s="29" t="s">
        <v>42</v>
      </c>
      <c r="D268" s="29"/>
      <c r="E268" s="45"/>
      <c r="F268" s="45">
        <f>SUBTOTAL(9,F265:F267)</f>
        <v>17163</v>
      </c>
      <c r="G268" s="46"/>
      <c r="H268" s="48">
        <f>SUBTOTAL(9,H265:H267)</f>
        <v>0</v>
      </c>
      <c r="I268" s="49"/>
    </row>
    <row r="269" spans="1:10" s="33" customFormat="1" outlineLevel="2" x14ac:dyDescent="0.25">
      <c r="A269" s="47">
        <v>36742</v>
      </c>
      <c r="B269" s="29" t="s">
        <v>16</v>
      </c>
      <c r="C269" s="29" t="s">
        <v>18</v>
      </c>
      <c r="D269" s="29" t="s">
        <v>25</v>
      </c>
      <c r="E269" s="45">
        <v>-15000</v>
      </c>
      <c r="F269" s="45">
        <v>-15000</v>
      </c>
      <c r="G269" s="46">
        <v>0</v>
      </c>
      <c r="H269" s="48">
        <f t="shared" ref="H269:H276" si="16">IF(F269&gt;0,((F269*G269)*-1),((F269*G269)*-1))</f>
        <v>0</v>
      </c>
      <c r="I269" s="49">
        <v>36739</v>
      </c>
      <c r="J269" s="33">
        <v>356738</v>
      </c>
    </row>
    <row r="270" spans="1:10" s="33" customFormat="1" outlineLevel="2" x14ac:dyDescent="0.25">
      <c r="A270" s="47">
        <v>36742</v>
      </c>
      <c r="B270" s="29" t="s">
        <v>16</v>
      </c>
      <c r="C270" s="29" t="s">
        <v>18</v>
      </c>
      <c r="D270" s="29" t="s">
        <v>25</v>
      </c>
      <c r="E270" s="45">
        <v>-15000</v>
      </c>
      <c r="F270" s="45">
        <v>-15000</v>
      </c>
      <c r="G270" s="46">
        <v>0</v>
      </c>
      <c r="H270" s="48">
        <f t="shared" si="16"/>
        <v>0</v>
      </c>
      <c r="I270" s="49">
        <v>36739</v>
      </c>
      <c r="J270" s="33">
        <v>356739</v>
      </c>
    </row>
    <row r="271" spans="1:10" s="33" customFormat="1" outlineLevel="2" x14ac:dyDescent="0.25">
      <c r="A271" s="47">
        <v>36742</v>
      </c>
      <c r="B271" s="29" t="s">
        <v>16</v>
      </c>
      <c r="C271" s="29" t="s">
        <v>18</v>
      </c>
      <c r="D271" s="29" t="s">
        <v>25</v>
      </c>
      <c r="E271" s="45">
        <v>-15000</v>
      </c>
      <c r="F271" s="45">
        <v>-15000</v>
      </c>
      <c r="G271" s="46">
        <v>0</v>
      </c>
      <c r="H271" s="48">
        <f t="shared" si="16"/>
        <v>0</v>
      </c>
      <c r="I271" s="49">
        <v>36739</v>
      </c>
      <c r="J271" s="33">
        <v>356740</v>
      </c>
    </row>
    <row r="272" spans="1:10" s="33" customFormat="1" outlineLevel="2" x14ac:dyDescent="0.25">
      <c r="A272" s="47">
        <v>36768</v>
      </c>
      <c r="B272" s="29" t="s">
        <v>16</v>
      </c>
      <c r="C272" s="29" t="s">
        <v>18</v>
      </c>
      <c r="D272" s="29" t="s">
        <v>25</v>
      </c>
      <c r="E272" s="45">
        <v>-5000</v>
      </c>
      <c r="F272" s="45">
        <v>-5000</v>
      </c>
      <c r="G272" s="46">
        <v>0</v>
      </c>
      <c r="H272" s="48">
        <f t="shared" si="16"/>
        <v>0</v>
      </c>
      <c r="I272" s="49">
        <v>36739</v>
      </c>
      <c r="J272" s="33">
        <v>384451</v>
      </c>
    </row>
    <row r="273" spans="1:10" s="33" customFormat="1" outlineLevel="2" x14ac:dyDescent="0.25">
      <c r="A273" s="28">
        <v>36738</v>
      </c>
      <c r="B273" s="29" t="s">
        <v>16</v>
      </c>
      <c r="C273" s="29" t="s">
        <v>18</v>
      </c>
      <c r="D273" s="29" t="s">
        <v>25</v>
      </c>
      <c r="E273" s="45">
        <v>-5000</v>
      </c>
      <c r="F273" s="45">
        <v>-5000</v>
      </c>
      <c r="G273" s="32">
        <v>0</v>
      </c>
      <c r="H273" s="39">
        <f t="shared" si="16"/>
        <v>0</v>
      </c>
      <c r="I273" s="49">
        <v>36739</v>
      </c>
      <c r="J273" s="33">
        <v>350432</v>
      </c>
    </row>
    <row r="274" spans="1:10" s="33" customFormat="1" outlineLevel="2" x14ac:dyDescent="0.25">
      <c r="A274" s="28">
        <v>36738</v>
      </c>
      <c r="B274" s="29" t="s">
        <v>16</v>
      </c>
      <c r="C274" s="29" t="s">
        <v>18</v>
      </c>
      <c r="D274" s="29" t="s">
        <v>25</v>
      </c>
      <c r="E274" s="45">
        <v>-5000</v>
      </c>
      <c r="F274" s="45">
        <v>-5000</v>
      </c>
      <c r="G274" s="32">
        <v>0</v>
      </c>
      <c r="H274" s="39">
        <f t="shared" si="16"/>
        <v>0</v>
      </c>
      <c r="I274" s="49">
        <v>36739</v>
      </c>
      <c r="J274" s="33">
        <v>350487</v>
      </c>
    </row>
    <row r="275" spans="1:10" s="33" customFormat="1" outlineLevel="2" x14ac:dyDescent="0.25">
      <c r="A275" s="28">
        <v>36738</v>
      </c>
      <c r="B275" s="29" t="s">
        <v>16</v>
      </c>
      <c r="C275" s="29" t="s">
        <v>18</v>
      </c>
      <c r="D275" s="29" t="s">
        <v>25</v>
      </c>
      <c r="E275" s="45">
        <v>-5000</v>
      </c>
      <c r="F275" s="45">
        <v>-5000</v>
      </c>
      <c r="G275" s="32">
        <v>0</v>
      </c>
      <c r="H275" s="39">
        <f t="shared" si="16"/>
        <v>0</v>
      </c>
      <c r="I275" s="49">
        <v>36739</v>
      </c>
      <c r="J275" s="33">
        <v>350488</v>
      </c>
    </row>
    <row r="276" spans="1:10" s="33" customFormat="1" outlineLevel="2" x14ac:dyDescent="0.25">
      <c r="A276" s="28">
        <v>36738</v>
      </c>
      <c r="B276" s="29" t="s">
        <v>16</v>
      </c>
      <c r="C276" s="29" t="s">
        <v>18</v>
      </c>
      <c r="D276" s="29" t="s">
        <v>25</v>
      </c>
      <c r="E276" s="45">
        <v>-5000</v>
      </c>
      <c r="F276" s="45">
        <v>-5000</v>
      </c>
      <c r="G276" s="32">
        <v>0</v>
      </c>
      <c r="H276" s="39">
        <f t="shared" si="16"/>
        <v>0</v>
      </c>
      <c r="I276" s="49">
        <v>36739</v>
      </c>
      <c r="J276" s="33">
        <v>350490</v>
      </c>
    </row>
    <row r="277" spans="1:10" s="33" customFormat="1" outlineLevel="1" x14ac:dyDescent="0.25">
      <c r="A277" s="28"/>
      <c r="B277" s="29"/>
      <c r="C277" s="29" t="s">
        <v>43</v>
      </c>
      <c r="D277" s="29"/>
      <c r="E277" s="45"/>
      <c r="F277" s="45">
        <f>SUBTOTAL(9,F269:F276)</f>
        <v>-70000</v>
      </c>
      <c r="G277" s="32"/>
      <c r="H277" s="39">
        <f>SUBTOTAL(9,H269:H276)</f>
        <v>0</v>
      </c>
      <c r="I277" s="49"/>
    </row>
    <row r="278" spans="1:10" outlineLevel="1" x14ac:dyDescent="0.25">
      <c r="G278" s="19" t="s">
        <v>53</v>
      </c>
    </row>
    <row r="279" spans="1:10" outlineLevel="1" x14ac:dyDescent="0.25">
      <c r="C279" s="6" t="s">
        <v>28</v>
      </c>
      <c r="F279" s="18">
        <f>SUBTOTAL(9,F8:F278)</f>
        <v>0</v>
      </c>
      <c r="H279" s="38">
        <f>SUBTOTAL(9,H8:H278)</f>
        <v>-593278.45499999926</v>
      </c>
    </row>
  </sheetData>
  <pageMargins left="0.25" right="0.25" top="0.5" bottom="0.5" header="0.5" footer="0.5"/>
  <pageSetup paperSize="5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topLeftCell="C442" workbookViewId="0">
      <selection activeCell="H462" sqref="H462"/>
    </sheetView>
  </sheetViews>
  <sheetFormatPr defaultRowHeight="15.75" x14ac:dyDescent="0.25"/>
  <cols>
    <col min="1" max="2" width="11.5" style="3" customWidth="1"/>
    <col min="3" max="3" width="12" style="1" customWidth="1"/>
    <col min="4" max="4" width="17.75" style="1" customWidth="1"/>
    <col min="5" max="5" width="9.5" style="1" customWidth="1"/>
    <col min="6" max="6" width="11.75" customWidth="1"/>
    <col min="7" max="7" width="10" style="2" customWidth="1"/>
    <col min="8" max="8" width="13.25" style="2" customWidth="1"/>
    <col min="9" max="9" width="14" style="4" bestFit="1" customWidth="1"/>
    <col min="10" max="10" width="14.375" style="2" customWidth="1"/>
    <col min="11" max="11" width="9" style="1"/>
  </cols>
  <sheetData>
    <row r="1" spans="1:11" s="7" customFormat="1" x14ac:dyDescent="0.25">
      <c r="A1" s="14" t="s">
        <v>0</v>
      </c>
      <c r="B1" s="14"/>
      <c r="C1" s="6"/>
      <c r="D1" s="6"/>
      <c r="E1" s="6"/>
      <c r="G1" s="8"/>
      <c r="H1" s="8"/>
      <c r="I1" s="12"/>
      <c r="J1" s="8"/>
      <c r="K1" s="6"/>
    </row>
    <row r="2" spans="1:11" s="7" customFormat="1" x14ac:dyDescent="0.25">
      <c r="A2" s="14"/>
      <c r="B2" s="14"/>
      <c r="C2" s="6"/>
      <c r="D2" s="6"/>
      <c r="E2" s="6"/>
      <c r="G2" s="8"/>
      <c r="H2" s="8"/>
      <c r="I2" s="12"/>
      <c r="J2" s="8"/>
      <c r="K2" s="6"/>
    </row>
    <row r="3" spans="1:11" s="7" customFormat="1" x14ac:dyDescent="0.25">
      <c r="A3" s="14"/>
      <c r="B3" s="14"/>
      <c r="C3" s="13"/>
      <c r="D3" s="6"/>
      <c r="E3" s="6"/>
      <c r="G3" s="8"/>
      <c r="H3" s="8"/>
      <c r="I3" s="12"/>
      <c r="J3" s="8"/>
      <c r="K3" s="6"/>
    </row>
    <row r="6" spans="1:11" s="7" customFormat="1" x14ac:dyDescent="0.25">
      <c r="A6" s="10" t="s">
        <v>2</v>
      </c>
      <c r="B6" s="10"/>
      <c r="C6" s="6"/>
      <c r="D6" s="6" t="s">
        <v>14</v>
      </c>
      <c r="E6" s="6"/>
      <c r="G6" s="11" t="s">
        <v>7</v>
      </c>
      <c r="H6" s="11" t="s">
        <v>8</v>
      </c>
      <c r="I6" s="12" t="s">
        <v>9</v>
      </c>
      <c r="J6" s="11" t="s">
        <v>12</v>
      </c>
      <c r="K6" s="6" t="s">
        <v>44</v>
      </c>
    </row>
    <row r="7" spans="1:11" s="7" customFormat="1" x14ac:dyDescent="0.25">
      <c r="A7" s="10" t="s">
        <v>3</v>
      </c>
      <c r="B7" s="10"/>
      <c r="C7" s="6" t="s">
        <v>11</v>
      </c>
      <c r="D7" s="6" t="s">
        <v>4</v>
      </c>
      <c r="E7" s="6" t="s">
        <v>21</v>
      </c>
      <c r="F7" s="6" t="s">
        <v>6</v>
      </c>
      <c r="G7" s="11" t="s">
        <v>5</v>
      </c>
      <c r="H7" s="11" t="s">
        <v>5</v>
      </c>
      <c r="I7" s="12" t="s">
        <v>10</v>
      </c>
      <c r="J7" s="11" t="s">
        <v>13</v>
      </c>
      <c r="K7" s="6" t="s">
        <v>30</v>
      </c>
    </row>
    <row r="8" spans="1:11" x14ac:dyDescent="0.25">
      <c r="A8" s="3">
        <v>36614</v>
      </c>
      <c r="B8" s="3">
        <v>36617</v>
      </c>
      <c r="C8" s="1" t="s">
        <v>15</v>
      </c>
      <c r="D8" s="1" t="s">
        <v>17</v>
      </c>
      <c r="E8" s="1" t="s">
        <v>22</v>
      </c>
      <c r="F8" s="5" t="s">
        <v>19</v>
      </c>
      <c r="G8" s="2">
        <v>15255</v>
      </c>
      <c r="H8" s="2">
        <f>IF(D8="B",G8*30,(G8*30*-1))</f>
        <v>457650</v>
      </c>
      <c r="I8" s="4">
        <v>2.855</v>
      </c>
      <c r="J8" s="2">
        <f>IF(H8&gt;0,((H8*I8)*-1),((H8*I8)*-1))</f>
        <v>-1306590.75</v>
      </c>
    </row>
    <row r="9" spans="1:11" x14ac:dyDescent="0.25">
      <c r="A9" s="3">
        <v>36614</v>
      </c>
      <c r="B9" s="3">
        <v>36617</v>
      </c>
      <c r="C9" s="1" t="s">
        <v>15</v>
      </c>
      <c r="D9" s="1" t="s">
        <v>17</v>
      </c>
      <c r="E9" s="1" t="s">
        <v>22</v>
      </c>
      <c r="F9" s="5" t="s">
        <v>20</v>
      </c>
      <c r="G9" s="2">
        <v>5085</v>
      </c>
      <c r="H9" s="2">
        <f t="shared" ref="H9:H22" si="0">IF(D9="B",G9*30,(G9*30*-1))</f>
        <v>152550</v>
      </c>
      <c r="I9" s="4">
        <v>2.8050000000000002</v>
      </c>
      <c r="J9" s="2">
        <f t="shared" ref="J9:J23" si="1">IF(H9&gt;0,((H9*I9)*-1),((H9*I9)*-1))</f>
        <v>-427902.75</v>
      </c>
    </row>
    <row r="10" spans="1:11" x14ac:dyDescent="0.25">
      <c r="A10" s="3">
        <v>36588</v>
      </c>
      <c r="B10" s="3">
        <v>36617</v>
      </c>
      <c r="C10" s="1" t="s">
        <v>15</v>
      </c>
      <c r="D10" s="1" t="s">
        <v>17</v>
      </c>
      <c r="E10" s="1" t="s">
        <v>23</v>
      </c>
      <c r="F10" s="5" t="s">
        <v>19</v>
      </c>
      <c r="G10" s="2">
        <v>7620</v>
      </c>
      <c r="H10" s="2">
        <f t="shared" si="0"/>
        <v>228600</v>
      </c>
      <c r="I10" s="4">
        <v>2.7925</v>
      </c>
      <c r="J10" s="2">
        <f t="shared" si="1"/>
        <v>-638365.5</v>
      </c>
    </row>
    <row r="11" spans="1:11" x14ac:dyDescent="0.25">
      <c r="A11" s="3">
        <v>36588</v>
      </c>
      <c r="B11" s="3">
        <v>36617</v>
      </c>
      <c r="C11" s="1" t="s">
        <v>15</v>
      </c>
      <c r="D11" s="1" t="s">
        <v>17</v>
      </c>
      <c r="E11" s="1" t="s">
        <v>23</v>
      </c>
      <c r="F11" s="5" t="s">
        <v>20</v>
      </c>
      <c r="G11" s="2">
        <v>2540</v>
      </c>
      <c r="H11" s="2">
        <f t="shared" si="0"/>
        <v>76200</v>
      </c>
      <c r="I11" s="4">
        <v>2.7250000000000001</v>
      </c>
      <c r="J11" s="2">
        <f t="shared" si="1"/>
        <v>-207645</v>
      </c>
    </row>
    <row r="12" spans="1:11" x14ac:dyDescent="0.25">
      <c r="A12" s="3">
        <v>36588</v>
      </c>
      <c r="B12" s="3">
        <v>36617</v>
      </c>
      <c r="C12" s="1" t="s">
        <v>15</v>
      </c>
      <c r="D12" s="1" t="s">
        <v>17</v>
      </c>
      <c r="E12" s="1" t="s">
        <v>23</v>
      </c>
      <c r="F12" s="5" t="s">
        <v>19</v>
      </c>
      <c r="G12" s="2">
        <v>12504</v>
      </c>
      <c r="H12" s="2">
        <f t="shared" si="0"/>
        <v>375120</v>
      </c>
      <c r="I12" s="4">
        <v>2.7850000000000001</v>
      </c>
      <c r="J12" s="2">
        <f t="shared" si="1"/>
        <v>-1044709.2000000001</v>
      </c>
    </row>
    <row r="13" spans="1:11" x14ac:dyDescent="0.25">
      <c r="A13" s="3">
        <v>36588</v>
      </c>
      <c r="B13" s="3">
        <v>36617</v>
      </c>
      <c r="C13" s="1" t="s">
        <v>15</v>
      </c>
      <c r="D13" s="1" t="s">
        <v>17</v>
      </c>
      <c r="E13" s="1" t="s">
        <v>23</v>
      </c>
      <c r="F13" s="5" t="s">
        <v>20</v>
      </c>
      <c r="G13" s="2">
        <v>4168</v>
      </c>
      <c r="H13" s="2">
        <f t="shared" si="0"/>
        <v>125040</v>
      </c>
      <c r="I13" s="4">
        <v>2.72</v>
      </c>
      <c r="J13" s="2">
        <f t="shared" si="1"/>
        <v>-340108.80000000005</v>
      </c>
    </row>
    <row r="14" spans="1:11" x14ac:dyDescent="0.25">
      <c r="A14" s="3">
        <v>36624</v>
      </c>
      <c r="B14" s="3">
        <v>36617</v>
      </c>
      <c r="C14" s="1" t="s">
        <v>15</v>
      </c>
      <c r="D14" s="1" t="s">
        <v>18</v>
      </c>
      <c r="E14" s="1" t="s">
        <v>22</v>
      </c>
      <c r="F14" s="5" t="s">
        <v>19</v>
      </c>
      <c r="G14" s="2">
        <v>1000</v>
      </c>
      <c r="H14" s="2">
        <f t="shared" si="0"/>
        <v>-30000</v>
      </c>
      <c r="I14" s="4">
        <v>2.94</v>
      </c>
      <c r="J14" s="2">
        <f t="shared" si="1"/>
        <v>88200</v>
      </c>
    </row>
    <row r="15" spans="1:11" s="20" customFormat="1" x14ac:dyDescent="0.25">
      <c r="A15" s="15">
        <v>36614</v>
      </c>
      <c r="B15" s="3">
        <v>36617</v>
      </c>
      <c r="C15" s="16" t="s">
        <v>16</v>
      </c>
      <c r="D15" s="16" t="s">
        <v>18</v>
      </c>
      <c r="E15" s="16" t="s">
        <v>22</v>
      </c>
      <c r="F15" s="17" t="s">
        <v>19</v>
      </c>
      <c r="G15" s="18">
        <v>15255</v>
      </c>
      <c r="H15" s="18">
        <f t="shared" si="0"/>
        <v>-457650</v>
      </c>
      <c r="I15" s="19">
        <v>2.855</v>
      </c>
      <c r="J15" s="18">
        <f t="shared" si="1"/>
        <v>1306590.75</v>
      </c>
      <c r="K15" s="16">
        <v>233209</v>
      </c>
    </row>
    <row r="16" spans="1:11" s="20" customFormat="1" x14ac:dyDescent="0.25">
      <c r="A16" s="15">
        <v>36614</v>
      </c>
      <c r="B16" s="3">
        <v>36617</v>
      </c>
      <c r="C16" s="16" t="s">
        <v>16</v>
      </c>
      <c r="D16" s="16" t="s">
        <v>18</v>
      </c>
      <c r="E16" s="16" t="s">
        <v>22</v>
      </c>
      <c r="F16" s="17" t="s">
        <v>20</v>
      </c>
      <c r="G16" s="18">
        <v>5085</v>
      </c>
      <c r="H16" s="18">
        <f t="shared" si="0"/>
        <v>-152550</v>
      </c>
      <c r="I16" s="19">
        <v>2.8050000000000002</v>
      </c>
      <c r="J16" s="18">
        <f t="shared" si="1"/>
        <v>427902.75</v>
      </c>
      <c r="K16" s="16">
        <v>233218</v>
      </c>
    </row>
    <row r="17" spans="1:12" s="20" customFormat="1" x14ac:dyDescent="0.25">
      <c r="A17" s="15">
        <v>36588</v>
      </c>
      <c r="B17" s="3">
        <v>36617</v>
      </c>
      <c r="C17" s="16" t="s">
        <v>16</v>
      </c>
      <c r="D17" s="16" t="s">
        <v>18</v>
      </c>
      <c r="E17" s="16" t="s">
        <v>23</v>
      </c>
      <c r="F17" s="17" t="s">
        <v>19</v>
      </c>
      <c r="G17" s="18">
        <v>7620</v>
      </c>
      <c r="H17" s="18">
        <f t="shared" si="0"/>
        <v>-228600</v>
      </c>
      <c r="I17" s="19">
        <v>2.7925</v>
      </c>
      <c r="J17" s="18">
        <f t="shared" si="1"/>
        <v>638365.5</v>
      </c>
      <c r="K17" s="16">
        <v>233096</v>
      </c>
    </row>
    <row r="18" spans="1:12" s="20" customFormat="1" x14ac:dyDescent="0.25">
      <c r="A18" s="15">
        <v>36588</v>
      </c>
      <c r="B18" s="3">
        <v>36617</v>
      </c>
      <c r="C18" s="16" t="s">
        <v>16</v>
      </c>
      <c r="D18" s="16" t="s">
        <v>18</v>
      </c>
      <c r="E18" s="16" t="s">
        <v>23</v>
      </c>
      <c r="F18" s="17" t="s">
        <v>20</v>
      </c>
      <c r="G18" s="18">
        <v>2540</v>
      </c>
      <c r="H18" s="18">
        <f t="shared" si="0"/>
        <v>-76200</v>
      </c>
      <c r="I18" s="19">
        <v>2.7250000000000001</v>
      </c>
      <c r="J18" s="18">
        <f t="shared" si="1"/>
        <v>207645</v>
      </c>
      <c r="K18" s="16">
        <v>233127</v>
      </c>
    </row>
    <row r="19" spans="1:12" s="20" customFormat="1" x14ac:dyDescent="0.25">
      <c r="A19" s="15">
        <v>36588</v>
      </c>
      <c r="B19" s="3">
        <v>36617</v>
      </c>
      <c r="C19" s="16" t="s">
        <v>16</v>
      </c>
      <c r="D19" s="16" t="s">
        <v>18</v>
      </c>
      <c r="E19" s="16" t="s">
        <v>23</v>
      </c>
      <c r="F19" s="17" t="s">
        <v>19</v>
      </c>
      <c r="G19" s="18">
        <v>12504</v>
      </c>
      <c r="H19" s="18">
        <f t="shared" si="0"/>
        <v>-375120</v>
      </c>
      <c r="I19" s="19">
        <v>2.7850000000000001</v>
      </c>
      <c r="J19" s="18">
        <f t="shared" si="1"/>
        <v>1044709.2000000001</v>
      </c>
      <c r="K19" s="16">
        <v>233142</v>
      </c>
    </row>
    <row r="20" spans="1:12" s="20" customFormat="1" x14ac:dyDescent="0.25">
      <c r="A20" s="15">
        <v>36588</v>
      </c>
      <c r="B20" s="3">
        <v>36617</v>
      </c>
      <c r="C20" s="16" t="s">
        <v>16</v>
      </c>
      <c r="D20" s="16" t="s">
        <v>18</v>
      </c>
      <c r="E20" s="16" t="s">
        <v>23</v>
      </c>
      <c r="F20" s="17" t="s">
        <v>20</v>
      </c>
      <c r="G20" s="18">
        <v>4168</v>
      </c>
      <c r="H20" s="18">
        <f t="shared" si="0"/>
        <v>-125040</v>
      </c>
      <c r="I20" s="19">
        <v>2.72</v>
      </c>
      <c r="J20" s="18">
        <f t="shared" si="1"/>
        <v>340108.80000000005</v>
      </c>
      <c r="K20" s="16">
        <v>233147</v>
      </c>
    </row>
    <row r="21" spans="1:12" s="20" customFormat="1" x14ac:dyDescent="0.25">
      <c r="A21" s="15">
        <v>36624</v>
      </c>
      <c r="B21" s="3">
        <v>36617</v>
      </c>
      <c r="C21" s="16" t="s">
        <v>16</v>
      </c>
      <c r="D21" s="16" t="s">
        <v>17</v>
      </c>
      <c r="E21" s="16" t="s">
        <v>22</v>
      </c>
      <c r="F21" s="17" t="s">
        <v>19</v>
      </c>
      <c r="G21" s="18">
        <v>1000</v>
      </c>
      <c r="H21" s="18">
        <f t="shared" si="0"/>
        <v>30000</v>
      </c>
      <c r="I21" s="19">
        <v>2.94</v>
      </c>
      <c r="J21" s="18">
        <f t="shared" si="1"/>
        <v>-88200</v>
      </c>
      <c r="K21" s="16">
        <v>264696</v>
      </c>
    </row>
    <row r="22" spans="1:12" s="20" customFormat="1" x14ac:dyDescent="0.25">
      <c r="A22" s="15">
        <v>36624</v>
      </c>
      <c r="B22" s="3">
        <v>36617</v>
      </c>
      <c r="C22" s="16" t="s">
        <v>16</v>
      </c>
      <c r="D22" s="16" t="s">
        <v>17</v>
      </c>
      <c r="E22" s="16" t="s">
        <v>22</v>
      </c>
      <c r="F22" s="17" t="s">
        <v>19</v>
      </c>
      <c r="G22" s="18">
        <v>1500</v>
      </c>
      <c r="H22" s="18">
        <f t="shared" si="0"/>
        <v>45000</v>
      </c>
      <c r="I22" s="19">
        <v>2.97</v>
      </c>
      <c r="J22" s="18">
        <f t="shared" si="1"/>
        <v>-133650</v>
      </c>
      <c r="K22" s="16">
        <v>264699</v>
      </c>
    </row>
    <row r="23" spans="1:12" s="20" customFormat="1" x14ac:dyDescent="0.25">
      <c r="A23" s="15">
        <v>36643</v>
      </c>
      <c r="B23" s="3">
        <v>36617</v>
      </c>
      <c r="C23" s="16" t="s">
        <v>16</v>
      </c>
      <c r="D23" s="16" t="s">
        <v>18</v>
      </c>
      <c r="E23" s="16" t="s">
        <v>22</v>
      </c>
      <c r="F23" s="20" t="s">
        <v>25</v>
      </c>
      <c r="G23" s="18">
        <v>333</v>
      </c>
      <c r="H23" s="18">
        <f>IF(D23="B",G23*30,(G23*30*-1))+(-10)</f>
        <v>-10000</v>
      </c>
      <c r="I23" s="19">
        <v>3.0350000000000001</v>
      </c>
      <c r="J23" s="18">
        <f t="shared" si="1"/>
        <v>30350</v>
      </c>
      <c r="K23" s="16">
        <v>253409</v>
      </c>
    </row>
    <row r="24" spans="1:12" x14ac:dyDescent="0.25">
      <c r="A24" s="3">
        <v>36624</v>
      </c>
      <c r="B24" s="3">
        <v>36617</v>
      </c>
      <c r="C24" s="1" t="s">
        <v>16</v>
      </c>
      <c r="D24" s="1" t="s">
        <v>18</v>
      </c>
      <c r="E24" s="1" t="s">
        <v>22</v>
      </c>
      <c r="F24" t="s">
        <v>19</v>
      </c>
      <c r="G24" s="2">
        <v>1500</v>
      </c>
      <c r="H24" s="2">
        <f>IF(D24="B",G24*30,(G24*30*-1))</f>
        <v>-45000</v>
      </c>
      <c r="I24" s="4">
        <v>2.97</v>
      </c>
      <c r="J24" s="2">
        <f>IF(H24&gt;0,((H24*I24)*-1),((H24*I24)*-1))</f>
        <v>133650</v>
      </c>
      <c r="K24" s="1">
        <v>264702</v>
      </c>
    </row>
    <row r="25" spans="1:12" x14ac:dyDescent="0.25">
      <c r="A25" s="3">
        <v>36643</v>
      </c>
      <c r="B25" s="3">
        <v>36617</v>
      </c>
      <c r="C25" s="1" t="s">
        <v>16</v>
      </c>
      <c r="D25" s="1" t="s">
        <v>17</v>
      </c>
      <c r="E25" s="1" t="s">
        <v>22</v>
      </c>
      <c r="F25" t="s">
        <v>25</v>
      </c>
      <c r="G25" s="2">
        <v>333</v>
      </c>
      <c r="H25" s="2">
        <f>IF(D25="B",G25*30,(G25*30*-1))+10</f>
        <v>10000</v>
      </c>
      <c r="I25" s="4">
        <v>3.0350000000000001</v>
      </c>
      <c r="J25" s="2">
        <f>IF(H25&gt;0,((H25*I25)*-1),((H25*I25)*-1))</f>
        <v>-30350</v>
      </c>
      <c r="K25" s="1">
        <v>264704</v>
      </c>
    </row>
    <row r="26" spans="1:12" x14ac:dyDescent="0.25">
      <c r="A26" s="10">
        <v>36658</v>
      </c>
      <c r="B26" s="3">
        <v>36647</v>
      </c>
      <c r="C26" s="6" t="s">
        <v>15</v>
      </c>
      <c r="D26" s="6" t="s">
        <v>17</v>
      </c>
      <c r="E26" s="6" t="s">
        <v>23</v>
      </c>
      <c r="F26" s="9" t="s">
        <v>20</v>
      </c>
      <c r="G26" s="8">
        <v>14103</v>
      </c>
      <c r="H26" s="8">
        <v>14103</v>
      </c>
      <c r="I26" s="12">
        <v>3.145</v>
      </c>
      <c r="J26" s="8">
        <f t="shared" ref="J26:J69" si="2">IF(H26&gt;0,((H26*I26)*-1),((H26*I26)*-1))</f>
        <v>-44353.934999999998</v>
      </c>
      <c r="K26" s="6">
        <v>268266</v>
      </c>
      <c r="L26" s="6" t="s">
        <v>38</v>
      </c>
    </row>
    <row r="27" spans="1:12" x14ac:dyDescent="0.25">
      <c r="A27" s="10">
        <v>36665</v>
      </c>
      <c r="B27" s="3">
        <v>36647</v>
      </c>
      <c r="C27" s="6" t="s">
        <v>15</v>
      </c>
      <c r="D27" s="6" t="s">
        <v>17</v>
      </c>
      <c r="E27" s="6" t="s">
        <v>23</v>
      </c>
      <c r="F27" s="9" t="s">
        <v>20</v>
      </c>
      <c r="G27" s="8">
        <f>4271*3</f>
        <v>12813</v>
      </c>
      <c r="H27" s="8">
        <f>4271*3</f>
        <v>12813</v>
      </c>
      <c r="I27" s="12">
        <v>3.5449999999999999</v>
      </c>
      <c r="J27" s="8">
        <f t="shared" si="2"/>
        <v>-45422.084999999999</v>
      </c>
      <c r="K27" s="6">
        <v>274014</v>
      </c>
      <c r="L27" s="6" t="s">
        <v>38</v>
      </c>
    </row>
    <row r="28" spans="1:12" x14ac:dyDescent="0.25">
      <c r="A28" s="10">
        <v>36622</v>
      </c>
      <c r="B28" s="3">
        <v>36647</v>
      </c>
      <c r="C28" s="6" t="s">
        <v>15</v>
      </c>
      <c r="D28" s="6" t="s">
        <v>17</v>
      </c>
      <c r="E28" s="6" t="s">
        <v>23</v>
      </c>
      <c r="F28" s="9" t="s">
        <v>20</v>
      </c>
      <c r="G28" s="8">
        <v>5594</v>
      </c>
      <c r="H28" s="8">
        <f>5594*31</f>
        <v>173414</v>
      </c>
      <c r="I28" s="12">
        <v>2.8</v>
      </c>
      <c r="J28" s="8">
        <f t="shared" si="2"/>
        <v>-485559.19999999995</v>
      </c>
      <c r="K28" s="6">
        <v>282831</v>
      </c>
      <c r="L28" s="6" t="s">
        <v>38</v>
      </c>
    </row>
    <row r="29" spans="1:12" x14ac:dyDescent="0.25">
      <c r="A29" s="10">
        <v>36588</v>
      </c>
      <c r="B29" s="3">
        <v>36647</v>
      </c>
      <c r="C29" s="6" t="s">
        <v>15</v>
      </c>
      <c r="D29" s="6" t="s">
        <v>17</v>
      </c>
      <c r="E29" s="6" t="s">
        <v>23</v>
      </c>
      <c r="F29" s="9" t="s">
        <v>20</v>
      </c>
      <c r="G29" s="8">
        <v>2540</v>
      </c>
      <c r="H29" s="8">
        <f>IF(D29="B",G29*31,(G29*31*-1))</f>
        <v>78740</v>
      </c>
      <c r="I29" s="12">
        <v>2.7250000000000001</v>
      </c>
      <c r="J29" s="8">
        <f t="shared" si="2"/>
        <v>-214566.5</v>
      </c>
      <c r="K29" s="6" t="s">
        <v>32</v>
      </c>
      <c r="L29" s="6" t="s">
        <v>38</v>
      </c>
    </row>
    <row r="30" spans="1:12" x14ac:dyDescent="0.25">
      <c r="A30" s="10">
        <v>36588</v>
      </c>
      <c r="B30" s="3">
        <v>36647</v>
      </c>
      <c r="C30" s="6" t="s">
        <v>15</v>
      </c>
      <c r="D30" s="6" t="s">
        <v>17</v>
      </c>
      <c r="E30" s="6" t="s">
        <v>23</v>
      </c>
      <c r="F30" s="9" t="s">
        <v>20</v>
      </c>
      <c r="G30" s="8">
        <v>4168</v>
      </c>
      <c r="H30" s="8">
        <f>IF(D30="B",G30*31,(G30*31*-1))</f>
        <v>129208</v>
      </c>
      <c r="I30" s="12">
        <v>2.72</v>
      </c>
      <c r="J30" s="8">
        <f t="shared" si="2"/>
        <v>-351445.76000000001</v>
      </c>
      <c r="K30" s="6" t="s">
        <v>33</v>
      </c>
      <c r="L30" s="6" t="s">
        <v>38</v>
      </c>
    </row>
    <row r="31" spans="1:12" x14ac:dyDescent="0.25">
      <c r="A31" s="10">
        <v>36588</v>
      </c>
      <c r="B31" s="3">
        <v>36647</v>
      </c>
      <c r="C31" s="6" t="s">
        <v>15</v>
      </c>
      <c r="D31" s="6" t="s">
        <v>17</v>
      </c>
      <c r="E31" s="6" t="s">
        <v>23</v>
      </c>
      <c r="F31" s="9" t="s">
        <v>19</v>
      </c>
      <c r="G31" s="8">
        <v>7620</v>
      </c>
      <c r="H31" s="8">
        <f>IF(D31="B",G31*31,(G31*31*-1))</f>
        <v>236220</v>
      </c>
      <c r="I31" s="12">
        <v>2.7925</v>
      </c>
      <c r="J31" s="8">
        <f>IF(H31&gt;0,((H31*I31)*-1),((H31*I31)*-1))</f>
        <v>-659644.35</v>
      </c>
      <c r="K31" s="6" t="s">
        <v>31</v>
      </c>
      <c r="L31" s="6" t="s">
        <v>38</v>
      </c>
    </row>
    <row r="32" spans="1:12" x14ac:dyDescent="0.25">
      <c r="A32" s="10">
        <v>36588</v>
      </c>
      <c r="B32" s="3">
        <v>36647</v>
      </c>
      <c r="C32" s="6" t="s">
        <v>15</v>
      </c>
      <c r="D32" s="6" t="s">
        <v>17</v>
      </c>
      <c r="E32" s="6" t="s">
        <v>23</v>
      </c>
      <c r="F32" s="9" t="s">
        <v>19</v>
      </c>
      <c r="G32" s="8">
        <v>12504</v>
      </c>
      <c r="H32" s="8">
        <f>IF(D32="B",G32*31,(G32*31*-1))</f>
        <v>387624</v>
      </c>
      <c r="I32" s="12">
        <v>2.7850000000000001</v>
      </c>
      <c r="J32" s="8">
        <f t="shared" si="2"/>
        <v>-1079532.8400000001</v>
      </c>
      <c r="K32" s="6" t="s">
        <v>33</v>
      </c>
      <c r="L32" s="6" t="s">
        <v>38</v>
      </c>
    </row>
    <row r="33" spans="1:12" x14ac:dyDescent="0.25">
      <c r="A33" s="10">
        <v>36622</v>
      </c>
      <c r="B33" s="3">
        <v>36647</v>
      </c>
      <c r="C33" s="6" t="s">
        <v>15</v>
      </c>
      <c r="D33" s="6" t="s">
        <v>17</v>
      </c>
      <c r="E33" s="6" t="s">
        <v>23</v>
      </c>
      <c r="F33" s="9" t="s">
        <v>19</v>
      </c>
      <c r="G33" s="8">
        <v>6611</v>
      </c>
      <c r="H33" s="8">
        <f>IF(D33="B",G33*31,(G33*31*-1))</f>
        <v>204941</v>
      </c>
      <c r="I33" s="12">
        <v>2.78</v>
      </c>
      <c r="J33" s="8">
        <f t="shared" si="2"/>
        <v>-569735.98</v>
      </c>
      <c r="K33" s="6" t="s">
        <v>35</v>
      </c>
      <c r="L33" s="6" t="s">
        <v>38</v>
      </c>
    </row>
    <row r="34" spans="1:12" x14ac:dyDescent="0.25">
      <c r="A34" s="10">
        <v>36658</v>
      </c>
      <c r="B34" s="3">
        <v>36647</v>
      </c>
      <c r="C34" s="6" t="s">
        <v>15</v>
      </c>
      <c r="D34" s="6" t="s">
        <v>17</v>
      </c>
      <c r="E34" s="6" t="s">
        <v>22</v>
      </c>
      <c r="F34" s="9" t="s">
        <v>20</v>
      </c>
      <c r="G34" s="8">
        <v>385</v>
      </c>
      <c r="H34" s="8">
        <f>385*3</f>
        <v>1155</v>
      </c>
      <c r="I34" s="12">
        <v>3.145</v>
      </c>
      <c r="J34" s="8">
        <f t="shared" si="2"/>
        <v>-3632.4749999999999</v>
      </c>
      <c r="K34" s="6">
        <v>268271</v>
      </c>
      <c r="L34" s="6" t="s">
        <v>38</v>
      </c>
    </row>
    <row r="35" spans="1:12" x14ac:dyDescent="0.25">
      <c r="A35" s="10">
        <v>36665</v>
      </c>
      <c r="B35" s="3">
        <v>36647</v>
      </c>
      <c r="C35" s="6" t="s">
        <v>15</v>
      </c>
      <c r="D35" s="6" t="s">
        <v>17</v>
      </c>
      <c r="E35" s="6" t="s">
        <v>22</v>
      </c>
      <c r="F35" s="9" t="s">
        <v>20</v>
      </c>
      <c r="G35" s="8">
        <v>385</v>
      </c>
      <c r="H35" s="8">
        <f>385*3</f>
        <v>1155</v>
      </c>
      <c r="I35" s="12">
        <v>3.5449999999999999</v>
      </c>
      <c r="J35" s="8">
        <f t="shared" si="2"/>
        <v>-4094.4749999999999</v>
      </c>
      <c r="K35" s="6">
        <v>274017</v>
      </c>
      <c r="L35" s="6" t="s">
        <v>38</v>
      </c>
    </row>
    <row r="36" spans="1:12" x14ac:dyDescent="0.25">
      <c r="A36" s="10">
        <v>36619</v>
      </c>
      <c r="B36" s="3">
        <v>36647</v>
      </c>
      <c r="C36" s="6" t="s">
        <v>15</v>
      </c>
      <c r="D36" s="6" t="s">
        <v>17</v>
      </c>
      <c r="E36" s="6" t="s">
        <v>22</v>
      </c>
      <c r="F36" s="9" t="s">
        <v>20</v>
      </c>
      <c r="G36" s="8">
        <v>15074</v>
      </c>
      <c r="H36" s="8">
        <f>15074*31</f>
        <v>467294</v>
      </c>
      <c r="I36" s="12">
        <v>2.8</v>
      </c>
      <c r="J36" s="8">
        <f t="shared" si="2"/>
        <v>-1308423.2</v>
      </c>
      <c r="K36" s="6" t="s">
        <v>37</v>
      </c>
      <c r="L36" s="6" t="s">
        <v>38</v>
      </c>
    </row>
    <row r="37" spans="1:12" x14ac:dyDescent="0.25">
      <c r="A37" s="10">
        <v>36604</v>
      </c>
      <c r="B37" s="3">
        <v>36647</v>
      </c>
      <c r="C37" s="6" t="s">
        <v>15</v>
      </c>
      <c r="D37" s="6" t="s">
        <v>17</v>
      </c>
      <c r="E37" s="6" t="s">
        <v>22</v>
      </c>
      <c r="F37" s="9" t="s">
        <v>19</v>
      </c>
      <c r="G37" s="8">
        <v>26193</v>
      </c>
      <c r="H37" s="8">
        <f>26193*31</f>
        <v>811983</v>
      </c>
      <c r="I37" s="12">
        <v>2.78</v>
      </c>
      <c r="J37" s="8">
        <f t="shared" si="2"/>
        <v>-2257312.7399999998</v>
      </c>
      <c r="K37" s="6" t="s">
        <v>36</v>
      </c>
      <c r="L37" s="6" t="s">
        <v>38</v>
      </c>
    </row>
    <row r="38" spans="1:12" x14ac:dyDescent="0.25">
      <c r="A38" s="10">
        <v>36655</v>
      </c>
      <c r="B38" s="3">
        <v>36647</v>
      </c>
      <c r="C38" s="6" t="s">
        <v>15</v>
      </c>
      <c r="D38" s="6" t="s">
        <v>18</v>
      </c>
      <c r="E38" s="6" t="s">
        <v>23</v>
      </c>
      <c r="F38" s="9" t="s">
        <v>20</v>
      </c>
      <c r="G38" s="8">
        <v>-5000</v>
      </c>
      <c r="H38" s="8">
        <v>-5000</v>
      </c>
      <c r="I38" s="12">
        <v>3.09</v>
      </c>
      <c r="J38" s="8">
        <f t="shared" si="2"/>
        <v>15450</v>
      </c>
      <c r="K38" s="6">
        <v>264758</v>
      </c>
      <c r="L38" s="6" t="s">
        <v>38</v>
      </c>
    </row>
    <row r="39" spans="1:12" x14ac:dyDescent="0.25">
      <c r="A39" s="10">
        <v>36662</v>
      </c>
      <c r="B39" s="3">
        <v>36647</v>
      </c>
      <c r="C39" s="6" t="s">
        <v>15</v>
      </c>
      <c r="D39" s="6" t="s">
        <v>18</v>
      </c>
      <c r="E39" s="6" t="s">
        <v>23</v>
      </c>
      <c r="F39" s="9" t="s">
        <v>20</v>
      </c>
      <c r="G39" s="8">
        <v>-10000</v>
      </c>
      <c r="H39" s="8">
        <v>-10000</v>
      </c>
      <c r="I39" s="12">
        <v>3.2850000000000001</v>
      </c>
      <c r="J39" s="8">
        <f t="shared" si="2"/>
        <v>32850</v>
      </c>
      <c r="K39" s="6">
        <v>270490</v>
      </c>
      <c r="L39" s="6" t="s">
        <v>38</v>
      </c>
    </row>
    <row r="40" spans="1:12" x14ac:dyDescent="0.25">
      <c r="A40" s="10">
        <v>36664</v>
      </c>
      <c r="B40" s="3">
        <v>36647</v>
      </c>
      <c r="C40" s="6" t="s">
        <v>15</v>
      </c>
      <c r="D40" s="6" t="s">
        <v>18</v>
      </c>
      <c r="E40" s="6" t="s">
        <v>23</v>
      </c>
      <c r="F40" s="9" t="s">
        <v>20</v>
      </c>
      <c r="G40" s="8">
        <v>-10000</v>
      </c>
      <c r="H40" s="8">
        <v>-10000</v>
      </c>
      <c r="I40" s="12">
        <v>3.5150000000000001</v>
      </c>
      <c r="J40" s="8">
        <f t="shared" si="2"/>
        <v>35150</v>
      </c>
      <c r="K40" s="6">
        <v>272881</v>
      </c>
      <c r="L40" s="6" t="s">
        <v>38</v>
      </c>
    </row>
    <row r="41" spans="1:12" x14ac:dyDescent="0.25">
      <c r="A41" s="10">
        <v>36668</v>
      </c>
      <c r="B41" s="3">
        <v>36647</v>
      </c>
      <c r="C41" s="6" t="s">
        <v>15</v>
      </c>
      <c r="D41" s="6" t="s">
        <v>18</v>
      </c>
      <c r="E41" s="6" t="s">
        <v>23</v>
      </c>
      <c r="F41" s="9" t="s">
        <v>20</v>
      </c>
      <c r="G41" s="8">
        <v>-10000</v>
      </c>
      <c r="H41" s="8">
        <v>-10000</v>
      </c>
      <c r="I41" s="12">
        <v>3.87</v>
      </c>
      <c r="J41" s="8">
        <f t="shared" si="2"/>
        <v>38700</v>
      </c>
      <c r="K41" s="6">
        <v>275362</v>
      </c>
      <c r="L41" s="6" t="s">
        <v>38</v>
      </c>
    </row>
    <row r="42" spans="1:12" x14ac:dyDescent="0.25">
      <c r="A42" s="10">
        <v>36668</v>
      </c>
      <c r="B42" s="3">
        <v>36647</v>
      </c>
      <c r="C42" s="6" t="s">
        <v>15</v>
      </c>
      <c r="D42" s="6" t="s">
        <v>18</v>
      </c>
      <c r="E42" s="6" t="s">
        <v>23</v>
      </c>
      <c r="F42" s="9" t="s">
        <v>20</v>
      </c>
      <c r="G42" s="8">
        <v>-2302</v>
      </c>
      <c r="H42" s="8">
        <v>-2302</v>
      </c>
      <c r="I42" s="12">
        <v>3.87</v>
      </c>
      <c r="J42" s="8">
        <f t="shared" si="2"/>
        <v>8908.74</v>
      </c>
      <c r="K42" s="6">
        <v>275364</v>
      </c>
      <c r="L42" s="6" t="s">
        <v>38</v>
      </c>
    </row>
    <row r="43" spans="1:12" x14ac:dyDescent="0.25">
      <c r="A43" s="10">
        <v>36654</v>
      </c>
      <c r="B43" s="3">
        <v>36647</v>
      </c>
      <c r="C43" s="6" t="s">
        <v>15</v>
      </c>
      <c r="D43" s="6" t="s">
        <v>18</v>
      </c>
      <c r="E43" s="6" t="s">
        <v>23</v>
      </c>
      <c r="F43" s="9" t="s">
        <v>19</v>
      </c>
      <c r="G43" s="8">
        <v>-3807</v>
      </c>
      <c r="H43" s="8">
        <v>-3807</v>
      </c>
      <c r="I43" s="12">
        <v>3.07</v>
      </c>
      <c r="J43" s="8">
        <f>IF(H43&gt;0,((H43*I43)*-1),((H43*I43)*-1))</f>
        <v>11687.49</v>
      </c>
      <c r="K43" s="6">
        <v>263653</v>
      </c>
      <c r="L43" s="6" t="s">
        <v>38</v>
      </c>
    </row>
    <row r="44" spans="1:12" x14ac:dyDescent="0.25">
      <c r="A44" s="10">
        <v>36655</v>
      </c>
      <c r="B44" s="3">
        <v>36647</v>
      </c>
      <c r="C44" s="6" t="s">
        <v>15</v>
      </c>
      <c r="D44" s="6" t="s">
        <v>18</v>
      </c>
      <c r="E44" s="6" t="s">
        <v>23</v>
      </c>
      <c r="F44" s="9" t="s">
        <v>19</v>
      </c>
      <c r="G44" s="8">
        <v>-10000</v>
      </c>
      <c r="H44" s="8">
        <v>-10000</v>
      </c>
      <c r="I44" s="12">
        <v>3.2</v>
      </c>
      <c r="J44" s="8">
        <f t="shared" si="2"/>
        <v>32000</v>
      </c>
      <c r="K44" s="6">
        <v>264753</v>
      </c>
      <c r="L44" s="6" t="s">
        <v>38</v>
      </c>
    </row>
    <row r="45" spans="1:12" x14ac:dyDescent="0.25">
      <c r="A45" s="10">
        <v>36656</v>
      </c>
      <c r="B45" s="3">
        <v>36647</v>
      </c>
      <c r="C45" s="6" t="s">
        <v>15</v>
      </c>
      <c r="D45" s="6" t="s">
        <v>18</v>
      </c>
      <c r="E45" s="6" t="s">
        <v>23</v>
      </c>
      <c r="F45" s="9" t="s">
        <v>19</v>
      </c>
      <c r="G45" s="8">
        <v>-10000</v>
      </c>
      <c r="H45" s="8">
        <v>-10000</v>
      </c>
      <c r="I45" s="12">
        <v>3.1349999999999998</v>
      </c>
      <c r="J45" s="8">
        <f t="shared" si="2"/>
        <v>31349.999999999996</v>
      </c>
      <c r="K45" s="6">
        <v>265674</v>
      </c>
      <c r="L45" s="6" t="s">
        <v>38</v>
      </c>
    </row>
    <row r="46" spans="1:12" x14ac:dyDescent="0.25">
      <c r="A46" s="10">
        <v>36658</v>
      </c>
      <c r="B46" s="3">
        <v>36647</v>
      </c>
      <c r="C46" s="6" t="s">
        <v>15</v>
      </c>
      <c r="D46" s="6" t="s">
        <v>18</v>
      </c>
      <c r="E46" s="6" t="s">
        <v>23</v>
      </c>
      <c r="F46" s="9" t="s">
        <v>19</v>
      </c>
      <c r="G46" s="8">
        <v>-10000</v>
      </c>
      <c r="H46" s="8">
        <v>-10000</v>
      </c>
      <c r="I46" s="12">
        <v>3.32</v>
      </c>
      <c r="J46" s="8">
        <f t="shared" si="2"/>
        <v>33200</v>
      </c>
      <c r="K46" s="6">
        <v>268257</v>
      </c>
      <c r="L46" s="6" t="s">
        <v>38</v>
      </c>
    </row>
    <row r="47" spans="1:12" x14ac:dyDescent="0.25">
      <c r="A47" s="10">
        <v>36662</v>
      </c>
      <c r="B47" s="3">
        <v>36647</v>
      </c>
      <c r="C47" s="6" t="s">
        <v>15</v>
      </c>
      <c r="D47" s="6" t="s">
        <v>18</v>
      </c>
      <c r="E47" s="6" t="s">
        <v>23</v>
      </c>
      <c r="F47" s="9" t="s">
        <v>19</v>
      </c>
      <c r="G47" s="8">
        <v>-25000</v>
      </c>
      <c r="H47" s="8">
        <v>-25000</v>
      </c>
      <c r="I47" s="12">
        <v>3.415</v>
      </c>
      <c r="J47" s="8">
        <f t="shared" si="2"/>
        <v>85375</v>
      </c>
      <c r="K47" s="6">
        <v>270503</v>
      </c>
      <c r="L47" s="6" t="s">
        <v>38</v>
      </c>
    </row>
    <row r="48" spans="1:12" x14ac:dyDescent="0.25">
      <c r="A48" s="10">
        <v>36663</v>
      </c>
      <c r="B48" s="3">
        <v>36647</v>
      </c>
      <c r="C48" s="6" t="s">
        <v>15</v>
      </c>
      <c r="D48" s="6" t="s">
        <v>18</v>
      </c>
      <c r="E48" s="6" t="s">
        <v>23</v>
      </c>
      <c r="F48" s="9" t="s">
        <v>19</v>
      </c>
      <c r="G48" s="8">
        <v>-20000</v>
      </c>
      <c r="H48" s="8">
        <v>-20000</v>
      </c>
      <c r="I48" s="12">
        <v>3.42</v>
      </c>
      <c r="J48" s="8">
        <f t="shared" si="2"/>
        <v>68400</v>
      </c>
      <c r="K48" s="6">
        <v>271499</v>
      </c>
      <c r="L48" s="6" t="s">
        <v>38</v>
      </c>
    </row>
    <row r="49" spans="1:12" x14ac:dyDescent="0.25">
      <c r="A49" s="10">
        <v>36664</v>
      </c>
      <c r="B49" s="3">
        <v>36647</v>
      </c>
      <c r="C49" s="6" t="s">
        <v>15</v>
      </c>
      <c r="D49" s="6" t="s">
        <v>18</v>
      </c>
      <c r="E49" s="6" t="s">
        <v>23</v>
      </c>
      <c r="F49" s="9" t="s">
        <v>19</v>
      </c>
      <c r="G49" s="8">
        <v>-20000</v>
      </c>
      <c r="H49" s="8">
        <v>-20000</v>
      </c>
      <c r="I49" s="12">
        <v>3.69</v>
      </c>
      <c r="J49" s="8">
        <f t="shared" si="2"/>
        <v>73800</v>
      </c>
      <c r="K49" s="6">
        <v>272871</v>
      </c>
      <c r="L49" s="6" t="s">
        <v>38</v>
      </c>
    </row>
    <row r="50" spans="1:12" x14ac:dyDescent="0.25">
      <c r="A50" s="10">
        <v>36668</v>
      </c>
      <c r="B50" s="3">
        <v>36647</v>
      </c>
      <c r="C50" s="6" t="s">
        <v>15</v>
      </c>
      <c r="D50" s="6" t="s">
        <v>18</v>
      </c>
      <c r="E50" s="6" t="s">
        <v>23</v>
      </c>
      <c r="F50" s="9" t="s">
        <v>19</v>
      </c>
      <c r="G50" s="8">
        <v>-20000</v>
      </c>
      <c r="H50" s="8">
        <v>-20000</v>
      </c>
      <c r="I50" s="12">
        <v>3.88</v>
      </c>
      <c r="J50" s="8">
        <f t="shared" si="2"/>
        <v>77600</v>
      </c>
      <c r="K50" s="6">
        <v>275366</v>
      </c>
      <c r="L50" s="6" t="s">
        <v>38</v>
      </c>
    </row>
    <row r="51" spans="1:12" x14ac:dyDescent="0.25">
      <c r="A51" s="10">
        <v>36670</v>
      </c>
      <c r="B51" s="3">
        <v>36647</v>
      </c>
      <c r="C51" s="6" t="s">
        <v>15</v>
      </c>
      <c r="D51" s="6" t="s">
        <v>18</v>
      </c>
      <c r="E51" s="6" t="s">
        <v>23</v>
      </c>
      <c r="F51" s="9" t="s">
        <v>19</v>
      </c>
      <c r="G51" s="8">
        <v>-10000</v>
      </c>
      <c r="H51" s="8">
        <v>-10000</v>
      </c>
      <c r="I51" s="12">
        <v>3.855</v>
      </c>
      <c r="J51" s="8">
        <f t="shared" si="2"/>
        <v>38550</v>
      </c>
      <c r="K51" s="6">
        <v>278043</v>
      </c>
      <c r="L51" s="6" t="s">
        <v>38</v>
      </c>
    </row>
    <row r="52" spans="1:12" x14ac:dyDescent="0.25">
      <c r="A52" s="10">
        <v>36671</v>
      </c>
      <c r="B52" s="3">
        <v>36647</v>
      </c>
      <c r="C52" s="6" t="s">
        <v>15</v>
      </c>
      <c r="D52" s="6" t="s">
        <v>18</v>
      </c>
      <c r="E52" s="6" t="s">
        <v>23</v>
      </c>
      <c r="F52" s="9" t="s">
        <v>19</v>
      </c>
      <c r="G52" s="8">
        <v>-20000</v>
      </c>
      <c r="H52" s="8">
        <v>-20000</v>
      </c>
      <c r="I52" s="12">
        <v>4.0949999999999998</v>
      </c>
      <c r="J52" s="8">
        <f t="shared" si="2"/>
        <v>81900</v>
      </c>
      <c r="K52" s="6">
        <v>279926</v>
      </c>
      <c r="L52" s="6" t="s">
        <v>38</v>
      </c>
    </row>
    <row r="53" spans="1:12" x14ac:dyDescent="0.25">
      <c r="A53" s="10">
        <v>36676</v>
      </c>
      <c r="B53" s="3">
        <v>36647</v>
      </c>
      <c r="C53" s="6" t="s">
        <v>15</v>
      </c>
      <c r="D53" s="6" t="s">
        <v>18</v>
      </c>
      <c r="E53" s="6" t="s">
        <v>23</v>
      </c>
      <c r="F53" s="9" t="s">
        <v>19</v>
      </c>
      <c r="G53" s="8">
        <v>-5400</v>
      </c>
      <c r="H53" s="8">
        <v>-5400</v>
      </c>
      <c r="I53" s="12">
        <v>4.2949999999999999</v>
      </c>
      <c r="J53" s="8">
        <f t="shared" si="2"/>
        <v>23193</v>
      </c>
      <c r="K53" s="6">
        <v>282827</v>
      </c>
      <c r="L53" s="6" t="s">
        <v>38</v>
      </c>
    </row>
    <row r="54" spans="1:12" x14ac:dyDescent="0.25">
      <c r="A54" s="10">
        <v>36676</v>
      </c>
      <c r="B54" s="3">
        <v>36647</v>
      </c>
      <c r="C54" s="6" t="s">
        <v>15</v>
      </c>
      <c r="D54" s="6" t="s">
        <v>18</v>
      </c>
      <c r="E54" s="6" t="s">
        <v>23</v>
      </c>
      <c r="F54" s="9" t="s">
        <v>19</v>
      </c>
      <c r="G54" s="8">
        <v>-8400</v>
      </c>
      <c r="H54" s="8">
        <v>-8400</v>
      </c>
      <c r="I54" s="12">
        <v>4.3</v>
      </c>
      <c r="J54" s="8">
        <f t="shared" si="2"/>
        <v>36120</v>
      </c>
      <c r="K54" s="6">
        <v>282830</v>
      </c>
      <c r="L54" s="6" t="s">
        <v>38</v>
      </c>
    </row>
    <row r="55" spans="1:12" x14ac:dyDescent="0.25">
      <c r="A55" s="10">
        <v>36654</v>
      </c>
      <c r="B55" s="3">
        <v>36647</v>
      </c>
      <c r="C55" s="6" t="s">
        <v>15</v>
      </c>
      <c r="D55" s="6" t="s">
        <v>18</v>
      </c>
      <c r="E55" s="6" t="s">
        <v>22</v>
      </c>
      <c r="F55" s="9" t="s">
        <v>20</v>
      </c>
      <c r="G55" s="8">
        <v>-10000</v>
      </c>
      <c r="H55" s="8">
        <v>-10000</v>
      </c>
      <c r="I55" s="12">
        <v>2.99</v>
      </c>
      <c r="J55" s="8">
        <f t="shared" si="2"/>
        <v>29900.000000000004</v>
      </c>
      <c r="K55" s="6">
        <v>263784</v>
      </c>
      <c r="L55" s="6" t="s">
        <v>38</v>
      </c>
    </row>
    <row r="56" spans="1:12" x14ac:dyDescent="0.25">
      <c r="A56" s="10">
        <v>36655</v>
      </c>
      <c r="B56" s="3">
        <v>36647</v>
      </c>
      <c r="C56" s="6" t="s">
        <v>15</v>
      </c>
      <c r="D56" s="6" t="s">
        <v>18</v>
      </c>
      <c r="E56" s="6" t="s">
        <v>22</v>
      </c>
      <c r="F56" s="9" t="s">
        <v>20</v>
      </c>
      <c r="G56" s="8">
        <v>-10000</v>
      </c>
      <c r="H56" s="8">
        <v>-10000</v>
      </c>
      <c r="I56" s="12">
        <v>3.085</v>
      </c>
      <c r="J56" s="8">
        <f t="shared" si="2"/>
        <v>30850</v>
      </c>
      <c r="K56" s="6">
        <v>264750</v>
      </c>
      <c r="L56" s="6" t="s">
        <v>38</v>
      </c>
    </row>
    <row r="57" spans="1:12" x14ac:dyDescent="0.25">
      <c r="A57" s="10">
        <v>36668</v>
      </c>
      <c r="B57" s="3">
        <v>36647</v>
      </c>
      <c r="C57" s="6" t="s">
        <v>15</v>
      </c>
      <c r="D57" s="6" t="s">
        <v>18</v>
      </c>
      <c r="E57" s="6" t="s">
        <v>22</v>
      </c>
      <c r="F57" s="9" t="s">
        <v>20</v>
      </c>
      <c r="G57" s="8">
        <v>-12698</v>
      </c>
      <c r="H57" s="8">
        <v>-12698</v>
      </c>
      <c r="I57" s="12">
        <v>3.88</v>
      </c>
      <c r="J57" s="8">
        <f t="shared" si="2"/>
        <v>49268.24</v>
      </c>
      <c r="K57" s="6">
        <v>275365</v>
      </c>
      <c r="L57" s="6" t="s">
        <v>38</v>
      </c>
    </row>
    <row r="58" spans="1:12" x14ac:dyDescent="0.25">
      <c r="A58" s="10">
        <v>36651</v>
      </c>
      <c r="B58" s="3">
        <v>36647</v>
      </c>
      <c r="C58" s="6" t="s">
        <v>15</v>
      </c>
      <c r="D58" s="6" t="s">
        <v>18</v>
      </c>
      <c r="E58" s="6" t="s">
        <v>22</v>
      </c>
      <c r="F58" s="9" t="s">
        <v>19</v>
      </c>
      <c r="G58" s="8">
        <v>-13000</v>
      </c>
      <c r="H58" s="8">
        <f>-13000*3</f>
        <v>-39000</v>
      </c>
      <c r="I58" s="12">
        <v>3.0550000000000002</v>
      </c>
      <c r="J58" s="8">
        <f t="shared" si="2"/>
        <v>119145</v>
      </c>
      <c r="K58" s="6">
        <v>263606</v>
      </c>
      <c r="L58" s="6" t="s">
        <v>38</v>
      </c>
    </row>
    <row r="59" spans="1:12" x14ac:dyDescent="0.25">
      <c r="A59" s="10">
        <v>36651</v>
      </c>
      <c r="B59" s="3">
        <v>36647</v>
      </c>
      <c r="C59" s="6" t="s">
        <v>15</v>
      </c>
      <c r="D59" s="6" t="s">
        <v>18</v>
      </c>
      <c r="E59" s="6" t="s">
        <v>22</v>
      </c>
      <c r="F59" s="9" t="s">
        <v>19</v>
      </c>
      <c r="G59" s="8">
        <v>-7705</v>
      </c>
      <c r="H59" s="8">
        <f>-7705*3</f>
        <v>-23115</v>
      </c>
      <c r="I59" s="12">
        <v>3.0550000000000002</v>
      </c>
      <c r="J59" s="8">
        <f t="shared" si="2"/>
        <v>70616.324999999997</v>
      </c>
      <c r="K59" s="6">
        <v>263606</v>
      </c>
      <c r="L59" s="6" t="s">
        <v>38</v>
      </c>
    </row>
    <row r="60" spans="1:12" x14ac:dyDescent="0.25">
      <c r="A60" s="10">
        <v>36654</v>
      </c>
      <c r="B60" s="3">
        <v>36647</v>
      </c>
      <c r="C60" s="6" t="s">
        <v>15</v>
      </c>
      <c r="D60" s="6" t="s">
        <v>18</v>
      </c>
      <c r="E60" s="6" t="s">
        <v>22</v>
      </c>
      <c r="F60" s="9" t="s">
        <v>19</v>
      </c>
      <c r="G60" s="8">
        <v>-3693</v>
      </c>
      <c r="H60" s="8">
        <v>-3693</v>
      </c>
      <c r="I60" s="12">
        <v>3.07</v>
      </c>
      <c r="J60" s="8">
        <f t="shared" si="2"/>
        <v>11337.51</v>
      </c>
      <c r="K60" s="6">
        <v>263702</v>
      </c>
      <c r="L60" s="6" t="s">
        <v>38</v>
      </c>
    </row>
    <row r="61" spans="1:12" x14ac:dyDescent="0.25">
      <c r="A61" s="10">
        <v>36655</v>
      </c>
      <c r="B61" s="3">
        <v>36647</v>
      </c>
      <c r="C61" s="6" t="s">
        <v>15</v>
      </c>
      <c r="D61" s="6" t="s">
        <v>18</v>
      </c>
      <c r="E61" s="6" t="s">
        <v>22</v>
      </c>
      <c r="F61" s="9" t="s">
        <v>19</v>
      </c>
      <c r="G61" s="8">
        <v>-20000</v>
      </c>
      <c r="H61" s="8">
        <v>-20000</v>
      </c>
      <c r="I61" s="12">
        <v>3.2250000000000001</v>
      </c>
      <c r="J61" s="8">
        <f t="shared" si="2"/>
        <v>64500</v>
      </c>
      <c r="K61" s="6">
        <v>264744</v>
      </c>
      <c r="L61" s="6" t="s">
        <v>38</v>
      </c>
    </row>
    <row r="62" spans="1:12" x14ac:dyDescent="0.25">
      <c r="A62" s="10">
        <v>36656</v>
      </c>
      <c r="B62" s="3">
        <v>36647</v>
      </c>
      <c r="C62" s="6" t="s">
        <v>15</v>
      </c>
      <c r="D62" s="6" t="s">
        <v>18</v>
      </c>
      <c r="E62" s="6" t="s">
        <v>22</v>
      </c>
      <c r="F62" s="9" t="s">
        <v>19</v>
      </c>
      <c r="G62" s="8">
        <v>-20000</v>
      </c>
      <c r="H62" s="8">
        <v>-20000</v>
      </c>
      <c r="I62" s="12">
        <v>3.145</v>
      </c>
      <c r="J62" s="8">
        <f t="shared" si="2"/>
        <v>62900</v>
      </c>
      <c r="K62" s="6">
        <v>265677</v>
      </c>
      <c r="L62" s="6" t="s">
        <v>38</v>
      </c>
    </row>
    <row r="63" spans="1:12" x14ac:dyDescent="0.25">
      <c r="A63" s="10">
        <v>36658</v>
      </c>
      <c r="B63" s="3">
        <v>36647</v>
      </c>
      <c r="C63" s="6" t="s">
        <v>15</v>
      </c>
      <c r="D63" s="6" t="s">
        <v>18</v>
      </c>
      <c r="E63" s="6" t="s">
        <v>22</v>
      </c>
      <c r="F63" s="9" t="s">
        <v>19</v>
      </c>
      <c r="G63" s="8">
        <v>-20000</v>
      </c>
      <c r="H63" s="8">
        <v>-20000</v>
      </c>
      <c r="I63" s="12">
        <v>3.32</v>
      </c>
      <c r="J63" s="8">
        <f t="shared" si="2"/>
        <v>66400</v>
      </c>
      <c r="K63" s="6">
        <v>268263</v>
      </c>
      <c r="L63" s="6" t="s">
        <v>38</v>
      </c>
    </row>
    <row r="64" spans="1:12" x14ac:dyDescent="0.25">
      <c r="A64" s="10">
        <v>36662</v>
      </c>
      <c r="B64" s="3">
        <v>36647</v>
      </c>
      <c r="C64" s="6" t="s">
        <v>15</v>
      </c>
      <c r="D64" s="6" t="s">
        <v>18</v>
      </c>
      <c r="E64" s="6" t="s">
        <v>22</v>
      </c>
      <c r="F64" s="9" t="s">
        <v>19</v>
      </c>
      <c r="G64" s="8">
        <v>-10000</v>
      </c>
      <c r="H64" s="8">
        <v>-10000</v>
      </c>
      <c r="I64" s="12">
        <v>3.4049999999999998</v>
      </c>
      <c r="J64" s="8">
        <f t="shared" si="2"/>
        <v>34050</v>
      </c>
      <c r="K64" s="6">
        <v>270656</v>
      </c>
      <c r="L64" s="6" t="s">
        <v>38</v>
      </c>
    </row>
    <row r="65" spans="1:12" x14ac:dyDescent="0.25">
      <c r="A65" s="10">
        <v>36662</v>
      </c>
      <c r="B65" s="3">
        <v>36647</v>
      </c>
      <c r="C65" s="6" t="s">
        <v>15</v>
      </c>
      <c r="D65" s="6" t="s">
        <v>18</v>
      </c>
      <c r="E65" s="6" t="s">
        <v>22</v>
      </c>
      <c r="F65" s="9" t="s">
        <v>19</v>
      </c>
      <c r="G65" s="8">
        <v>-10000</v>
      </c>
      <c r="H65" s="8">
        <v>-10000</v>
      </c>
      <c r="I65" s="12">
        <v>3.4</v>
      </c>
      <c r="J65" s="8">
        <f t="shared" si="2"/>
        <v>34000</v>
      </c>
      <c r="K65" s="6">
        <v>270692</v>
      </c>
      <c r="L65" s="6" t="s">
        <v>38</v>
      </c>
    </row>
    <row r="66" spans="1:12" x14ac:dyDescent="0.25">
      <c r="A66" s="10">
        <v>36663</v>
      </c>
      <c r="B66" s="3">
        <v>36647</v>
      </c>
      <c r="C66" s="6" t="s">
        <v>15</v>
      </c>
      <c r="D66" s="6" t="s">
        <v>18</v>
      </c>
      <c r="E66" s="6" t="s">
        <v>22</v>
      </c>
      <c r="F66" s="9" t="s">
        <v>19</v>
      </c>
      <c r="G66" s="8">
        <v>-20000</v>
      </c>
      <c r="H66" s="8">
        <v>-20000</v>
      </c>
      <c r="I66" s="12">
        <v>3.44</v>
      </c>
      <c r="J66" s="8">
        <f t="shared" si="2"/>
        <v>68800</v>
      </c>
      <c r="K66" s="6">
        <v>271501</v>
      </c>
      <c r="L66" s="6" t="s">
        <v>38</v>
      </c>
    </row>
    <row r="67" spans="1:12" x14ac:dyDescent="0.25">
      <c r="A67" s="10">
        <v>36664</v>
      </c>
      <c r="B67" s="3">
        <v>36647</v>
      </c>
      <c r="C67" s="6" t="s">
        <v>15</v>
      </c>
      <c r="D67" s="6" t="s">
        <v>18</v>
      </c>
      <c r="E67" s="6" t="s">
        <v>22</v>
      </c>
      <c r="F67" s="9" t="s">
        <v>19</v>
      </c>
      <c r="G67" s="8">
        <v>-20000</v>
      </c>
      <c r="H67" s="8">
        <v>-20000</v>
      </c>
      <c r="I67" s="12">
        <v>3.68</v>
      </c>
      <c r="J67" s="8">
        <f t="shared" si="2"/>
        <v>73600</v>
      </c>
      <c r="K67" s="6">
        <v>272873</v>
      </c>
      <c r="L67" s="6" t="s">
        <v>38</v>
      </c>
    </row>
    <row r="68" spans="1:12" x14ac:dyDescent="0.25">
      <c r="A68" s="10">
        <v>36654</v>
      </c>
      <c r="B68" s="3">
        <v>36647</v>
      </c>
      <c r="C68" s="6" t="s">
        <v>15</v>
      </c>
      <c r="D68" s="6" t="s">
        <v>18</v>
      </c>
      <c r="E68" s="6" t="s">
        <v>22</v>
      </c>
      <c r="F68" s="9" t="s">
        <v>19</v>
      </c>
      <c r="G68" s="8">
        <v>-10000</v>
      </c>
      <c r="H68" s="8">
        <v>-10000</v>
      </c>
      <c r="I68" s="12">
        <v>3.06</v>
      </c>
      <c r="J68" s="8">
        <f t="shared" si="2"/>
        <v>30600</v>
      </c>
      <c r="K68" s="6">
        <v>263629</v>
      </c>
      <c r="L68" s="6" t="s">
        <v>38</v>
      </c>
    </row>
    <row r="69" spans="1:12" x14ac:dyDescent="0.25">
      <c r="A69" s="10">
        <v>36654</v>
      </c>
      <c r="B69" s="3">
        <v>36647</v>
      </c>
      <c r="C69" s="6" t="s">
        <v>15</v>
      </c>
      <c r="D69" s="6" t="s">
        <v>18</v>
      </c>
      <c r="E69" s="6" t="s">
        <v>22</v>
      </c>
      <c r="F69" s="9" t="s">
        <v>19</v>
      </c>
      <c r="G69" s="8">
        <v>-12500</v>
      </c>
      <c r="H69" s="8">
        <v>-12500</v>
      </c>
      <c r="I69" s="12">
        <v>3.0649999999999999</v>
      </c>
      <c r="J69" s="8">
        <f t="shared" si="2"/>
        <v>38312.5</v>
      </c>
      <c r="K69" s="6">
        <v>263646</v>
      </c>
      <c r="L69" s="6" t="s">
        <v>38</v>
      </c>
    </row>
    <row r="70" spans="1:12" x14ac:dyDescent="0.25">
      <c r="A70" s="10">
        <v>36655</v>
      </c>
      <c r="B70" s="3">
        <v>36647</v>
      </c>
      <c r="C70" s="6" t="s">
        <v>16</v>
      </c>
      <c r="D70" s="6" t="s">
        <v>17</v>
      </c>
      <c r="E70" s="6" t="s">
        <v>23</v>
      </c>
      <c r="F70" s="9" t="s">
        <v>20</v>
      </c>
      <c r="G70" s="8">
        <v>5000</v>
      </c>
      <c r="H70" s="8">
        <v>5000</v>
      </c>
      <c r="I70" s="12">
        <v>3.09</v>
      </c>
      <c r="J70" s="8">
        <f t="shared" ref="J70:J113" si="3">IF(H70&gt;0,((H70*I70)*-1),((H70*I70)*-1))</f>
        <v>-15450</v>
      </c>
      <c r="K70" s="6">
        <v>264758</v>
      </c>
      <c r="L70" s="6" t="s">
        <v>38</v>
      </c>
    </row>
    <row r="71" spans="1:12" x14ac:dyDescent="0.25">
      <c r="A71" s="10">
        <v>36662</v>
      </c>
      <c r="B71" s="3">
        <v>36647</v>
      </c>
      <c r="C71" s="6" t="s">
        <v>16</v>
      </c>
      <c r="D71" s="6" t="s">
        <v>17</v>
      </c>
      <c r="E71" s="6" t="s">
        <v>23</v>
      </c>
      <c r="F71" s="9" t="s">
        <v>20</v>
      </c>
      <c r="G71" s="8">
        <v>10000</v>
      </c>
      <c r="H71" s="8">
        <v>10000</v>
      </c>
      <c r="I71" s="12">
        <v>3.2850000000000001</v>
      </c>
      <c r="J71" s="8">
        <f t="shared" si="3"/>
        <v>-32850</v>
      </c>
      <c r="K71" s="6">
        <v>270490</v>
      </c>
      <c r="L71" s="6" t="s">
        <v>38</v>
      </c>
    </row>
    <row r="72" spans="1:12" x14ac:dyDescent="0.25">
      <c r="A72" s="10">
        <v>36664</v>
      </c>
      <c r="B72" s="3">
        <v>36647</v>
      </c>
      <c r="C72" s="6" t="s">
        <v>16</v>
      </c>
      <c r="D72" s="6" t="s">
        <v>17</v>
      </c>
      <c r="E72" s="6" t="s">
        <v>23</v>
      </c>
      <c r="F72" s="9" t="s">
        <v>20</v>
      </c>
      <c r="G72" s="8">
        <v>10000</v>
      </c>
      <c r="H72" s="8">
        <v>10000</v>
      </c>
      <c r="I72" s="12">
        <v>3.5150000000000001</v>
      </c>
      <c r="J72" s="8">
        <f t="shared" si="3"/>
        <v>-35150</v>
      </c>
      <c r="K72" s="6">
        <v>272881</v>
      </c>
      <c r="L72" s="6" t="s">
        <v>38</v>
      </c>
    </row>
    <row r="73" spans="1:12" x14ac:dyDescent="0.25">
      <c r="A73" s="10">
        <v>36668</v>
      </c>
      <c r="B73" s="3">
        <v>36647</v>
      </c>
      <c r="C73" s="6" t="s">
        <v>16</v>
      </c>
      <c r="D73" s="6" t="s">
        <v>17</v>
      </c>
      <c r="E73" s="6" t="s">
        <v>23</v>
      </c>
      <c r="F73" s="9" t="s">
        <v>20</v>
      </c>
      <c r="G73" s="8">
        <v>10000</v>
      </c>
      <c r="H73" s="8">
        <v>10000</v>
      </c>
      <c r="I73" s="12">
        <v>3.87</v>
      </c>
      <c r="J73" s="8">
        <f t="shared" si="3"/>
        <v>-38700</v>
      </c>
      <c r="K73" s="6">
        <v>275362</v>
      </c>
      <c r="L73" s="6" t="s">
        <v>38</v>
      </c>
    </row>
    <row r="74" spans="1:12" x14ac:dyDescent="0.25">
      <c r="A74" s="10">
        <v>36668</v>
      </c>
      <c r="B74" s="3">
        <v>36647</v>
      </c>
      <c r="C74" s="6" t="s">
        <v>16</v>
      </c>
      <c r="D74" s="6" t="s">
        <v>17</v>
      </c>
      <c r="E74" s="6" t="s">
        <v>23</v>
      </c>
      <c r="F74" s="9" t="s">
        <v>20</v>
      </c>
      <c r="G74" s="8">
        <v>2302</v>
      </c>
      <c r="H74" s="8">
        <v>2302</v>
      </c>
      <c r="I74" s="12">
        <v>3.87</v>
      </c>
      <c r="J74" s="8">
        <f t="shared" si="3"/>
        <v>-8908.74</v>
      </c>
      <c r="K74" s="6">
        <v>275364</v>
      </c>
      <c r="L74" s="6" t="s">
        <v>38</v>
      </c>
    </row>
    <row r="75" spans="1:12" x14ac:dyDescent="0.25">
      <c r="A75" s="10">
        <v>36654</v>
      </c>
      <c r="B75" s="3">
        <v>36647</v>
      </c>
      <c r="C75" s="6" t="s">
        <v>16</v>
      </c>
      <c r="D75" s="6" t="s">
        <v>17</v>
      </c>
      <c r="E75" s="6" t="s">
        <v>23</v>
      </c>
      <c r="F75" s="9" t="s">
        <v>19</v>
      </c>
      <c r="G75" s="8">
        <v>3807</v>
      </c>
      <c r="H75" s="8">
        <v>3807</v>
      </c>
      <c r="I75" s="12">
        <v>3.07</v>
      </c>
      <c r="J75" s="8">
        <f t="shared" si="3"/>
        <v>-11687.49</v>
      </c>
      <c r="K75" s="6">
        <v>263653</v>
      </c>
      <c r="L75" s="6" t="s">
        <v>38</v>
      </c>
    </row>
    <row r="76" spans="1:12" x14ac:dyDescent="0.25">
      <c r="A76" s="10">
        <v>36655</v>
      </c>
      <c r="B76" s="3">
        <v>36647</v>
      </c>
      <c r="C76" s="6" t="s">
        <v>16</v>
      </c>
      <c r="D76" s="6" t="s">
        <v>17</v>
      </c>
      <c r="E76" s="6" t="s">
        <v>23</v>
      </c>
      <c r="F76" s="9" t="s">
        <v>19</v>
      </c>
      <c r="G76" s="8">
        <v>10000</v>
      </c>
      <c r="H76" s="8">
        <v>10000</v>
      </c>
      <c r="I76" s="12">
        <v>3.2</v>
      </c>
      <c r="J76" s="8">
        <f t="shared" si="3"/>
        <v>-32000</v>
      </c>
      <c r="K76" s="6">
        <v>264753</v>
      </c>
      <c r="L76" s="6" t="s">
        <v>38</v>
      </c>
    </row>
    <row r="77" spans="1:12" x14ac:dyDescent="0.25">
      <c r="A77" s="10">
        <v>36656</v>
      </c>
      <c r="B77" s="3">
        <v>36647</v>
      </c>
      <c r="C77" s="6" t="s">
        <v>16</v>
      </c>
      <c r="D77" s="6" t="s">
        <v>17</v>
      </c>
      <c r="E77" s="6" t="s">
        <v>23</v>
      </c>
      <c r="F77" s="9" t="s">
        <v>19</v>
      </c>
      <c r="G77" s="8">
        <v>10000</v>
      </c>
      <c r="H77" s="8">
        <v>10000</v>
      </c>
      <c r="I77" s="12">
        <v>3.1349999999999998</v>
      </c>
      <c r="J77" s="8">
        <f t="shared" si="3"/>
        <v>-31349.999999999996</v>
      </c>
      <c r="K77" s="6">
        <v>265674</v>
      </c>
      <c r="L77" s="6" t="s">
        <v>38</v>
      </c>
    </row>
    <row r="78" spans="1:12" x14ac:dyDescent="0.25">
      <c r="A78" s="10">
        <v>36658</v>
      </c>
      <c r="B78" s="3">
        <v>36647</v>
      </c>
      <c r="C78" s="6" t="s">
        <v>16</v>
      </c>
      <c r="D78" s="6" t="s">
        <v>17</v>
      </c>
      <c r="E78" s="6" t="s">
        <v>23</v>
      </c>
      <c r="F78" s="9" t="s">
        <v>19</v>
      </c>
      <c r="G78" s="8">
        <v>10000</v>
      </c>
      <c r="H78" s="8">
        <v>10000</v>
      </c>
      <c r="I78" s="12">
        <v>3.32</v>
      </c>
      <c r="J78" s="8">
        <f t="shared" si="3"/>
        <v>-33200</v>
      </c>
      <c r="K78" s="6">
        <v>268257</v>
      </c>
      <c r="L78" s="6" t="s">
        <v>38</v>
      </c>
    </row>
    <row r="79" spans="1:12" x14ac:dyDescent="0.25">
      <c r="A79" s="10">
        <v>36662</v>
      </c>
      <c r="B79" s="3">
        <v>36647</v>
      </c>
      <c r="C79" s="6" t="s">
        <v>16</v>
      </c>
      <c r="D79" s="6" t="s">
        <v>17</v>
      </c>
      <c r="E79" s="6" t="s">
        <v>23</v>
      </c>
      <c r="F79" s="9" t="s">
        <v>19</v>
      </c>
      <c r="G79" s="8">
        <v>25000</v>
      </c>
      <c r="H79" s="8">
        <v>25000</v>
      </c>
      <c r="I79" s="12">
        <v>3.415</v>
      </c>
      <c r="J79" s="8">
        <f t="shared" si="3"/>
        <v>-85375</v>
      </c>
      <c r="K79" s="6">
        <v>270503</v>
      </c>
      <c r="L79" s="6" t="s">
        <v>38</v>
      </c>
    </row>
    <row r="80" spans="1:12" x14ac:dyDescent="0.25">
      <c r="A80" s="10">
        <v>36663</v>
      </c>
      <c r="B80" s="3">
        <v>36647</v>
      </c>
      <c r="C80" s="6" t="s">
        <v>16</v>
      </c>
      <c r="D80" s="6" t="s">
        <v>17</v>
      </c>
      <c r="E80" s="6" t="s">
        <v>23</v>
      </c>
      <c r="F80" s="9" t="s">
        <v>19</v>
      </c>
      <c r="G80" s="8">
        <v>20000</v>
      </c>
      <c r="H80" s="8">
        <v>20000</v>
      </c>
      <c r="I80" s="12">
        <v>3.42</v>
      </c>
      <c r="J80" s="8">
        <f t="shared" si="3"/>
        <v>-68400</v>
      </c>
      <c r="K80" s="6">
        <v>271499</v>
      </c>
      <c r="L80" s="6" t="s">
        <v>38</v>
      </c>
    </row>
    <row r="81" spans="1:12" x14ac:dyDescent="0.25">
      <c r="A81" s="10">
        <v>36664</v>
      </c>
      <c r="B81" s="3">
        <v>36647</v>
      </c>
      <c r="C81" s="6" t="s">
        <v>16</v>
      </c>
      <c r="D81" s="6" t="s">
        <v>17</v>
      </c>
      <c r="E81" s="6" t="s">
        <v>23</v>
      </c>
      <c r="F81" s="9" t="s">
        <v>19</v>
      </c>
      <c r="G81" s="8">
        <v>20000</v>
      </c>
      <c r="H81" s="8">
        <v>20000</v>
      </c>
      <c r="I81" s="12">
        <v>3.69</v>
      </c>
      <c r="J81" s="8">
        <f t="shared" si="3"/>
        <v>-73800</v>
      </c>
      <c r="K81" s="6">
        <v>272871</v>
      </c>
      <c r="L81" s="6" t="s">
        <v>38</v>
      </c>
    </row>
    <row r="82" spans="1:12" x14ac:dyDescent="0.25">
      <c r="A82" s="10">
        <v>36668</v>
      </c>
      <c r="B82" s="3">
        <v>36647</v>
      </c>
      <c r="C82" s="6" t="s">
        <v>16</v>
      </c>
      <c r="D82" s="6" t="s">
        <v>17</v>
      </c>
      <c r="E82" s="6" t="s">
        <v>23</v>
      </c>
      <c r="F82" s="9" t="s">
        <v>19</v>
      </c>
      <c r="G82" s="8">
        <v>20000</v>
      </c>
      <c r="H82" s="8">
        <v>20000</v>
      </c>
      <c r="I82" s="12">
        <v>3.88</v>
      </c>
      <c r="J82" s="8">
        <f t="shared" si="3"/>
        <v>-77600</v>
      </c>
      <c r="K82" s="6">
        <v>275366</v>
      </c>
      <c r="L82" s="6" t="s">
        <v>38</v>
      </c>
    </row>
    <row r="83" spans="1:12" x14ac:dyDescent="0.25">
      <c r="A83" s="10">
        <v>36670</v>
      </c>
      <c r="B83" s="3">
        <v>36647</v>
      </c>
      <c r="C83" s="6" t="s">
        <v>16</v>
      </c>
      <c r="D83" s="6" t="s">
        <v>17</v>
      </c>
      <c r="E83" s="6" t="s">
        <v>23</v>
      </c>
      <c r="F83" s="9" t="s">
        <v>19</v>
      </c>
      <c r="G83" s="8">
        <v>10000</v>
      </c>
      <c r="H83" s="8">
        <v>10000</v>
      </c>
      <c r="I83" s="12">
        <v>3.855</v>
      </c>
      <c r="J83" s="8">
        <f t="shared" si="3"/>
        <v>-38550</v>
      </c>
      <c r="K83" s="6">
        <v>278043</v>
      </c>
      <c r="L83" s="6" t="s">
        <v>38</v>
      </c>
    </row>
    <row r="84" spans="1:12" x14ac:dyDescent="0.25">
      <c r="A84" s="10">
        <v>36671</v>
      </c>
      <c r="B84" s="3">
        <v>36647</v>
      </c>
      <c r="C84" s="6" t="s">
        <v>16</v>
      </c>
      <c r="D84" s="6" t="s">
        <v>17</v>
      </c>
      <c r="E84" s="6" t="s">
        <v>23</v>
      </c>
      <c r="F84" s="9" t="s">
        <v>19</v>
      </c>
      <c r="G84" s="8">
        <v>20000</v>
      </c>
      <c r="H84" s="8">
        <v>20000</v>
      </c>
      <c r="I84" s="12">
        <v>4.0949999999999998</v>
      </c>
      <c r="J84" s="8">
        <f t="shared" si="3"/>
        <v>-81900</v>
      </c>
      <c r="K84" s="6">
        <v>279926</v>
      </c>
      <c r="L84" s="6" t="s">
        <v>38</v>
      </c>
    </row>
    <row r="85" spans="1:12" x14ac:dyDescent="0.25">
      <c r="A85" s="10">
        <v>36676</v>
      </c>
      <c r="B85" s="3">
        <v>36647</v>
      </c>
      <c r="C85" s="6" t="s">
        <v>16</v>
      </c>
      <c r="D85" s="6" t="s">
        <v>17</v>
      </c>
      <c r="E85" s="6" t="s">
        <v>23</v>
      </c>
      <c r="F85" s="9" t="s">
        <v>19</v>
      </c>
      <c r="G85" s="8">
        <v>5400</v>
      </c>
      <c r="H85" s="8">
        <v>5400</v>
      </c>
      <c r="I85" s="12">
        <v>4.2949999999999999</v>
      </c>
      <c r="J85" s="8">
        <f t="shared" si="3"/>
        <v>-23193</v>
      </c>
      <c r="K85" s="6">
        <v>282827</v>
      </c>
      <c r="L85" s="6" t="s">
        <v>38</v>
      </c>
    </row>
    <row r="86" spans="1:12" x14ac:dyDescent="0.25">
      <c r="A86" s="10">
        <v>36676</v>
      </c>
      <c r="B86" s="3">
        <v>36647</v>
      </c>
      <c r="C86" s="6" t="s">
        <v>16</v>
      </c>
      <c r="D86" s="6" t="s">
        <v>17</v>
      </c>
      <c r="E86" s="6" t="s">
        <v>23</v>
      </c>
      <c r="F86" s="9" t="s">
        <v>19</v>
      </c>
      <c r="G86" s="8">
        <v>8400</v>
      </c>
      <c r="H86" s="8">
        <v>8400</v>
      </c>
      <c r="I86" s="12">
        <v>4.3</v>
      </c>
      <c r="J86" s="8">
        <f t="shared" si="3"/>
        <v>-36120</v>
      </c>
      <c r="K86" s="6">
        <v>282830</v>
      </c>
      <c r="L86" s="6" t="s">
        <v>38</v>
      </c>
    </row>
    <row r="87" spans="1:12" x14ac:dyDescent="0.25">
      <c r="A87" s="10">
        <v>36654</v>
      </c>
      <c r="B87" s="3">
        <v>36647</v>
      </c>
      <c r="C87" s="6" t="s">
        <v>16</v>
      </c>
      <c r="D87" s="6" t="s">
        <v>17</v>
      </c>
      <c r="E87" s="6" t="s">
        <v>22</v>
      </c>
      <c r="F87" s="9" t="s">
        <v>20</v>
      </c>
      <c r="G87" s="8">
        <v>10000</v>
      </c>
      <c r="H87" s="8">
        <v>10000</v>
      </c>
      <c r="I87" s="12">
        <v>2.99</v>
      </c>
      <c r="J87" s="8">
        <f t="shared" si="3"/>
        <v>-29900.000000000004</v>
      </c>
      <c r="K87" s="6">
        <v>263784</v>
      </c>
      <c r="L87" s="6" t="s">
        <v>38</v>
      </c>
    </row>
    <row r="88" spans="1:12" x14ac:dyDescent="0.25">
      <c r="A88" s="10">
        <v>36655</v>
      </c>
      <c r="B88" s="3">
        <v>36647</v>
      </c>
      <c r="C88" s="6" t="s">
        <v>16</v>
      </c>
      <c r="D88" s="6" t="s">
        <v>17</v>
      </c>
      <c r="E88" s="6" t="s">
        <v>22</v>
      </c>
      <c r="F88" s="9" t="s">
        <v>20</v>
      </c>
      <c r="G88" s="8">
        <v>10000</v>
      </c>
      <c r="H88" s="8">
        <v>10000</v>
      </c>
      <c r="I88" s="12">
        <v>3.085</v>
      </c>
      <c r="J88" s="8">
        <f t="shared" si="3"/>
        <v>-30850</v>
      </c>
      <c r="K88" s="6">
        <v>264750</v>
      </c>
      <c r="L88" s="6" t="s">
        <v>38</v>
      </c>
    </row>
    <row r="89" spans="1:12" x14ac:dyDescent="0.25">
      <c r="A89" s="10">
        <v>36668</v>
      </c>
      <c r="B89" s="3">
        <v>36647</v>
      </c>
      <c r="C89" s="6" t="s">
        <v>16</v>
      </c>
      <c r="D89" s="6" t="s">
        <v>17</v>
      </c>
      <c r="E89" s="6" t="s">
        <v>22</v>
      </c>
      <c r="F89" s="9" t="s">
        <v>20</v>
      </c>
      <c r="G89" s="8">
        <v>12698</v>
      </c>
      <c r="H89" s="8">
        <v>12698</v>
      </c>
      <c r="I89" s="12">
        <v>3.88</v>
      </c>
      <c r="J89" s="8">
        <f t="shared" si="3"/>
        <v>-49268.24</v>
      </c>
      <c r="K89" s="6">
        <v>275365</v>
      </c>
      <c r="L89" s="6" t="s">
        <v>38</v>
      </c>
    </row>
    <row r="90" spans="1:12" x14ac:dyDescent="0.25">
      <c r="A90" s="10">
        <v>36651</v>
      </c>
      <c r="B90" s="3">
        <v>36647</v>
      </c>
      <c r="C90" s="6" t="s">
        <v>16</v>
      </c>
      <c r="D90" s="6" t="s">
        <v>17</v>
      </c>
      <c r="E90" s="6" t="s">
        <v>22</v>
      </c>
      <c r="F90" s="9" t="s">
        <v>19</v>
      </c>
      <c r="G90" s="8">
        <v>7705</v>
      </c>
      <c r="H90" s="8">
        <f>7705*3</f>
        <v>23115</v>
      </c>
      <c r="I90" s="12">
        <v>3.0550000000000002</v>
      </c>
      <c r="J90" s="8">
        <f t="shared" si="3"/>
        <v>-70616.324999999997</v>
      </c>
      <c r="K90" s="6">
        <v>263606</v>
      </c>
      <c r="L90" s="6" t="s">
        <v>38</v>
      </c>
    </row>
    <row r="91" spans="1:12" x14ac:dyDescent="0.25">
      <c r="A91" s="10">
        <v>36651</v>
      </c>
      <c r="B91" s="3">
        <v>36647</v>
      </c>
      <c r="C91" s="6" t="s">
        <v>16</v>
      </c>
      <c r="D91" s="6" t="s">
        <v>17</v>
      </c>
      <c r="E91" s="6" t="s">
        <v>22</v>
      </c>
      <c r="F91" s="9" t="s">
        <v>19</v>
      </c>
      <c r="G91" s="8">
        <v>13000</v>
      </c>
      <c r="H91" s="8">
        <f>13000*3</f>
        <v>39000</v>
      </c>
      <c r="I91" s="12">
        <v>3.0550000000000002</v>
      </c>
      <c r="J91" s="8">
        <f t="shared" si="3"/>
        <v>-119145</v>
      </c>
      <c r="K91" s="6">
        <v>263606</v>
      </c>
      <c r="L91" s="6" t="s">
        <v>38</v>
      </c>
    </row>
    <row r="92" spans="1:12" x14ac:dyDescent="0.25">
      <c r="A92" s="10">
        <v>36654</v>
      </c>
      <c r="B92" s="3">
        <v>36647</v>
      </c>
      <c r="C92" s="6" t="s">
        <v>16</v>
      </c>
      <c r="D92" s="6" t="s">
        <v>17</v>
      </c>
      <c r="E92" s="6" t="s">
        <v>22</v>
      </c>
      <c r="F92" s="9" t="s">
        <v>19</v>
      </c>
      <c r="G92" s="8">
        <v>3693</v>
      </c>
      <c r="H92" s="8">
        <v>3693</v>
      </c>
      <c r="I92" s="12">
        <v>3.07</v>
      </c>
      <c r="J92" s="8">
        <f t="shared" si="3"/>
        <v>-11337.51</v>
      </c>
      <c r="K92" s="6">
        <v>263702</v>
      </c>
      <c r="L92" s="6" t="s">
        <v>38</v>
      </c>
    </row>
    <row r="93" spans="1:12" x14ac:dyDescent="0.25">
      <c r="A93" s="10">
        <v>36655</v>
      </c>
      <c r="B93" s="3">
        <v>36647</v>
      </c>
      <c r="C93" s="6" t="s">
        <v>16</v>
      </c>
      <c r="D93" s="6" t="s">
        <v>17</v>
      </c>
      <c r="E93" s="6" t="s">
        <v>22</v>
      </c>
      <c r="F93" s="9" t="s">
        <v>19</v>
      </c>
      <c r="G93" s="8">
        <v>20000</v>
      </c>
      <c r="H93" s="8">
        <v>20000</v>
      </c>
      <c r="I93" s="12">
        <v>3.2250000000000001</v>
      </c>
      <c r="J93" s="8">
        <f t="shared" si="3"/>
        <v>-64500</v>
      </c>
      <c r="K93" s="6">
        <v>264744</v>
      </c>
      <c r="L93" s="6" t="s">
        <v>38</v>
      </c>
    </row>
    <row r="94" spans="1:12" x14ac:dyDescent="0.25">
      <c r="A94" s="10">
        <v>36656</v>
      </c>
      <c r="B94" s="3">
        <v>36647</v>
      </c>
      <c r="C94" s="6" t="s">
        <v>16</v>
      </c>
      <c r="D94" s="6" t="s">
        <v>17</v>
      </c>
      <c r="E94" s="6" t="s">
        <v>22</v>
      </c>
      <c r="F94" s="9" t="s">
        <v>19</v>
      </c>
      <c r="G94" s="8">
        <v>20000</v>
      </c>
      <c r="H94" s="8">
        <v>20000</v>
      </c>
      <c r="I94" s="12">
        <v>3.145</v>
      </c>
      <c r="J94" s="8">
        <f t="shared" si="3"/>
        <v>-62900</v>
      </c>
      <c r="K94" s="6">
        <v>265677</v>
      </c>
      <c r="L94" s="6" t="s">
        <v>38</v>
      </c>
    </row>
    <row r="95" spans="1:12" x14ac:dyDescent="0.25">
      <c r="A95" s="10">
        <v>36658</v>
      </c>
      <c r="B95" s="3">
        <v>36647</v>
      </c>
      <c r="C95" s="6" t="s">
        <v>16</v>
      </c>
      <c r="D95" s="6" t="s">
        <v>17</v>
      </c>
      <c r="E95" s="6" t="s">
        <v>22</v>
      </c>
      <c r="F95" s="9" t="s">
        <v>19</v>
      </c>
      <c r="G95" s="8">
        <v>20000</v>
      </c>
      <c r="H95" s="8">
        <v>20000</v>
      </c>
      <c r="I95" s="12">
        <v>3.32</v>
      </c>
      <c r="J95" s="8">
        <f t="shared" si="3"/>
        <v>-66400</v>
      </c>
      <c r="K95" s="6">
        <v>268263</v>
      </c>
      <c r="L95" s="6" t="s">
        <v>38</v>
      </c>
    </row>
    <row r="96" spans="1:12" x14ac:dyDescent="0.25">
      <c r="A96" s="10">
        <v>36662</v>
      </c>
      <c r="B96" s="3">
        <v>36647</v>
      </c>
      <c r="C96" s="6" t="s">
        <v>16</v>
      </c>
      <c r="D96" s="6" t="s">
        <v>17</v>
      </c>
      <c r="E96" s="6" t="s">
        <v>22</v>
      </c>
      <c r="F96" s="9" t="s">
        <v>19</v>
      </c>
      <c r="G96" s="8">
        <v>10000</v>
      </c>
      <c r="H96" s="8">
        <v>10000</v>
      </c>
      <c r="I96" s="12">
        <v>3.4049999999999998</v>
      </c>
      <c r="J96" s="8">
        <f t="shared" si="3"/>
        <v>-34050</v>
      </c>
      <c r="K96" s="6">
        <v>270656</v>
      </c>
      <c r="L96" s="6" t="s">
        <v>38</v>
      </c>
    </row>
    <row r="97" spans="1:12" x14ac:dyDescent="0.25">
      <c r="A97" s="10">
        <v>36662</v>
      </c>
      <c r="B97" s="3">
        <v>36647</v>
      </c>
      <c r="C97" s="6" t="s">
        <v>16</v>
      </c>
      <c r="D97" s="6" t="s">
        <v>17</v>
      </c>
      <c r="E97" s="6" t="s">
        <v>22</v>
      </c>
      <c r="F97" s="9" t="s">
        <v>19</v>
      </c>
      <c r="G97" s="8">
        <v>10000</v>
      </c>
      <c r="H97" s="8">
        <v>10000</v>
      </c>
      <c r="I97" s="12">
        <v>3.4</v>
      </c>
      <c r="J97" s="8">
        <f t="shared" si="3"/>
        <v>-34000</v>
      </c>
      <c r="K97" s="6">
        <v>270692</v>
      </c>
      <c r="L97" s="6" t="s">
        <v>38</v>
      </c>
    </row>
    <row r="98" spans="1:12" x14ac:dyDescent="0.25">
      <c r="A98" s="10">
        <v>36663</v>
      </c>
      <c r="B98" s="3">
        <v>36647</v>
      </c>
      <c r="C98" s="6" t="s">
        <v>16</v>
      </c>
      <c r="D98" s="6" t="s">
        <v>17</v>
      </c>
      <c r="E98" s="6" t="s">
        <v>22</v>
      </c>
      <c r="F98" s="9" t="s">
        <v>19</v>
      </c>
      <c r="G98" s="8">
        <v>20000</v>
      </c>
      <c r="H98" s="8">
        <v>20000</v>
      </c>
      <c r="I98" s="12">
        <v>3.44</v>
      </c>
      <c r="J98" s="8">
        <f t="shared" si="3"/>
        <v>-68800</v>
      </c>
      <c r="K98" s="6">
        <v>271501</v>
      </c>
      <c r="L98" s="6" t="s">
        <v>38</v>
      </c>
    </row>
    <row r="99" spans="1:12" x14ac:dyDescent="0.25">
      <c r="A99" s="10">
        <v>36664</v>
      </c>
      <c r="B99" s="3">
        <v>36647</v>
      </c>
      <c r="C99" s="6" t="s">
        <v>16</v>
      </c>
      <c r="D99" s="6" t="s">
        <v>17</v>
      </c>
      <c r="E99" s="6" t="s">
        <v>22</v>
      </c>
      <c r="F99" s="9" t="s">
        <v>19</v>
      </c>
      <c r="G99" s="8">
        <v>20000</v>
      </c>
      <c r="H99" s="8">
        <v>20000</v>
      </c>
      <c r="I99" s="12">
        <v>3.68</v>
      </c>
      <c r="J99" s="8">
        <f t="shared" si="3"/>
        <v>-73600</v>
      </c>
      <c r="K99" s="6">
        <v>272873</v>
      </c>
      <c r="L99" s="6" t="s">
        <v>38</v>
      </c>
    </row>
    <row r="100" spans="1:12" x14ac:dyDescent="0.25">
      <c r="A100" s="10">
        <v>36654</v>
      </c>
      <c r="B100" s="3">
        <v>36647</v>
      </c>
      <c r="C100" s="6" t="s">
        <v>16</v>
      </c>
      <c r="D100" s="6" t="s">
        <v>17</v>
      </c>
      <c r="E100" s="6" t="s">
        <v>22</v>
      </c>
      <c r="F100" s="9" t="s">
        <v>19</v>
      </c>
      <c r="G100" s="8">
        <v>10000</v>
      </c>
      <c r="H100" s="8">
        <v>10000</v>
      </c>
      <c r="I100" s="12">
        <v>3.06</v>
      </c>
      <c r="J100" s="8">
        <f t="shared" si="3"/>
        <v>-30600</v>
      </c>
      <c r="K100" s="6">
        <v>263629</v>
      </c>
      <c r="L100" s="6" t="s">
        <v>38</v>
      </c>
    </row>
    <row r="101" spans="1:12" x14ac:dyDescent="0.25">
      <c r="A101" s="10">
        <v>36654</v>
      </c>
      <c r="B101" s="3">
        <v>36647</v>
      </c>
      <c r="C101" s="6" t="s">
        <v>16</v>
      </c>
      <c r="D101" s="6" t="s">
        <v>17</v>
      </c>
      <c r="E101" s="6" t="s">
        <v>22</v>
      </c>
      <c r="F101" s="9" t="s">
        <v>19</v>
      </c>
      <c r="G101" s="8">
        <v>12500</v>
      </c>
      <c r="H101" s="8">
        <v>12500</v>
      </c>
      <c r="I101" s="12">
        <v>3.0649999999999999</v>
      </c>
      <c r="J101" s="8">
        <f t="shared" si="3"/>
        <v>-38312.5</v>
      </c>
      <c r="K101" s="6">
        <v>263646</v>
      </c>
      <c r="L101" s="6" t="s">
        <v>38</v>
      </c>
    </row>
    <row r="102" spans="1:12" x14ac:dyDescent="0.25">
      <c r="A102" s="10">
        <v>36658</v>
      </c>
      <c r="B102" s="3">
        <v>36647</v>
      </c>
      <c r="C102" s="6" t="s">
        <v>16</v>
      </c>
      <c r="D102" s="6" t="s">
        <v>18</v>
      </c>
      <c r="E102" s="6" t="s">
        <v>23</v>
      </c>
      <c r="F102" s="9" t="s">
        <v>20</v>
      </c>
      <c r="G102" s="8">
        <v>-14103</v>
      </c>
      <c r="H102" s="8">
        <v>-14103</v>
      </c>
      <c r="I102" s="12">
        <v>3.145</v>
      </c>
      <c r="J102" s="8">
        <f t="shared" si="3"/>
        <v>44353.934999999998</v>
      </c>
      <c r="K102" s="6">
        <v>268266</v>
      </c>
      <c r="L102" s="6" t="s">
        <v>38</v>
      </c>
    </row>
    <row r="103" spans="1:12" x14ac:dyDescent="0.25">
      <c r="A103" s="10">
        <v>36665</v>
      </c>
      <c r="B103" s="3">
        <v>36647</v>
      </c>
      <c r="C103" s="6" t="s">
        <v>16</v>
      </c>
      <c r="D103" s="6" t="s">
        <v>18</v>
      </c>
      <c r="E103" s="6" t="s">
        <v>23</v>
      </c>
      <c r="F103" s="9" t="s">
        <v>20</v>
      </c>
      <c r="G103" s="8">
        <v>-12813</v>
      </c>
      <c r="H103" s="8">
        <v>-12813</v>
      </c>
      <c r="I103" s="12">
        <v>3.5449999999999999</v>
      </c>
      <c r="J103" s="8">
        <f t="shared" si="3"/>
        <v>45422.084999999999</v>
      </c>
      <c r="K103" s="6">
        <v>274014</v>
      </c>
      <c r="L103" s="6" t="s">
        <v>38</v>
      </c>
    </row>
    <row r="104" spans="1:12" x14ac:dyDescent="0.25">
      <c r="A104" s="10">
        <v>36622</v>
      </c>
      <c r="B104" s="3">
        <v>36647</v>
      </c>
      <c r="C104" s="6" t="s">
        <v>16</v>
      </c>
      <c r="D104" s="6" t="s">
        <v>18</v>
      </c>
      <c r="E104" s="6" t="s">
        <v>23</v>
      </c>
      <c r="F104" s="9" t="s">
        <v>20</v>
      </c>
      <c r="G104" s="8">
        <v>-5594</v>
      </c>
      <c r="H104" s="8">
        <f>-5594*31</f>
        <v>-173414</v>
      </c>
      <c r="I104" s="12">
        <v>2.8</v>
      </c>
      <c r="J104" s="8">
        <f t="shared" si="3"/>
        <v>485559.19999999995</v>
      </c>
      <c r="K104" s="6">
        <v>239067</v>
      </c>
      <c r="L104" s="6" t="s">
        <v>38</v>
      </c>
    </row>
    <row r="105" spans="1:12" x14ac:dyDescent="0.25">
      <c r="A105" s="10">
        <v>36588</v>
      </c>
      <c r="B105" s="3">
        <v>36647</v>
      </c>
      <c r="C105" s="6" t="s">
        <v>16</v>
      </c>
      <c r="D105" s="6" t="s">
        <v>18</v>
      </c>
      <c r="E105" s="6" t="s">
        <v>23</v>
      </c>
      <c r="F105" s="9" t="s">
        <v>20</v>
      </c>
      <c r="G105" s="8">
        <v>-2540</v>
      </c>
      <c r="H105" s="8">
        <f>-2540*31</f>
        <v>-78740</v>
      </c>
      <c r="I105" s="12">
        <v>2.7250000000000001</v>
      </c>
      <c r="J105" s="8">
        <f t="shared" si="3"/>
        <v>214566.5</v>
      </c>
      <c r="K105" s="6">
        <v>233123</v>
      </c>
      <c r="L105" s="6" t="s">
        <v>38</v>
      </c>
    </row>
    <row r="106" spans="1:12" x14ac:dyDescent="0.25">
      <c r="A106" s="10">
        <v>36588</v>
      </c>
      <c r="B106" s="3">
        <v>36647</v>
      </c>
      <c r="C106" s="6" t="s">
        <v>16</v>
      </c>
      <c r="D106" s="6" t="s">
        <v>18</v>
      </c>
      <c r="E106" s="6" t="s">
        <v>23</v>
      </c>
      <c r="F106" s="9" t="s">
        <v>20</v>
      </c>
      <c r="G106" s="8">
        <v>-4168</v>
      </c>
      <c r="H106" s="8">
        <f>-4168*31</f>
        <v>-129208</v>
      </c>
      <c r="I106" s="12">
        <v>2.72</v>
      </c>
      <c r="J106" s="8">
        <f t="shared" si="3"/>
        <v>351445.76000000001</v>
      </c>
      <c r="K106" s="6">
        <v>233147</v>
      </c>
      <c r="L106" s="6" t="s">
        <v>38</v>
      </c>
    </row>
    <row r="107" spans="1:12" x14ac:dyDescent="0.25">
      <c r="A107" s="10">
        <v>36588</v>
      </c>
      <c r="B107" s="3">
        <v>36647</v>
      </c>
      <c r="C107" s="6" t="s">
        <v>16</v>
      </c>
      <c r="D107" s="6" t="s">
        <v>18</v>
      </c>
      <c r="E107" s="6" t="s">
        <v>23</v>
      </c>
      <c r="F107" s="9" t="s">
        <v>19</v>
      </c>
      <c r="G107" s="8">
        <v>-7620</v>
      </c>
      <c r="H107" s="8">
        <v>-236220</v>
      </c>
      <c r="I107" s="12">
        <v>2.7925</v>
      </c>
      <c r="J107" s="8">
        <f>IF(H107&gt;0,((H107*I107)*-1),((H107*I107)*-1))</f>
        <v>659644.35</v>
      </c>
      <c r="K107" s="6">
        <v>233096</v>
      </c>
      <c r="L107" s="6" t="s">
        <v>38</v>
      </c>
    </row>
    <row r="108" spans="1:12" x14ac:dyDescent="0.25">
      <c r="A108" s="10">
        <v>36588</v>
      </c>
      <c r="B108" s="3">
        <v>36647</v>
      </c>
      <c r="C108" s="6" t="s">
        <v>16</v>
      </c>
      <c r="D108" s="6" t="s">
        <v>18</v>
      </c>
      <c r="E108" s="6" t="s">
        <v>23</v>
      </c>
      <c r="F108" s="9" t="s">
        <v>19</v>
      </c>
      <c r="G108" s="8">
        <v>-12504</v>
      </c>
      <c r="H108" s="8">
        <v>-387624</v>
      </c>
      <c r="I108" s="12">
        <v>2.7850000000000001</v>
      </c>
      <c r="J108" s="8">
        <f t="shared" si="3"/>
        <v>1079532.8400000001</v>
      </c>
      <c r="K108" s="6">
        <v>233142</v>
      </c>
      <c r="L108" s="6" t="s">
        <v>38</v>
      </c>
    </row>
    <row r="109" spans="1:12" x14ac:dyDescent="0.25">
      <c r="A109" s="10">
        <v>36622</v>
      </c>
      <c r="B109" s="3">
        <v>36647</v>
      </c>
      <c r="C109" s="6" t="s">
        <v>16</v>
      </c>
      <c r="D109" s="6" t="s">
        <v>18</v>
      </c>
      <c r="E109" s="6" t="s">
        <v>23</v>
      </c>
      <c r="F109" s="9" t="s">
        <v>19</v>
      </c>
      <c r="G109" s="8">
        <v>-6611</v>
      </c>
      <c r="H109" s="8">
        <v>-204941</v>
      </c>
      <c r="I109" s="12">
        <v>2.78</v>
      </c>
      <c r="J109" s="8">
        <f t="shared" si="3"/>
        <v>569735.98</v>
      </c>
      <c r="K109" s="6">
        <v>238988</v>
      </c>
      <c r="L109" s="6" t="s">
        <v>38</v>
      </c>
    </row>
    <row r="110" spans="1:12" x14ac:dyDescent="0.25">
      <c r="A110" s="10">
        <v>36658</v>
      </c>
      <c r="B110" s="3">
        <v>36647</v>
      </c>
      <c r="C110" s="6" t="s">
        <v>16</v>
      </c>
      <c r="D110" s="6" t="s">
        <v>18</v>
      </c>
      <c r="E110" s="6" t="s">
        <v>22</v>
      </c>
      <c r="F110" s="9" t="s">
        <v>20</v>
      </c>
      <c r="G110" s="8">
        <v>-385</v>
      </c>
      <c r="H110" s="8">
        <f>-385*3</f>
        <v>-1155</v>
      </c>
      <c r="I110" s="12">
        <v>3.145</v>
      </c>
      <c r="J110" s="8">
        <f t="shared" si="3"/>
        <v>3632.4749999999999</v>
      </c>
      <c r="K110" s="6">
        <v>268271</v>
      </c>
      <c r="L110" s="6" t="s">
        <v>38</v>
      </c>
    </row>
    <row r="111" spans="1:12" x14ac:dyDescent="0.25">
      <c r="A111" s="10">
        <v>36665</v>
      </c>
      <c r="B111" s="3">
        <v>36647</v>
      </c>
      <c r="C111" s="6" t="s">
        <v>16</v>
      </c>
      <c r="D111" s="6" t="s">
        <v>18</v>
      </c>
      <c r="E111" s="6" t="s">
        <v>22</v>
      </c>
      <c r="F111" s="9" t="s">
        <v>20</v>
      </c>
      <c r="G111" s="8">
        <v>-385</v>
      </c>
      <c r="H111" s="8">
        <f>-385*3</f>
        <v>-1155</v>
      </c>
      <c r="I111" s="12">
        <v>3.5449999999999999</v>
      </c>
      <c r="J111" s="8">
        <f t="shared" si="3"/>
        <v>4094.4749999999999</v>
      </c>
      <c r="K111" s="6">
        <v>274017</v>
      </c>
      <c r="L111" s="6" t="s">
        <v>38</v>
      </c>
    </row>
    <row r="112" spans="1:12" x14ac:dyDescent="0.25">
      <c r="A112" s="10">
        <v>36619</v>
      </c>
      <c r="B112" s="3">
        <v>36647</v>
      </c>
      <c r="C112" s="6" t="s">
        <v>16</v>
      </c>
      <c r="D112" s="6" t="s">
        <v>18</v>
      </c>
      <c r="E112" s="6" t="s">
        <v>22</v>
      </c>
      <c r="F112" s="9" t="s">
        <v>20</v>
      </c>
      <c r="G112" s="8">
        <v>-15074</v>
      </c>
      <c r="H112" s="8">
        <f>-15074*31</f>
        <v>-467294</v>
      </c>
      <c r="I112" s="12">
        <v>2.8</v>
      </c>
      <c r="J112" s="8">
        <f t="shared" si="3"/>
        <v>1308423.2</v>
      </c>
      <c r="K112" s="6">
        <v>235549</v>
      </c>
      <c r="L112" s="6" t="s">
        <v>38</v>
      </c>
    </row>
    <row r="113" spans="1:12" x14ac:dyDescent="0.25">
      <c r="A113" s="10">
        <v>36604</v>
      </c>
      <c r="B113" s="3">
        <v>36647</v>
      </c>
      <c r="C113" s="6" t="s">
        <v>16</v>
      </c>
      <c r="D113" s="6" t="s">
        <v>18</v>
      </c>
      <c r="E113" s="6" t="s">
        <v>22</v>
      </c>
      <c r="F113" s="9" t="s">
        <v>19</v>
      </c>
      <c r="G113" s="8">
        <v>-26193</v>
      </c>
      <c r="H113" s="8">
        <f>-26193*31</f>
        <v>-811983</v>
      </c>
      <c r="I113" s="12">
        <v>2.78</v>
      </c>
      <c r="J113" s="8">
        <f t="shared" si="3"/>
        <v>2257312.7399999998</v>
      </c>
      <c r="K113" s="6">
        <v>233189</v>
      </c>
      <c r="L113" s="6" t="s">
        <v>38</v>
      </c>
    </row>
    <row r="114" spans="1:12" x14ac:dyDescent="0.25">
      <c r="A114" s="10">
        <v>36623</v>
      </c>
      <c r="B114" s="10">
        <v>36678</v>
      </c>
      <c r="C114" s="6" t="s">
        <v>15</v>
      </c>
      <c r="D114" s="6" t="s">
        <v>17</v>
      </c>
      <c r="F114" s="9" t="s">
        <v>19</v>
      </c>
      <c r="G114" s="11">
        <v>9808</v>
      </c>
      <c r="H114" s="11">
        <f t="shared" ref="H114:H125" si="4">IF(D114="B",G114*30,(G114*30*-1))</f>
        <v>294240</v>
      </c>
      <c r="I114" s="12">
        <v>2.95</v>
      </c>
      <c r="J114" s="24">
        <f t="shared" ref="J114:J128" si="5">IF(H114&gt;0,((H114*I114)*-1),((H114*I114)*-1))</f>
        <v>-868008</v>
      </c>
      <c r="K114" s="6"/>
      <c r="L114" s="1"/>
    </row>
    <row r="115" spans="1:12" x14ac:dyDescent="0.25">
      <c r="A115" s="10">
        <v>36655</v>
      </c>
      <c r="B115" s="10">
        <v>36678</v>
      </c>
      <c r="C115" s="6" t="s">
        <v>15</v>
      </c>
      <c r="D115" s="6" t="s">
        <v>17</v>
      </c>
      <c r="F115" s="9" t="s">
        <v>20</v>
      </c>
      <c r="G115" s="11">
        <v>352</v>
      </c>
      <c r="H115" s="11">
        <f t="shared" si="4"/>
        <v>10560</v>
      </c>
      <c r="I115" s="12">
        <v>3.05</v>
      </c>
      <c r="J115" s="24">
        <f t="shared" si="5"/>
        <v>-32207.999999999996</v>
      </c>
      <c r="K115" s="6"/>
      <c r="L115" s="1"/>
    </row>
    <row r="116" spans="1:12" x14ac:dyDescent="0.25">
      <c r="A116" s="10">
        <v>36663</v>
      </c>
      <c r="B116" s="10">
        <v>36678</v>
      </c>
      <c r="C116" s="6" t="s">
        <v>15</v>
      </c>
      <c r="D116" s="6" t="s">
        <v>17</v>
      </c>
      <c r="F116" s="9" t="s">
        <v>19</v>
      </c>
      <c r="G116" s="11">
        <v>655</v>
      </c>
      <c r="H116" s="11">
        <f t="shared" si="4"/>
        <v>19650</v>
      </c>
      <c r="I116" s="12">
        <v>3.4049999999999998</v>
      </c>
      <c r="J116" s="24">
        <f t="shared" si="5"/>
        <v>-66908.25</v>
      </c>
      <c r="K116" s="6"/>
      <c r="L116" s="1"/>
    </row>
    <row r="117" spans="1:12" x14ac:dyDescent="0.25">
      <c r="A117" s="10">
        <v>36664</v>
      </c>
      <c r="B117" s="10">
        <v>36678</v>
      </c>
      <c r="C117" s="6" t="s">
        <v>15</v>
      </c>
      <c r="D117" s="6" t="s">
        <v>17</v>
      </c>
      <c r="F117" s="9" t="s">
        <v>19</v>
      </c>
      <c r="G117" s="11">
        <v>667</v>
      </c>
      <c r="H117" s="11">
        <f t="shared" si="4"/>
        <v>20010</v>
      </c>
      <c r="I117" s="12">
        <v>3.4249999999999998</v>
      </c>
      <c r="J117" s="24">
        <f t="shared" si="5"/>
        <v>-68534.25</v>
      </c>
      <c r="K117" s="6"/>
      <c r="L117" s="1"/>
    </row>
    <row r="118" spans="1:12" x14ac:dyDescent="0.25">
      <c r="A118" s="10">
        <v>36623</v>
      </c>
      <c r="B118" s="10">
        <v>36678</v>
      </c>
      <c r="C118" s="6" t="s">
        <v>15</v>
      </c>
      <c r="D118" s="6" t="s">
        <v>17</v>
      </c>
      <c r="F118" s="9" t="s">
        <v>19</v>
      </c>
      <c r="G118" s="11">
        <v>7505</v>
      </c>
      <c r="H118" s="11">
        <f t="shared" si="4"/>
        <v>225150</v>
      </c>
      <c r="I118" s="12">
        <v>2.88</v>
      </c>
      <c r="J118" s="24">
        <f t="shared" si="5"/>
        <v>-648432</v>
      </c>
      <c r="K118" s="6"/>
    </row>
    <row r="119" spans="1:12" x14ac:dyDescent="0.25">
      <c r="A119" s="10">
        <v>36630</v>
      </c>
      <c r="B119" s="10">
        <v>36678</v>
      </c>
      <c r="C119" s="6" t="s">
        <v>15</v>
      </c>
      <c r="D119" s="6" t="s">
        <v>17</v>
      </c>
      <c r="F119" s="9" t="s">
        <v>20</v>
      </c>
      <c r="G119" s="11">
        <v>5171</v>
      </c>
      <c r="H119" s="11">
        <f t="shared" si="4"/>
        <v>155130</v>
      </c>
      <c r="I119" s="12">
        <v>2.98</v>
      </c>
      <c r="J119" s="24">
        <f t="shared" si="5"/>
        <v>-462287.4</v>
      </c>
      <c r="K119" s="6"/>
    </row>
    <row r="120" spans="1:12" x14ac:dyDescent="0.25">
      <c r="A120" s="10">
        <v>36655</v>
      </c>
      <c r="B120" s="10">
        <v>36678</v>
      </c>
      <c r="C120" s="6" t="s">
        <v>15</v>
      </c>
      <c r="D120" s="6" t="s">
        <v>17</v>
      </c>
      <c r="F120" s="9" t="s">
        <v>20</v>
      </c>
      <c r="G120" s="11">
        <v>170</v>
      </c>
      <c r="H120" s="11">
        <f t="shared" si="4"/>
        <v>5100</v>
      </c>
      <c r="I120" s="12">
        <v>3.05</v>
      </c>
      <c r="J120" s="24">
        <f t="shared" si="5"/>
        <v>-15555</v>
      </c>
      <c r="K120" s="6"/>
    </row>
    <row r="121" spans="1:12" x14ac:dyDescent="0.25">
      <c r="A121" s="10">
        <v>36663</v>
      </c>
      <c r="B121" s="10">
        <v>36678</v>
      </c>
      <c r="C121" s="6" t="s">
        <v>15</v>
      </c>
      <c r="D121" s="6" t="s">
        <v>17</v>
      </c>
      <c r="F121" s="9" t="s">
        <v>19</v>
      </c>
      <c r="G121" s="11">
        <v>819</v>
      </c>
      <c r="H121" s="11">
        <f t="shared" si="4"/>
        <v>24570</v>
      </c>
      <c r="I121" s="12">
        <v>3.4049999999999998</v>
      </c>
      <c r="J121" s="24">
        <f t="shared" si="5"/>
        <v>-83660.849999999991</v>
      </c>
      <c r="K121" s="6"/>
    </row>
    <row r="122" spans="1:12" x14ac:dyDescent="0.25">
      <c r="A122" s="10">
        <v>36663</v>
      </c>
      <c r="B122" s="10">
        <v>36678</v>
      </c>
      <c r="C122" s="6" t="s">
        <v>15</v>
      </c>
      <c r="D122" s="6" t="s">
        <v>17</v>
      </c>
      <c r="F122" s="9" t="s">
        <v>20</v>
      </c>
      <c r="G122" s="11">
        <v>333</v>
      </c>
      <c r="H122" s="11">
        <f t="shared" si="4"/>
        <v>9990</v>
      </c>
      <c r="I122" s="12">
        <v>3.2949999999999999</v>
      </c>
      <c r="J122" s="24">
        <f t="shared" si="5"/>
        <v>-32917.050000000003</v>
      </c>
      <c r="K122" s="6"/>
    </row>
    <row r="123" spans="1:12" x14ac:dyDescent="0.25">
      <c r="A123" s="10">
        <v>36663</v>
      </c>
      <c r="B123" s="10">
        <v>36678</v>
      </c>
      <c r="C123" s="6" t="s">
        <v>15</v>
      </c>
      <c r="D123" s="6" t="s">
        <v>17</v>
      </c>
      <c r="F123" s="9" t="s">
        <v>19</v>
      </c>
      <c r="G123" s="11">
        <v>667</v>
      </c>
      <c r="H123" s="11">
        <f t="shared" si="4"/>
        <v>20010</v>
      </c>
      <c r="I123" s="12">
        <v>3.4249999999999998</v>
      </c>
      <c r="J123" s="24">
        <f t="shared" si="5"/>
        <v>-68534.25</v>
      </c>
      <c r="K123" s="6"/>
    </row>
    <row r="124" spans="1:12" x14ac:dyDescent="0.25">
      <c r="A124" s="10">
        <v>36668</v>
      </c>
      <c r="B124" s="10">
        <v>36678</v>
      </c>
      <c r="C124" s="6" t="s">
        <v>15</v>
      </c>
      <c r="D124" s="6" t="s">
        <v>17</v>
      </c>
      <c r="F124" s="9" t="s">
        <v>19</v>
      </c>
      <c r="G124" s="11">
        <v>667</v>
      </c>
      <c r="H124" s="11">
        <f t="shared" si="4"/>
        <v>20010</v>
      </c>
      <c r="I124" s="12">
        <v>3.895</v>
      </c>
      <c r="J124" s="24">
        <f t="shared" si="5"/>
        <v>-77938.95</v>
      </c>
      <c r="K124" s="6"/>
    </row>
    <row r="125" spans="1:12" x14ac:dyDescent="0.25">
      <c r="A125" s="10">
        <v>36665</v>
      </c>
      <c r="B125" s="10">
        <v>36678</v>
      </c>
      <c r="C125" s="6" t="s">
        <v>15</v>
      </c>
      <c r="D125" s="6" t="s">
        <v>17</v>
      </c>
      <c r="F125" s="9" t="s">
        <v>20</v>
      </c>
      <c r="G125" s="11">
        <v>333</v>
      </c>
      <c r="H125" s="11">
        <f t="shared" si="4"/>
        <v>9990</v>
      </c>
      <c r="I125" s="12">
        <v>3.55</v>
      </c>
      <c r="J125" s="24">
        <f t="shared" si="5"/>
        <v>-35464.5</v>
      </c>
      <c r="K125" s="23"/>
    </row>
    <row r="126" spans="1:12" x14ac:dyDescent="0.25">
      <c r="A126" s="10">
        <v>36693</v>
      </c>
      <c r="B126" s="10">
        <v>36678</v>
      </c>
      <c r="C126" s="6" t="s">
        <v>15</v>
      </c>
      <c r="D126" s="6" t="s">
        <v>17</v>
      </c>
      <c r="F126" s="9" t="s">
        <v>20</v>
      </c>
      <c r="G126" s="11">
        <v>30000</v>
      </c>
      <c r="H126" s="11">
        <v>30000</v>
      </c>
      <c r="I126" s="12">
        <v>4.25</v>
      </c>
      <c r="J126" s="24">
        <f t="shared" si="5"/>
        <v>-127500</v>
      </c>
      <c r="K126" s="6"/>
    </row>
    <row r="127" spans="1:12" x14ac:dyDescent="0.25">
      <c r="A127" s="10">
        <v>36588</v>
      </c>
      <c r="B127" s="10">
        <v>36678</v>
      </c>
      <c r="C127" s="6" t="s">
        <v>15</v>
      </c>
      <c r="D127" s="6" t="s">
        <v>17</v>
      </c>
      <c r="F127" s="9" t="s">
        <v>20</v>
      </c>
      <c r="G127" s="11">
        <v>2540</v>
      </c>
      <c r="H127" s="11">
        <f>IF(D127="B",G127*30,(G127*30*-1))</f>
        <v>76200</v>
      </c>
      <c r="I127" s="12">
        <v>2.7250000000000001</v>
      </c>
      <c r="J127" s="24">
        <f t="shared" si="5"/>
        <v>-207645</v>
      </c>
      <c r="K127" s="6"/>
    </row>
    <row r="128" spans="1:12" x14ac:dyDescent="0.25">
      <c r="A128" s="10">
        <v>36588</v>
      </c>
      <c r="B128" s="10">
        <v>36678</v>
      </c>
      <c r="C128" s="6" t="s">
        <v>15</v>
      </c>
      <c r="D128" s="6" t="s">
        <v>17</v>
      </c>
      <c r="F128" s="9" t="s">
        <v>19</v>
      </c>
      <c r="G128" s="11">
        <v>7620</v>
      </c>
      <c r="H128" s="11">
        <f>IF(D128="B",G128*30,(G128*30*-1))</f>
        <v>228600</v>
      </c>
      <c r="I128" s="12">
        <v>2.7925</v>
      </c>
      <c r="J128" s="24">
        <f t="shared" si="5"/>
        <v>-638365.5</v>
      </c>
      <c r="K128" s="6"/>
    </row>
    <row r="129" spans="1:11" x14ac:dyDescent="0.25">
      <c r="A129" s="10">
        <v>36690</v>
      </c>
      <c r="B129" s="10">
        <v>36678</v>
      </c>
      <c r="C129" s="6" t="s">
        <v>15</v>
      </c>
      <c r="D129" s="6" t="s">
        <v>18</v>
      </c>
      <c r="F129" s="9" t="s">
        <v>20</v>
      </c>
      <c r="G129" s="11">
        <v>-7857</v>
      </c>
      <c r="H129" s="11">
        <v>-7857</v>
      </c>
      <c r="I129" s="12">
        <v>4.12</v>
      </c>
      <c r="J129" s="24">
        <f>IF(H129&gt;0,((H129*I129)*-1),((H129*I129)*-1))</f>
        <v>32370.84</v>
      </c>
      <c r="K129" s="6"/>
    </row>
    <row r="130" spans="1:11" x14ac:dyDescent="0.25">
      <c r="A130" s="10">
        <v>36690</v>
      </c>
      <c r="B130" s="10">
        <v>36678</v>
      </c>
      <c r="C130" s="6" t="s">
        <v>15</v>
      </c>
      <c r="D130" s="6" t="s">
        <v>18</v>
      </c>
      <c r="F130" s="9" t="s">
        <v>19</v>
      </c>
      <c r="G130" s="11">
        <v>-11130</v>
      </c>
      <c r="H130" s="11">
        <v>-11130</v>
      </c>
      <c r="I130" s="12">
        <v>4.22</v>
      </c>
      <c r="J130" s="24">
        <f>IF(H130&gt;0,((H130*I130)*-1),((H130*I130)*-1))</f>
        <v>46968.6</v>
      </c>
      <c r="K130" s="6"/>
    </row>
    <row r="131" spans="1:11" x14ac:dyDescent="0.25">
      <c r="A131" s="10">
        <v>36689</v>
      </c>
      <c r="B131" s="10">
        <v>36678</v>
      </c>
      <c r="C131" s="6" t="s">
        <v>15</v>
      </c>
      <c r="D131" s="6" t="s">
        <v>18</v>
      </c>
      <c r="F131" s="9" t="s">
        <v>19</v>
      </c>
      <c r="G131" s="11">
        <v>-10000</v>
      </c>
      <c r="H131" s="11">
        <v>-10000</v>
      </c>
      <c r="I131" s="12">
        <v>4.0750000000000002</v>
      </c>
      <c r="J131" s="24">
        <f>IF(H131&gt;0,((H131*I131)*-1),((H131*I131)*-1))</f>
        <v>40750</v>
      </c>
      <c r="K131" s="6"/>
    </row>
    <row r="132" spans="1:11" x14ac:dyDescent="0.25">
      <c r="A132" s="10">
        <v>36690</v>
      </c>
      <c r="B132" s="10">
        <v>36678</v>
      </c>
      <c r="C132" s="6" t="s">
        <v>15</v>
      </c>
      <c r="D132" s="6" t="s">
        <v>18</v>
      </c>
      <c r="F132" s="9" t="s">
        <v>20</v>
      </c>
      <c r="G132" s="11">
        <v>-8547</v>
      </c>
      <c r="H132" s="11">
        <v>-8547</v>
      </c>
      <c r="I132" s="12">
        <v>4.12</v>
      </c>
      <c r="J132" s="24">
        <f>IF(H132&gt;0,((H132*I132)*-1),((H132*I132)*-1))</f>
        <v>35213.64</v>
      </c>
      <c r="K132" s="6"/>
    </row>
    <row r="133" spans="1:11" x14ac:dyDescent="0.25">
      <c r="A133" s="10">
        <v>36690</v>
      </c>
      <c r="B133" s="10">
        <v>36678</v>
      </c>
      <c r="C133" s="6" t="s">
        <v>15</v>
      </c>
      <c r="D133" s="6" t="s">
        <v>18</v>
      </c>
      <c r="F133" s="9" t="s">
        <v>19</v>
      </c>
      <c r="G133" s="11">
        <v>-9773</v>
      </c>
      <c r="H133" s="11">
        <v>-9773</v>
      </c>
      <c r="I133" s="12">
        <v>4.2300000000000004</v>
      </c>
      <c r="J133" s="24">
        <f>IF(H133&gt;0,((H133*I133)*-1),((H133*I133)*-1))</f>
        <v>41339.79</v>
      </c>
      <c r="K133" s="6"/>
    </row>
    <row r="134" spans="1:11" x14ac:dyDescent="0.25">
      <c r="A134" s="10">
        <v>36706</v>
      </c>
      <c r="B134" s="10">
        <v>36678</v>
      </c>
      <c r="C134" s="6" t="s">
        <v>15</v>
      </c>
      <c r="D134" s="6" t="s">
        <v>18</v>
      </c>
      <c r="F134" s="9" t="s">
        <v>20</v>
      </c>
      <c r="G134" s="11">
        <v>-12327</v>
      </c>
      <c r="H134" s="11">
        <v>-12327</v>
      </c>
      <c r="I134" s="12">
        <v>4.2</v>
      </c>
      <c r="J134" s="24">
        <f t="shared" ref="J134:J155" si="6">IF(H134&gt;0,((H134*I134)*-1),((H134*I134)*-1))</f>
        <v>51773.4</v>
      </c>
      <c r="K134" s="6"/>
    </row>
    <row r="135" spans="1:11" x14ac:dyDescent="0.25">
      <c r="A135" s="10">
        <v>36690</v>
      </c>
      <c r="B135" s="10">
        <v>36678</v>
      </c>
      <c r="C135" s="6" t="s">
        <v>16</v>
      </c>
      <c r="D135" s="6" t="s">
        <v>17</v>
      </c>
      <c r="F135" s="9" t="s">
        <v>20</v>
      </c>
      <c r="G135" s="11">
        <v>7857</v>
      </c>
      <c r="H135" s="11">
        <v>7857</v>
      </c>
      <c r="I135" s="12">
        <v>0</v>
      </c>
      <c r="J135" s="24">
        <f t="shared" si="6"/>
        <v>0</v>
      </c>
      <c r="K135" s="6">
        <v>298171</v>
      </c>
    </row>
    <row r="136" spans="1:11" x14ac:dyDescent="0.25">
      <c r="A136" s="10">
        <v>36690</v>
      </c>
      <c r="B136" s="10">
        <v>36678</v>
      </c>
      <c r="C136" s="6" t="s">
        <v>16</v>
      </c>
      <c r="D136" s="6" t="s">
        <v>17</v>
      </c>
      <c r="F136" s="9" t="s">
        <v>19</v>
      </c>
      <c r="G136" s="11">
        <v>11130</v>
      </c>
      <c r="H136" s="11">
        <v>11130</v>
      </c>
      <c r="I136" s="12">
        <v>0</v>
      </c>
      <c r="J136" s="24">
        <f>IF(H136&gt;0,((H136*I136)*-1),((H136*I136)*-1))</f>
        <v>0</v>
      </c>
      <c r="K136" s="6">
        <v>298172</v>
      </c>
    </row>
    <row r="137" spans="1:11" x14ac:dyDescent="0.25">
      <c r="A137" s="10">
        <v>36689</v>
      </c>
      <c r="B137" s="10">
        <v>36678</v>
      </c>
      <c r="C137" s="6" t="s">
        <v>16</v>
      </c>
      <c r="D137" s="6" t="s">
        <v>17</v>
      </c>
      <c r="F137" s="9" t="s">
        <v>19</v>
      </c>
      <c r="G137" s="11">
        <v>10000</v>
      </c>
      <c r="H137" s="11">
        <v>10000</v>
      </c>
      <c r="I137" s="12">
        <v>0</v>
      </c>
      <c r="J137" s="24">
        <f>IF(H137&gt;0,((H137*I137)*-1),((H137*I137)*-1))</f>
        <v>0</v>
      </c>
      <c r="K137" s="6">
        <v>296784</v>
      </c>
    </row>
    <row r="138" spans="1:11" x14ac:dyDescent="0.25">
      <c r="A138" s="10">
        <v>36690</v>
      </c>
      <c r="B138" s="10">
        <v>36678</v>
      </c>
      <c r="C138" s="6" t="s">
        <v>16</v>
      </c>
      <c r="D138" s="6" t="s">
        <v>17</v>
      </c>
      <c r="F138" s="9" t="s">
        <v>20</v>
      </c>
      <c r="G138" s="11">
        <v>8547</v>
      </c>
      <c r="H138" s="11">
        <v>8547</v>
      </c>
      <c r="I138" s="12">
        <v>0</v>
      </c>
      <c r="J138" s="24">
        <f t="shared" si="6"/>
        <v>0</v>
      </c>
      <c r="K138" s="6">
        <v>298173</v>
      </c>
    </row>
    <row r="139" spans="1:11" x14ac:dyDescent="0.25">
      <c r="A139" s="10">
        <v>36690</v>
      </c>
      <c r="B139" s="10">
        <v>36678</v>
      </c>
      <c r="C139" s="6" t="s">
        <v>16</v>
      </c>
      <c r="D139" s="6" t="s">
        <v>17</v>
      </c>
      <c r="F139" s="9" t="s">
        <v>19</v>
      </c>
      <c r="G139" s="11">
        <v>9773</v>
      </c>
      <c r="H139" s="11">
        <v>9773</v>
      </c>
      <c r="I139" s="12">
        <v>0</v>
      </c>
      <c r="J139" s="24">
        <f t="shared" si="6"/>
        <v>0</v>
      </c>
      <c r="K139" s="6">
        <v>298174</v>
      </c>
    </row>
    <row r="140" spans="1:11" x14ac:dyDescent="0.25">
      <c r="A140" s="10">
        <v>36706</v>
      </c>
      <c r="B140" s="10">
        <v>36678</v>
      </c>
      <c r="C140" s="6" t="s">
        <v>16</v>
      </c>
      <c r="D140" s="6" t="s">
        <v>17</v>
      </c>
      <c r="F140" s="9" t="s">
        <v>20</v>
      </c>
      <c r="G140" s="11">
        <v>12327</v>
      </c>
      <c r="H140" s="11">
        <v>12327</v>
      </c>
      <c r="I140" s="12">
        <v>0</v>
      </c>
      <c r="J140" s="24">
        <f t="shared" si="6"/>
        <v>0</v>
      </c>
      <c r="K140" s="6">
        <v>318707</v>
      </c>
    </row>
    <row r="141" spans="1:11" x14ac:dyDescent="0.25">
      <c r="A141" s="10">
        <v>36623</v>
      </c>
      <c r="B141" s="10">
        <v>36678</v>
      </c>
      <c r="C141" s="6" t="s">
        <v>16</v>
      </c>
      <c r="D141" s="6" t="s">
        <v>18</v>
      </c>
      <c r="F141" s="9" t="s">
        <v>19</v>
      </c>
      <c r="G141" s="11">
        <v>-9808</v>
      </c>
      <c r="H141" s="11">
        <v>-294240</v>
      </c>
      <c r="I141" s="12">
        <v>0</v>
      </c>
      <c r="J141" s="24">
        <f t="shared" si="6"/>
        <v>0</v>
      </c>
      <c r="K141" s="6">
        <v>240150</v>
      </c>
    </row>
    <row r="142" spans="1:11" x14ac:dyDescent="0.25">
      <c r="A142" s="10">
        <v>36655</v>
      </c>
      <c r="B142" s="10">
        <v>36678</v>
      </c>
      <c r="C142" s="6" t="s">
        <v>16</v>
      </c>
      <c r="D142" s="6" t="s">
        <v>18</v>
      </c>
      <c r="F142" s="9" t="s">
        <v>20</v>
      </c>
      <c r="G142" s="11">
        <v>-352</v>
      </c>
      <c r="H142" s="11">
        <v>-10560</v>
      </c>
      <c r="I142" s="12">
        <v>0</v>
      </c>
      <c r="J142" s="24">
        <f t="shared" si="6"/>
        <v>0</v>
      </c>
      <c r="K142" s="6">
        <v>264764</v>
      </c>
    </row>
    <row r="143" spans="1:11" x14ac:dyDescent="0.25">
      <c r="A143" s="10">
        <v>36663</v>
      </c>
      <c r="B143" s="10">
        <v>36678</v>
      </c>
      <c r="C143" s="6" t="s">
        <v>16</v>
      </c>
      <c r="D143" s="6" t="s">
        <v>18</v>
      </c>
      <c r="F143" s="9" t="s">
        <v>19</v>
      </c>
      <c r="G143" s="11">
        <v>-655</v>
      </c>
      <c r="H143" s="11">
        <v>-19650</v>
      </c>
      <c r="I143" s="12">
        <v>0</v>
      </c>
      <c r="J143" s="24">
        <f t="shared" si="6"/>
        <v>0</v>
      </c>
      <c r="K143" s="6">
        <v>270633</v>
      </c>
    </row>
    <row r="144" spans="1:11" x14ac:dyDescent="0.25">
      <c r="A144" s="10">
        <v>36664</v>
      </c>
      <c r="B144" s="10">
        <v>36678</v>
      </c>
      <c r="C144" s="6" t="s">
        <v>16</v>
      </c>
      <c r="D144" s="6" t="s">
        <v>18</v>
      </c>
      <c r="F144" s="9" t="s">
        <v>19</v>
      </c>
      <c r="G144" s="11">
        <v>-667</v>
      </c>
      <c r="H144" s="11">
        <v>-20010</v>
      </c>
      <c r="I144" s="12">
        <v>0</v>
      </c>
      <c r="J144" s="24">
        <f t="shared" si="6"/>
        <v>0</v>
      </c>
      <c r="K144" s="6">
        <v>271529</v>
      </c>
    </row>
    <row r="145" spans="1:11" x14ac:dyDescent="0.25">
      <c r="A145" s="10">
        <v>36623</v>
      </c>
      <c r="B145" s="10">
        <v>36678</v>
      </c>
      <c r="C145" s="6" t="s">
        <v>16</v>
      </c>
      <c r="D145" s="6" t="s">
        <v>18</v>
      </c>
      <c r="F145" s="9" t="s">
        <v>19</v>
      </c>
      <c r="G145" s="11">
        <v>-7505</v>
      </c>
      <c r="H145" s="11">
        <v>-225150</v>
      </c>
      <c r="I145" s="12">
        <v>0</v>
      </c>
      <c r="J145" s="24">
        <f t="shared" si="6"/>
        <v>0</v>
      </c>
      <c r="K145" s="6">
        <v>240051</v>
      </c>
    </row>
    <row r="146" spans="1:11" x14ac:dyDescent="0.25">
      <c r="A146" s="10">
        <v>36630</v>
      </c>
      <c r="B146" s="10">
        <v>36678</v>
      </c>
      <c r="C146" s="6" t="s">
        <v>16</v>
      </c>
      <c r="D146" s="6" t="s">
        <v>18</v>
      </c>
      <c r="F146" s="9" t="s">
        <v>20</v>
      </c>
      <c r="G146" s="11">
        <v>-5171</v>
      </c>
      <c r="H146" s="11">
        <v>-155130</v>
      </c>
      <c r="I146" s="12">
        <v>0</v>
      </c>
      <c r="J146" s="24">
        <f t="shared" si="6"/>
        <v>0</v>
      </c>
      <c r="K146" s="6">
        <v>244571</v>
      </c>
    </row>
    <row r="147" spans="1:11" x14ac:dyDescent="0.25">
      <c r="A147" s="10">
        <v>36655</v>
      </c>
      <c r="B147" s="10">
        <v>36678</v>
      </c>
      <c r="C147" s="6" t="s">
        <v>16</v>
      </c>
      <c r="D147" s="6" t="s">
        <v>18</v>
      </c>
      <c r="F147" s="9" t="s">
        <v>20</v>
      </c>
      <c r="G147" s="11">
        <v>-170</v>
      </c>
      <c r="H147" s="11">
        <v>-5100</v>
      </c>
      <c r="I147" s="12">
        <v>0</v>
      </c>
      <c r="J147" s="24">
        <f t="shared" si="6"/>
        <v>0</v>
      </c>
      <c r="K147" s="6">
        <v>264761</v>
      </c>
    </row>
    <row r="148" spans="1:11" x14ac:dyDescent="0.25">
      <c r="A148" s="10">
        <v>36663</v>
      </c>
      <c r="B148" s="10">
        <v>36678</v>
      </c>
      <c r="C148" s="6" t="s">
        <v>16</v>
      </c>
      <c r="D148" s="6" t="s">
        <v>18</v>
      </c>
      <c r="F148" s="9" t="s">
        <v>19</v>
      </c>
      <c r="G148" s="11">
        <v>-819</v>
      </c>
      <c r="H148" s="11">
        <v>-24570</v>
      </c>
      <c r="I148" s="12">
        <v>0</v>
      </c>
      <c r="J148" s="24">
        <f t="shared" si="6"/>
        <v>0</v>
      </c>
      <c r="K148" s="6">
        <v>270569</v>
      </c>
    </row>
    <row r="149" spans="1:11" x14ac:dyDescent="0.25">
      <c r="A149" s="10">
        <v>36663</v>
      </c>
      <c r="B149" s="10">
        <v>36678</v>
      </c>
      <c r="C149" s="6" t="s">
        <v>16</v>
      </c>
      <c r="D149" s="6" t="s">
        <v>18</v>
      </c>
      <c r="F149" s="9" t="s">
        <v>20</v>
      </c>
      <c r="G149" s="11">
        <v>-333</v>
      </c>
      <c r="H149" s="11">
        <v>-9990</v>
      </c>
      <c r="I149" s="12">
        <v>0</v>
      </c>
      <c r="J149" s="24">
        <f t="shared" si="6"/>
        <v>0</v>
      </c>
      <c r="K149" s="6">
        <v>270525</v>
      </c>
    </row>
    <row r="150" spans="1:11" x14ac:dyDescent="0.25">
      <c r="A150" s="10">
        <v>36663</v>
      </c>
      <c r="B150" s="10">
        <v>36678</v>
      </c>
      <c r="C150" s="6" t="s">
        <v>16</v>
      </c>
      <c r="D150" s="6" t="s">
        <v>18</v>
      </c>
      <c r="F150" s="9" t="s">
        <v>19</v>
      </c>
      <c r="G150" s="11">
        <v>-667</v>
      </c>
      <c r="H150" s="11">
        <v>-20010</v>
      </c>
      <c r="I150" s="12">
        <v>0</v>
      </c>
      <c r="J150" s="24">
        <f t="shared" si="6"/>
        <v>0</v>
      </c>
      <c r="K150" s="6">
        <v>271579</v>
      </c>
    </row>
    <row r="151" spans="1:11" x14ac:dyDescent="0.25">
      <c r="A151" s="10">
        <v>36668</v>
      </c>
      <c r="B151" s="10">
        <v>36678</v>
      </c>
      <c r="C151" s="6" t="s">
        <v>16</v>
      </c>
      <c r="D151" s="6" t="s">
        <v>18</v>
      </c>
      <c r="F151" s="9" t="s">
        <v>19</v>
      </c>
      <c r="G151" s="11">
        <v>-667</v>
      </c>
      <c r="H151" s="11">
        <v>-20010</v>
      </c>
      <c r="I151" s="12">
        <v>0</v>
      </c>
      <c r="J151" s="24">
        <f t="shared" si="6"/>
        <v>0</v>
      </c>
      <c r="K151" s="6">
        <v>275369</v>
      </c>
    </row>
    <row r="152" spans="1:11" x14ac:dyDescent="0.25">
      <c r="A152" s="10">
        <v>36665</v>
      </c>
      <c r="B152" s="10">
        <v>36678</v>
      </c>
      <c r="C152" s="6" t="s">
        <v>16</v>
      </c>
      <c r="D152" s="6" t="s">
        <v>18</v>
      </c>
      <c r="F152" s="9" t="s">
        <v>20</v>
      </c>
      <c r="G152" s="11">
        <v>-333</v>
      </c>
      <c r="H152" s="11">
        <v>-9990</v>
      </c>
      <c r="I152" s="12">
        <v>0</v>
      </c>
      <c r="J152" s="24">
        <f t="shared" si="6"/>
        <v>0</v>
      </c>
      <c r="K152" s="6">
        <v>272850</v>
      </c>
    </row>
    <row r="153" spans="1:11" x14ac:dyDescent="0.25">
      <c r="A153" s="10">
        <v>36693</v>
      </c>
      <c r="B153" s="10">
        <v>36678</v>
      </c>
      <c r="C153" s="6" t="s">
        <v>16</v>
      </c>
      <c r="D153" s="6" t="s">
        <v>18</v>
      </c>
      <c r="F153" s="9" t="s">
        <v>20</v>
      </c>
      <c r="G153" s="11">
        <v>-30000</v>
      </c>
      <c r="H153" s="11">
        <v>-30000</v>
      </c>
      <c r="I153" s="12">
        <v>0</v>
      </c>
      <c r="J153" s="24">
        <f t="shared" si="6"/>
        <v>0</v>
      </c>
      <c r="K153" s="6">
        <v>302207</v>
      </c>
    </row>
    <row r="154" spans="1:11" x14ac:dyDescent="0.25">
      <c r="A154" s="10">
        <v>36588</v>
      </c>
      <c r="B154" s="10">
        <v>36678</v>
      </c>
      <c r="C154" s="6" t="s">
        <v>16</v>
      </c>
      <c r="D154" s="6" t="s">
        <v>18</v>
      </c>
      <c r="F154" s="9" t="s">
        <v>20</v>
      </c>
      <c r="G154" s="11">
        <v>-2540</v>
      </c>
      <c r="H154" s="11">
        <v>-76200</v>
      </c>
      <c r="I154" s="12">
        <v>0</v>
      </c>
      <c r="J154" s="24">
        <f t="shared" si="6"/>
        <v>0</v>
      </c>
      <c r="K154" s="6">
        <v>233123</v>
      </c>
    </row>
    <row r="155" spans="1:11" x14ac:dyDescent="0.25">
      <c r="A155" s="10">
        <v>36588</v>
      </c>
      <c r="B155" s="10">
        <v>36678</v>
      </c>
      <c r="C155" s="6" t="s">
        <v>16</v>
      </c>
      <c r="D155" s="6" t="s">
        <v>18</v>
      </c>
      <c r="F155" s="9" t="s">
        <v>19</v>
      </c>
      <c r="G155" s="11">
        <v>-7620</v>
      </c>
      <c r="H155" s="11">
        <v>-228600</v>
      </c>
      <c r="I155" s="12">
        <v>0</v>
      </c>
      <c r="J155" s="24">
        <f t="shared" si="6"/>
        <v>0</v>
      </c>
      <c r="K155" s="6">
        <v>233096</v>
      </c>
    </row>
    <row r="156" spans="1:11" x14ac:dyDescent="0.25">
      <c r="A156" s="28">
        <v>36726</v>
      </c>
      <c r="B156" s="10">
        <v>36708</v>
      </c>
      <c r="C156" s="29" t="s">
        <v>15</v>
      </c>
      <c r="D156" s="29" t="s">
        <v>17</v>
      </c>
      <c r="F156" s="30" t="s">
        <v>19</v>
      </c>
      <c r="G156" s="31">
        <v>7620</v>
      </c>
      <c r="H156" s="31">
        <f>+G156*31</f>
        <v>236220</v>
      </c>
      <c r="I156" s="32">
        <v>2.7925</v>
      </c>
      <c r="J156" s="39">
        <f t="shared" ref="J156:J219" si="7">IF(H156&gt;0,((H156*I156)*-1),((H156*I156)*-1))</f>
        <v>-659644.35</v>
      </c>
      <c r="K156" s="29">
        <v>236576</v>
      </c>
    </row>
    <row r="157" spans="1:11" x14ac:dyDescent="0.25">
      <c r="A157" s="28">
        <v>36727</v>
      </c>
      <c r="B157" s="10">
        <v>36708</v>
      </c>
      <c r="C157" s="29" t="s">
        <v>15</v>
      </c>
      <c r="D157" s="29" t="s">
        <v>17</v>
      </c>
      <c r="F157" s="30" t="s">
        <v>19</v>
      </c>
      <c r="G157" s="31">
        <v>6087</v>
      </c>
      <c r="H157" s="31">
        <f>+G157*31</f>
        <v>188697</v>
      </c>
      <c r="I157" s="32">
        <v>4.38</v>
      </c>
      <c r="J157" s="39">
        <f t="shared" si="7"/>
        <v>-826492.86</v>
      </c>
      <c r="K157" s="29">
        <v>316838</v>
      </c>
    </row>
    <row r="158" spans="1:11" x14ac:dyDescent="0.25">
      <c r="A158" s="28">
        <v>36722</v>
      </c>
      <c r="B158" s="10">
        <v>36708</v>
      </c>
      <c r="C158" s="29" t="s">
        <v>15</v>
      </c>
      <c r="D158" s="29" t="s">
        <v>17</v>
      </c>
      <c r="F158" s="30" t="s">
        <v>19</v>
      </c>
      <c r="G158" s="31">
        <v>10000</v>
      </c>
      <c r="H158" s="31">
        <f>+G158*31</f>
        <v>310000</v>
      </c>
      <c r="I158" s="32">
        <v>4.24</v>
      </c>
      <c r="J158" s="39">
        <f t="shared" si="7"/>
        <v>-1314400</v>
      </c>
      <c r="K158" s="29">
        <v>317561</v>
      </c>
    </row>
    <row r="159" spans="1:11" x14ac:dyDescent="0.25">
      <c r="A159" s="28">
        <v>36720</v>
      </c>
      <c r="B159" s="10">
        <v>36708</v>
      </c>
      <c r="C159" s="29" t="s">
        <v>15</v>
      </c>
      <c r="D159" s="29" t="s">
        <v>17</v>
      </c>
      <c r="F159" s="30" t="s">
        <v>19</v>
      </c>
      <c r="G159" s="31">
        <v>50000</v>
      </c>
      <c r="H159" s="31">
        <v>50000</v>
      </c>
      <c r="I159" s="32">
        <v>4.2750000000000004</v>
      </c>
      <c r="J159" s="39">
        <f t="shared" si="7"/>
        <v>-213750.00000000003</v>
      </c>
      <c r="K159" s="29">
        <v>318294</v>
      </c>
    </row>
    <row r="160" spans="1:11" x14ac:dyDescent="0.25">
      <c r="A160" s="28">
        <v>36720</v>
      </c>
      <c r="B160" s="10">
        <v>36708</v>
      </c>
      <c r="C160" s="29" t="s">
        <v>15</v>
      </c>
      <c r="D160" s="29" t="s">
        <v>17</v>
      </c>
      <c r="F160" s="30" t="s">
        <v>19</v>
      </c>
      <c r="G160" s="31">
        <v>50000</v>
      </c>
      <c r="H160" s="31">
        <v>50000</v>
      </c>
      <c r="I160" s="32">
        <v>4.28</v>
      </c>
      <c r="J160" s="39">
        <f t="shared" si="7"/>
        <v>-214000</v>
      </c>
      <c r="K160" s="29">
        <v>318296</v>
      </c>
    </row>
    <row r="161" spans="1:11" x14ac:dyDescent="0.25">
      <c r="A161" s="28">
        <v>36720</v>
      </c>
      <c r="B161" s="10">
        <v>36708</v>
      </c>
      <c r="C161" s="29" t="s">
        <v>15</v>
      </c>
      <c r="D161" s="29" t="s">
        <v>17</v>
      </c>
      <c r="F161" s="30" t="s">
        <v>19</v>
      </c>
      <c r="G161" s="31">
        <v>50000</v>
      </c>
      <c r="H161" s="31">
        <v>50000</v>
      </c>
      <c r="I161" s="32">
        <v>4.28</v>
      </c>
      <c r="J161" s="39">
        <f t="shared" si="7"/>
        <v>-214000</v>
      </c>
      <c r="K161" s="29">
        <v>318314</v>
      </c>
    </row>
    <row r="162" spans="1:11" x14ac:dyDescent="0.25">
      <c r="A162" s="28">
        <v>36721</v>
      </c>
      <c r="B162" s="10">
        <v>36708</v>
      </c>
      <c r="C162" s="29" t="s">
        <v>15</v>
      </c>
      <c r="D162" s="29" t="s">
        <v>17</v>
      </c>
      <c r="F162" s="30" t="s">
        <v>19</v>
      </c>
      <c r="G162" s="31">
        <v>20000</v>
      </c>
      <c r="H162" s="31">
        <v>100000</v>
      </c>
      <c r="I162" s="32">
        <v>4.2249999999999996</v>
      </c>
      <c r="J162" s="39">
        <f t="shared" si="7"/>
        <v>-422499.99999999994</v>
      </c>
      <c r="K162" s="29">
        <v>319075</v>
      </c>
    </row>
    <row r="163" spans="1:11" x14ac:dyDescent="0.25">
      <c r="A163" s="28">
        <v>36712</v>
      </c>
      <c r="B163" s="10">
        <v>36708</v>
      </c>
      <c r="C163" s="29" t="s">
        <v>15</v>
      </c>
      <c r="D163" s="29" t="s">
        <v>17</v>
      </c>
      <c r="F163" s="30" t="s">
        <v>19</v>
      </c>
      <c r="G163" s="31">
        <v>7832</v>
      </c>
      <c r="H163" s="31">
        <v>7832</v>
      </c>
      <c r="I163" s="32">
        <v>4.12</v>
      </c>
      <c r="J163" s="39">
        <f t="shared" si="7"/>
        <v>-32267.84</v>
      </c>
      <c r="K163" s="29">
        <v>319766</v>
      </c>
    </row>
    <row r="164" spans="1:11" x14ac:dyDescent="0.25">
      <c r="A164" s="28">
        <v>36717</v>
      </c>
      <c r="B164" s="10">
        <v>36708</v>
      </c>
      <c r="C164" s="29" t="s">
        <v>15</v>
      </c>
      <c r="D164" s="29" t="s">
        <v>17</v>
      </c>
      <c r="F164" s="30" t="s">
        <v>19</v>
      </c>
      <c r="G164" s="31">
        <v>2111</v>
      </c>
      <c r="H164" s="31">
        <f>+G164*5</f>
        <v>10555</v>
      </c>
      <c r="I164" s="32">
        <v>4.3250000000000002</v>
      </c>
      <c r="J164" s="39">
        <f t="shared" si="7"/>
        <v>-45650.375</v>
      </c>
      <c r="K164" s="29">
        <v>319766</v>
      </c>
    </row>
    <row r="165" spans="1:11" x14ac:dyDescent="0.25">
      <c r="A165" s="28">
        <v>36708</v>
      </c>
      <c r="B165" s="10">
        <v>36708</v>
      </c>
      <c r="C165" s="29" t="s">
        <v>15</v>
      </c>
      <c r="D165" s="29" t="s">
        <v>17</v>
      </c>
      <c r="F165" s="30" t="s">
        <v>19</v>
      </c>
      <c r="G165" s="31">
        <v>3000</v>
      </c>
      <c r="H165" s="31">
        <v>15000</v>
      </c>
      <c r="I165" s="32">
        <v>4.33</v>
      </c>
      <c r="J165" s="39">
        <f t="shared" si="7"/>
        <v>-64950</v>
      </c>
      <c r="K165" s="29">
        <v>319766</v>
      </c>
    </row>
    <row r="166" spans="1:11" x14ac:dyDescent="0.25">
      <c r="A166" s="28">
        <v>36708</v>
      </c>
      <c r="B166" s="10">
        <v>36708</v>
      </c>
      <c r="C166" s="29" t="s">
        <v>15</v>
      </c>
      <c r="D166" s="29" t="s">
        <v>17</v>
      </c>
      <c r="F166" s="30" t="s">
        <v>19</v>
      </c>
      <c r="G166" s="31">
        <v>15000</v>
      </c>
      <c r="H166" s="31">
        <v>15000</v>
      </c>
      <c r="I166" s="32">
        <v>4.2300000000000004</v>
      </c>
      <c r="J166" s="39">
        <f t="shared" si="7"/>
        <v>-63450.000000000007</v>
      </c>
      <c r="K166" s="29">
        <v>319766</v>
      </c>
    </row>
    <row r="167" spans="1:11" x14ac:dyDescent="0.25">
      <c r="A167" s="28">
        <v>36724</v>
      </c>
      <c r="B167" s="10">
        <v>36708</v>
      </c>
      <c r="C167" s="29" t="s">
        <v>15</v>
      </c>
      <c r="D167" s="29" t="s">
        <v>17</v>
      </c>
      <c r="F167" s="30" t="s">
        <v>19</v>
      </c>
      <c r="G167" s="31">
        <v>15815</v>
      </c>
      <c r="H167" s="31">
        <v>15815</v>
      </c>
      <c r="I167" s="32">
        <v>3.9</v>
      </c>
      <c r="J167" s="39">
        <f t="shared" si="7"/>
        <v>-61678.5</v>
      </c>
      <c r="K167" s="29">
        <v>319766</v>
      </c>
    </row>
    <row r="168" spans="1:11" x14ac:dyDescent="0.25">
      <c r="A168" s="28">
        <v>36713</v>
      </c>
      <c r="B168" s="10">
        <v>36708</v>
      </c>
      <c r="C168" s="29" t="s">
        <v>15</v>
      </c>
      <c r="D168" s="29" t="s">
        <v>17</v>
      </c>
      <c r="F168" s="30" t="s">
        <v>19</v>
      </c>
      <c r="G168" s="31">
        <v>20000</v>
      </c>
      <c r="H168" s="31">
        <v>20000</v>
      </c>
      <c r="I168" s="32">
        <v>3.9649999999999999</v>
      </c>
      <c r="J168" s="39">
        <f t="shared" si="7"/>
        <v>-79300</v>
      </c>
      <c r="K168" s="29">
        <v>319766</v>
      </c>
    </row>
    <row r="169" spans="1:11" x14ac:dyDescent="0.25">
      <c r="A169" s="28">
        <v>36714</v>
      </c>
      <c r="B169" s="10">
        <v>36708</v>
      </c>
      <c r="C169" s="29" t="s">
        <v>15</v>
      </c>
      <c r="D169" s="29" t="s">
        <v>17</v>
      </c>
      <c r="F169" s="30" t="s">
        <v>19</v>
      </c>
      <c r="G169" s="31">
        <v>20000</v>
      </c>
      <c r="H169" s="31">
        <v>20000</v>
      </c>
      <c r="I169" s="32">
        <v>3.5649999999999999</v>
      </c>
      <c r="J169" s="39">
        <f t="shared" si="7"/>
        <v>-71300</v>
      </c>
      <c r="K169" s="29">
        <v>319766</v>
      </c>
    </row>
    <row r="170" spans="1:11" x14ac:dyDescent="0.25">
      <c r="A170" s="28">
        <v>36715</v>
      </c>
      <c r="B170" s="10">
        <v>36708</v>
      </c>
      <c r="C170" s="29" t="s">
        <v>15</v>
      </c>
      <c r="D170" s="29" t="s">
        <v>17</v>
      </c>
      <c r="F170" s="30" t="s">
        <v>19</v>
      </c>
      <c r="G170" s="31">
        <v>20000</v>
      </c>
      <c r="H170" s="31">
        <v>20000</v>
      </c>
      <c r="I170" s="32">
        <v>3.52</v>
      </c>
      <c r="J170" s="39">
        <f t="shared" si="7"/>
        <v>-70400</v>
      </c>
      <c r="K170" s="29">
        <v>319766</v>
      </c>
    </row>
    <row r="171" spans="1:11" x14ac:dyDescent="0.25">
      <c r="A171" s="28">
        <v>36718</v>
      </c>
      <c r="B171" s="10">
        <v>36708</v>
      </c>
      <c r="C171" s="29" t="s">
        <v>15</v>
      </c>
      <c r="D171" s="29" t="s">
        <v>17</v>
      </c>
      <c r="F171" s="30" t="s">
        <v>19</v>
      </c>
      <c r="G171" s="31">
        <v>5000</v>
      </c>
      <c r="H171" s="31">
        <f>+G171*5</f>
        <v>25000</v>
      </c>
      <c r="I171" s="32">
        <v>4.34</v>
      </c>
      <c r="J171" s="39">
        <f t="shared" si="7"/>
        <v>-108500</v>
      </c>
      <c r="K171" s="29">
        <v>319766</v>
      </c>
    </row>
    <row r="172" spans="1:11" x14ac:dyDescent="0.25">
      <c r="A172" s="28">
        <v>36707</v>
      </c>
      <c r="B172" s="10">
        <v>36708</v>
      </c>
      <c r="C172" s="29" t="s">
        <v>15</v>
      </c>
      <c r="D172" s="29" t="s">
        <v>17</v>
      </c>
      <c r="F172" s="30" t="s">
        <v>19</v>
      </c>
      <c r="G172" s="31">
        <v>30000</v>
      </c>
      <c r="H172" s="31">
        <v>30000</v>
      </c>
      <c r="I172" s="32">
        <v>3.6549999999999998</v>
      </c>
      <c r="J172" s="39">
        <f t="shared" si="7"/>
        <v>-109650</v>
      </c>
      <c r="K172" s="29">
        <v>319766</v>
      </c>
    </row>
    <row r="173" spans="1:11" x14ac:dyDescent="0.25">
      <c r="A173" s="28">
        <v>36731</v>
      </c>
      <c r="B173" s="10">
        <v>36708</v>
      </c>
      <c r="C173" s="29" t="s">
        <v>15</v>
      </c>
      <c r="D173" s="29" t="s">
        <v>17</v>
      </c>
      <c r="F173" s="30" t="s">
        <v>19</v>
      </c>
      <c r="G173" s="31">
        <v>30000</v>
      </c>
      <c r="H173" s="31">
        <v>30000</v>
      </c>
      <c r="I173" s="32">
        <v>3.95</v>
      </c>
      <c r="J173" s="39">
        <f t="shared" si="7"/>
        <v>-118500</v>
      </c>
      <c r="K173" s="29">
        <v>319766</v>
      </c>
    </row>
    <row r="174" spans="1:11" x14ac:dyDescent="0.25">
      <c r="A174" s="28">
        <v>36719</v>
      </c>
      <c r="B174" s="10">
        <v>36708</v>
      </c>
      <c r="C174" s="29" t="s">
        <v>15</v>
      </c>
      <c r="D174" s="29" t="s">
        <v>17</v>
      </c>
      <c r="F174" s="30" t="s">
        <v>19</v>
      </c>
      <c r="G174" s="31">
        <v>6053</v>
      </c>
      <c r="H174" s="31">
        <f>+G174*5</f>
        <v>30265</v>
      </c>
      <c r="I174" s="32">
        <v>4.335</v>
      </c>
      <c r="J174" s="39">
        <f t="shared" si="7"/>
        <v>-131198.77499999999</v>
      </c>
      <c r="K174" s="29">
        <v>319766</v>
      </c>
    </row>
    <row r="175" spans="1:11" x14ac:dyDescent="0.25">
      <c r="A175" s="28">
        <v>36727</v>
      </c>
      <c r="B175" s="10">
        <v>36708</v>
      </c>
      <c r="C175" s="29" t="s">
        <v>15</v>
      </c>
      <c r="D175" s="29" t="s">
        <v>17</v>
      </c>
      <c r="F175" s="30" t="s">
        <v>19</v>
      </c>
      <c r="G175" s="31">
        <v>119490</v>
      </c>
      <c r="H175" s="31">
        <v>119490</v>
      </c>
      <c r="I175" s="32">
        <v>3.93</v>
      </c>
      <c r="J175" s="39">
        <f t="shared" si="7"/>
        <v>-469595.7</v>
      </c>
      <c r="K175" s="29">
        <v>319766</v>
      </c>
    </row>
    <row r="176" spans="1:11" x14ac:dyDescent="0.25">
      <c r="A176" s="28">
        <v>36732</v>
      </c>
      <c r="B176" s="10">
        <v>36708</v>
      </c>
      <c r="C176" s="29" t="s">
        <v>15</v>
      </c>
      <c r="D176" s="29" t="s">
        <v>17</v>
      </c>
      <c r="F176" s="30" t="s">
        <v>19</v>
      </c>
      <c r="G176" s="31">
        <v>10000</v>
      </c>
      <c r="H176" s="31">
        <v>10000</v>
      </c>
      <c r="I176" s="32">
        <v>4.0199999999999996</v>
      </c>
      <c r="J176" s="39">
        <f t="shared" si="7"/>
        <v>-40199.999999999993</v>
      </c>
      <c r="K176" s="29">
        <v>323046</v>
      </c>
    </row>
    <row r="177" spans="1:11" x14ac:dyDescent="0.25">
      <c r="A177" s="28">
        <v>36732</v>
      </c>
      <c r="B177" s="10">
        <v>36708</v>
      </c>
      <c r="C177" s="29" t="s">
        <v>15</v>
      </c>
      <c r="D177" s="29" t="s">
        <v>17</v>
      </c>
      <c r="F177" s="30" t="s">
        <v>19</v>
      </c>
      <c r="G177" s="31">
        <v>10000</v>
      </c>
      <c r="H177" s="31">
        <v>10000</v>
      </c>
      <c r="I177" s="32">
        <v>4</v>
      </c>
      <c r="J177" s="39">
        <f t="shared" si="7"/>
        <v>-40000</v>
      </c>
      <c r="K177" s="29">
        <v>323123</v>
      </c>
    </row>
    <row r="178" spans="1:11" x14ac:dyDescent="0.25">
      <c r="A178" s="28">
        <v>36708</v>
      </c>
      <c r="B178" s="10">
        <v>36708</v>
      </c>
      <c r="C178" s="29" t="s">
        <v>15</v>
      </c>
      <c r="D178" s="29" t="s">
        <v>17</v>
      </c>
      <c r="F178" s="30" t="s">
        <v>19</v>
      </c>
      <c r="G178" s="31">
        <v>30000</v>
      </c>
      <c r="H178" s="31">
        <v>30000</v>
      </c>
      <c r="I178" s="32">
        <v>3.9049999999999998</v>
      </c>
      <c r="J178" s="39">
        <f t="shared" si="7"/>
        <v>-117150</v>
      </c>
      <c r="K178" s="29">
        <v>324366</v>
      </c>
    </row>
    <row r="179" spans="1:11" x14ac:dyDescent="0.25">
      <c r="A179" s="28">
        <v>36709</v>
      </c>
      <c r="B179" s="10">
        <v>36708</v>
      </c>
      <c r="C179" s="29" t="s">
        <v>15</v>
      </c>
      <c r="D179" s="29" t="s">
        <v>17</v>
      </c>
      <c r="F179" s="30" t="s">
        <v>19</v>
      </c>
      <c r="G179" s="31">
        <v>30000</v>
      </c>
      <c r="H179" s="31">
        <v>30000</v>
      </c>
      <c r="I179" s="32">
        <v>3.92</v>
      </c>
      <c r="J179" s="39">
        <f t="shared" si="7"/>
        <v>-117600</v>
      </c>
      <c r="K179" s="29">
        <v>324640</v>
      </c>
    </row>
    <row r="180" spans="1:11" x14ac:dyDescent="0.25">
      <c r="A180" s="28">
        <v>36710</v>
      </c>
      <c r="B180" s="10">
        <v>36708</v>
      </c>
      <c r="C180" s="29" t="s">
        <v>15</v>
      </c>
      <c r="D180" s="29" t="s">
        <v>17</v>
      </c>
      <c r="F180" s="30" t="s">
        <v>19</v>
      </c>
      <c r="G180" s="31">
        <v>30000</v>
      </c>
      <c r="H180" s="31">
        <v>30000</v>
      </c>
      <c r="I180" s="32">
        <v>3.91</v>
      </c>
      <c r="J180" s="39">
        <f t="shared" si="7"/>
        <v>-117300</v>
      </c>
      <c r="K180" s="29">
        <v>324802</v>
      </c>
    </row>
    <row r="181" spans="1:11" x14ac:dyDescent="0.25">
      <c r="A181" s="28">
        <v>36732</v>
      </c>
      <c r="B181" s="10">
        <v>36708</v>
      </c>
      <c r="C181" s="29" t="s">
        <v>15</v>
      </c>
      <c r="D181" s="29" t="s">
        <v>17</v>
      </c>
      <c r="F181" s="30" t="s">
        <v>19</v>
      </c>
      <c r="G181" s="31">
        <v>10000</v>
      </c>
      <c r="H181" s="31">
        <v>10000</v>
      </c>
      <c r="I181" s="32">
        <v>4.09</v>
      </c>
      <c r="J181" s="39">
        <f t="shared" si="7"/>
        <v>-40900</v>
      </c>
      <c r="K181" s="29">
        <v>325714</v>
      </c>
    </row>
    <row r="182" spans="1:11" x14ac:dyDescent="0.25">
      <c r="A182" s="28">
        <v>36732</v>
      </c>
      <c r="B182" s="10">
        <v>36708</v>
      </c>
      <c r="C182" s="29" t="s">
        <v>15</v>
      </c>
      <c r="D182" s="29" t="s">
        <v>17</v>
      </c>
      <c r="F182" s="30" t="s">
        <v>19</v>
      </c>
      <c r="G182" s="31">
        <v>10000</v>
      </c>
      <c r="H182" s="31">
        <v>10000</v>
      </c>
      <c r="I182" s="32">
        <v>4.1150000000000002</v>
      </c>
      <c r="J182" s="39">
        <f t="shared" si="7"/>
        <v>-41150</v>
      </c>
      <c r="K182" s="29">
        <v>326061</v>
      </c>
    </row>
    <row r="183" spans="1:11" x14ac:dyDescent="0.25">
      <c r="A183" s="28">
        <v>36732</v>
      </c>
      <c r="B183" s="10">
        <v>36708</v>
      </c>
      <c r="C183" s="29" t="s">
        <v>15</v>
      </c>
      <c r="D183" s="29" t="s">
        <v>17</v>
      </c>
      <c r="F183" s="30" t="s">
        <v>19</v>
      </c>
      <c r="G183" s="31">
        <v>10000</v>
      </c>
      <c r="H183" s="31">
        <v>10000</v>
      </c>
      <c r="I183" s="32">
        <v>4.1100000000000003</v>
      </c>
      <c r="J183" s="39">
        <f t="shared" si="7"/>
        <v>-41100</v>
      </c>
      <c r="K183" s="29">
        <v>326115</v>
      </c>
    </row>
    <row r="184" spans="1:11" x14ac:dyDescent="0.25">
      <c r="A184" s="28">
        <v>36718</v>
      </c>
      <c r="B184" s="10">
        <v>36708</v>
      </c>
      <c r="C184" s="29" t="s">
        <v>15</v>
      </c>
      <c r="D184" s="29" t="s">
        <v>17</v>
      </c>
      <c r="F184" s="30" t="s">
        <v>19</v>
      </c>
      <c r="G184" s="31">
        <v>4315</v>
      </c>
      <c r="H184" s="31">
        <v>4315</v>
      </c>
      <c r="I184" s="32">
        <v>4.1100000000000003</v>
      </c>
      <c r="J184" s="39">
        <f t="shared" si="7"/>
        <v>-17734.650000000001</v>
      </c>
      <c r="K184" s="29">
        <v>326315</v>
      </c>
    </row>
    <row r="185" spans="1:11" x14ac:dyDescent="0.25">
      <c r="A185" s="28">
        <v>36706</v>
      </c>
      <c r="B185" s="10">
        <v>36708</v>
      </c>
      <c r="C185" s="29" t="s">
        <v>15</v>
      </c>
      <c r="D185" s="29" t="s">
        <v>17</v>
      </c>
      <c r="F185" s="30" t="s">
        <v>19</v>
      </c>
      <c r="G185" s="31">
        <v>10000</v>
      </c>
      <c r="H185" s="31">
        <v>10000</v>
      </c>
      <c r="I185" s="32">
        <v>4.0999999999999996</v>
      </c>
      <c r="J185" s="39">
        <f t="shared" si="7"/>
        <v>-41000</v>
      </c>
      <c r="K185" s="29">
        <v>326429</v>
      </c>
    </row>
    <row r="186" spans="1:11" x14ac:dyDescent="0.25">
      <c r="A186" s="28">
        <v>36717</v>
      </c>
      <c r="B186" s="10">
        <v>36708</v>
      </c>
      <c r="C186" s="29" t="s">
        <v>15</v>
      </c>
      <c r="D186" s="29" t="s">
        <v>17</v>
      </c>
      <c r="F186" s="30" t="s">
        <v>19</v>
      </c>
      <c r="G186" s="31">
        <v>5900</v>
      </c>
      <c r="H186" s="31">
        <v>5900</v>
      </c>
      <c r="I186" s="32">
        <v>4.1100000000000003</v>
      </c>
      <c r="J186" s="39">
        <f t="shared" si="7"/>
        <v>-24249.000000000004</v>
      </c>
      <c r="K186" s="29">
        <v>326513</v>
      </c>
    </row>
    <row r="187" spans="1:11" x14ac:dyDescent="0.25">
      <c r="A187" s="28">
        <v>36732</v>
      </c>
      <c r="B187" s="10">
        <v>36708</v>
      </c>
      <c r="C187" s="29" t="s">
        <v>15</v>
      </c>
      <c r="D187" s="29" t="s">
        <v>17</v>
      </c>
      <c r="F187" s="30" t="s">
        <v>19</v>
      </c>
      <c r="G187" s="31">
        <v>10000</v>
      </c>
      <c r="H187" s="31">
        <v>10000</v>
      </c>
      <c r="I187" s="32">
        <v>4.085</v>
      </c>
      <c r="J187" s="39">
        <f t="shared" si="7"/>
        <v>-40850</v>
      </c>
      <c r="K187" s="29">
        <v>327109</v>
      </c>
    </row>
    <row r="188" spans="1:11" x14ac:dyDescent="0.25">
      <c r="A188" s="28">
        <v>36732</v>
      </c>
      <c r="B188" s="10">
        <v>36708</v>
      </c>
      <c r="C188" s="29" t="s">
        <v>15</v>
      </c>
      <c r="D188" s="29" t="s">
        <v>17</v>
      </c>
      <c r="F188" s="30" t="s">
        <v>19</v>
      </c>
      <c r="G188" s="31">
        <v>10000</v>
      </c>
      <c r="H188" s="31">
        <v>10000</v>
      </c>
      <c r="I188" s="32">
        <v>4.0949999999999998</v>
      </c>
      <c r="J188" s="39">
        <f t="shared" si="7"/>
        <v>-40950</v>
      </c>
      <c r="K188" s="29">
        <v>327282</v>
      </c>
    </row>
    <row r="189" spans="1:11" x14ac:dyDescent="0.25">
      <c r="A189" s="28">
        <v>36732</v>
      </c>
      <c r="B189" s="10">
        <v>36708</v>
      </c>
      <c r="C189" s="29" t="s">
        <v>15</v>
      </c>
      <c r="D189" s="29" t="s">
        <v>17</v>
      </c>
      <c r="F189" s="30" t="s">
        <v>19</v>
      </c>
      <c r="G189" s="31">
        <v>10000</v>
      </c>
      <c r="H189" s="31">
        <v>10000</v>
      </c>
      <c r="I189" s="32">
        <v>4.1100000000000003</v>
      </c>
      <c r="J189" s="39">
        <f t="shared" si="7"/>
        <v>-41100</v>
      </c>
      <c r="K189" s="29">
        <v>327344</v>
      </c>
    </row>
    <row r="190" spans="1:11" x14ac:dyDescent="0.25">
      <c r="A190" s="28">
        <v>36732</v>
      </c>
      <c r="B190" s="10">
        <v>36708</v>
      </c>
      <c r="C190" s="29" t="s">
        <v>15</v>
      </c>
      <c r="D190" s="29" t="s">
        <v>17</v>
      </c>
      <c r="F190" s="30" t="s">
        <v>19</v>
      </c>
      <c r="G190" s="31">
        <v>10000</v>
      </c>
      <c r="H190" s="31">
        <v>10000</v>
      </c>
      <c r="I190" s="32">
        <v>4.0999999999999996</v>
      </c>
      <c r="J190" s="39">
        <f t="shared" si="7"/>
        <v>-41000</v>
      </c>
      <c r="K190" s="29">
        <v>327440</v>
      </c>
    </row>
    <row r="191" spans="1:11" x14ac:dyDescent="0.25">
      <c r="A191" s="28">
        <v>36732</v>
      </c>
      <c r="B191" s="10">
        <v>36708</v>
      </c>
      <c r="C191" s="29" t="s">
        <v>15</v>
      </c>
      <c r="D191" s="29" t="s">
        <v>17</v>
      </c>
      <c r="F191" s="30" t="s">
        <v>19</v>
      </c>
      <c r="G191" s="31">
        <v>10000</v>
      </c>
      <c r="H191" s="31">
        <v>10000</v>
      </c>
      <c r="I191" s="32">
        <v>4.1150000000000002</v>
      </c>
      <c r="J191" s="39">
        <f t="shared" si="7"/>
        <v>-41150</v>
      </c>
      <c r="K191" s="29">
        <v>327494</v>
      </c>
    </row>
    <row r="192" spans="1:11" x14ac:dyDescent="0.25">
      <c r="A192" s="28">
        <v>36732</v>
      </c>
      <c r="B192" s="10">
        <v>36708</v>
      </c>
      <c r="C192" s="29" t="s">
        <v>15</v>
      </c>
      <c r="D192" s="29" t="s">
        <v>17</v>
      </c>
      <c r="F192" s="30" t="s">
        <v>19</v>
      </c>
      <c r="G192" s="31">
        <v>10000</v>
      </c>
      <c r="H192" s="31">
        <v>10000</v>
      </c>
      <c r="I192" s="32">
        <v>4.13</v>
      </c>
      <c r="J192" s="39">
        <f t="shared" si="7"/>
        <v>-41300</v>
      </c>
      <c r="K192" s="29">
        <v>327505</v>
      </c>
    </row>
    <row r="193" spans="1:11" x14ac:dyDescent="0.25">
      <c r="A193" s="28">
        <v>36732</v>
      </c>
      <c r="B193" s="10">
        <v>36708</v>
      </c>
      <c r="C193" s="29" t="s">
        <v>15</v>
      </c>
      <c r="D193" s="29" t="s">
        <v>17</v>
      </c>
      <c r="F193" s="30" t="s">
        <v>19</v>
      </c>
      <c r="G193" s="31">
        <v>10000</v>
      </c>
      <c r="H193" s="31">
        <v>10000</v>
      </c>
      <c r="I193" s="32">
        <v>4.13</v>
      </c>
      <c r="J193" s="39">
        <f t="shared" si="7"/>
        <v>-41300</v>
      </c>
      <c r="K193" s="29">
        <v>327598</v>
      </c>
    </row>
    <row r="194" spans="1:11" x14ac:dyDescent="0.25">
      <c r="A194" s="28">
        <v>36732</v>
      </c>
      <c r="B194" s="10">
        <v>36708</v>
      </c>
      <c r="C194" s="29" t="s">
        <v>15</v>
      </c>
      <c r="D194" s="29" t="s">
        <v>17</v>
      </c>
      <c r="F194" s="30" t="s">
        <v>19</v>
      </c>
      <c r="G194" s="31">
        <v>10000</v>
      </c>
      <c r="H194" s="31">
        <v>10000</v>
      </c>
      <c r="I194" s="32">
        <v>4.1150000000000002</v>
      </c>
      <c r="J194" s="39">
        <f t="shared" si="7"/>
        <v>-41150</v>
      </c>
      <c r="K194" s="29">
        <v>327706</v>
      </c>
    </row>
    <row r="195" spans="1:11" x14ac:dyDescent="0.25">
      <c r="A195" s="28">
        <v>36732</v>
      </c>
      <c r="B195" s="10">
        <v>36708</v>
      </c>
      <c r="C195" s="29" t="s">
        <v>15</v>
      </c>
      <c r="D195" s="29" t="s">
        <v>17</v>
      </c>
      <c r="F195" s="30" t="s">
        <v>19</v>
      </c>
      <c r="G195" s="31">
        <v>10000</v>
      </c>
      <c r="H195" s="31">
        <v>10000</v>
      </c>
      <c r="I195" s="32">
        <v>4.2050000000000001</v>
      </c>
      <c r="J195" s="39">
        <f t="shared" si="7"/>
        <v>-42050</v>
      </c>
      <c r="K195" s="29">
        <v>328098</v>
      </c>
    </row>
    <row r="196" spans="1:11" x14ac:dyDescent="0.25">
      <c r="A196" s="28">
        <v>36732</v>
      </c>
      <c r="B196" s="10">
        <v>36708</v>
      </c>
      <c r="C196" s="29" t="s">
        <v>15</v>
      </c>
      <c r="D196" s="29" t="s">
        <v>17</v>
      </c>
      <c r="F196" s="30" t="s">
        <v>19</v>
      </c>
      <c r="G196" s="31">
        <v>10000</v>
      </c>
      <c r="H196" s="31">
        <v>10000</v>
      </c>
      <c r="I196" s="32">
        <v>4.2249999999999996</v>
      </c>
      <c r="J196" s="39">
        <f t="shared" si="7"/>
        <v>-42250</v>
      </c>
      <c r="K196" s="29">
        <v>328185</v>
      </c>
    </row>
    <row r="197" spans="1:11" x14ac:dyDescent="0.25">
      <c r="A197" s="28">
        <v>36719</v>
      </c>
      <c r="B197" s="10">
        <v>36708</v>
      </c>
      <c r="C197" s="29" t="s">
        <v>15</v>
      </c>
      <c r="D197" s="29" t="s">
        <v>17</v>
      </c>
      <c r="F197" s="30" t="s">
        <v>19</v>
      </c>
      <c r="G197" s="31">
        <v>5487</v>
      </c>
      <c r="H197" s="31">
        <v>5487</v>
      </c>
      <c r="I197" s="32">
        <v>4.2249999999999996</v>
      </c>
      <c r="J197" s="39">
        <f t="shared" si="7"/>
        <v>-23182.574999999997</v>
      </c>
      <c r="K197" s="29">
        <v>328253</v>
      </c>
    </row>
    <row r="198" spans="1:11" x14ac:dyDescent="0.25">
      <c r="A198" s="28">
        <v>36732</v>
      </c>
      <c r="B198" s="10">
        <v>36708</v>
      </c>
      <c r="C198" s="29" t="s">
        <v>15</v>
      </c>
      <c r="D198" s="29" t="s">
        <v>17</v>
      </c>
      <c r="F198" s="30" t="s">
        <v>19</v>
      </c>
      <c r="G198" s="31">
        <v>10000</v>
      </c>
      <c r="H198" s="31">
        <v>10000</v>
      </c>
      <c r="I198" s="32">
        <v>4.22</v>
      </c>
      <c r="J198" s="39">
        <f t="shared" si="7"/>
        <v>-42200</v>
      </c>
      <c r="K198" s="29">
        <v>328365</v>
      </c>
    </row>
    <row r="199" spans="1:11" x14ac:dyDescent="0.25">
      <c r="A199" s="28">
        <v>36732</v>
      </c>
      <c r="B199" s="10">
        <v>36708</v>
      </c>
      <c r="C199" s="29" t="s">
        <v>15</v>
      </c>
      <c r="D199" s="29" t="s">
        <v>17</v>
      </c>
      <c r="F199" s="30" t="s">
        <v>19</v>
      </c>
      <c r="G199" s="31">
        <v>10000</v>
      </c>
      <c r="H199" s="31">
        <v>10000</v>
      </c>
      <c r="I199" s="32">
        <v>4.2450000000000001</v>
      </c>
      <c r="J199" s="39">
        <f t="shared" si="7"/>
        <v>-42450</v>
      </c>
      <c r="K199" s="29">
        <v>328425</v>
      </c>
    </row>
    <row r="200" spans="1:11" x14ac:dyDescent="0.25">
      <c r="A200" s="28">
        <v>36732</v>
      </c>
      <c r="B200" s="10">
        <v>36708</v>
      </c>
      <c r="C200" s="29" t="s">
        <v>15</v>
      </c>
      <c r="D200" s="29" t="s">
        <v>17</v>
      </c>
      <c r="F200" s="30" t="s">
        <v>19</v>
      </c>
      <c r="G200" s="31">
        <v>10000</v>
      </c>
      <c r="H200" s="31">
        <v>10000</v>
      </c>
      <c r="I200" s="32">
        <v>4.2300000000000004</v>
      </c>
      <c r="J200" s="39">
        <f t="shared" si="7"/>
        <v>-42300.000000000007</v>
      </c>
      <c r="K200" s="29">
        <v>328552</v>
      </c>
    </row>
    <row r="201" spans="1:11" x14ac:dyDescent="0.25">
      <c r="A201" s="28">
        <v>36732</v>
      </c>
      <c r="B201" s="10">
        <v>36708</v>
      </c>
      <c r="C201" s="29" t="s">
        <v>15</v>
      </c>
      <c r="D201" s="29" t="s">
        <v>17</v>
      </c>
      <c r="F201" s="30" t="s">
        <v>19</v>
      </c>
      <c r="G201" s="31">
        <v>10000</v>
      </c>
      <c r="H201" s="31">
        <v>10000</v>
      </c>
      <c r="I201" s="32">
        <v>4.24</v>
      </c>
      <c r="J201" s="39">
        <f t="shared" si="7"/>
        <v>-42400</v>
      </c>
      <c r="K201" s="29">
        <v>328640</v>
      </c>
    </row>
    <row r="202" spans="1:11" x14ac:dyDescent="0.25">
      <c r="A202" s="28">
        <v>36712</v>
      </c>
      <c r="B202" s="10">
        <v>36708</v>
      </c>
      <c r="C202" s="29" t="s">
        <v>15</v>
      </c>
      <c r="D202" s="29" t="s">
        <v>17</v>
      </c>
      <c r="F202" s="30" t="s">
        <v>19</v>
      </c>
      <c r="G202" s="31">
        <v>30000</v>
      </c>
      <c r="H202" s="31">
        <v>30000</v>
      </c>
      <c r="I202" s="32">
        <v>4.0949999999999998</v>
      </c>
      <c r="J202" s="39">
        <f t="shared" si="7"/>
        <v>-122849.99999999999</v>
      </c>
      <c r="K202" s="29">
        <v>331260</v>
      </c>
    </row>
    <row r="203" spans="1:11" x14ac:dyDescent="0.25">
      <c r="A203" s="28">
        <v>36713</v>
      </c>
      <c r="B203" s="10">
        <v>36708</v>
      </c>
      <c r="C203" s="29" t="s">
        <v>15</v>
      </c>
      <c r="D203" s="29" t="s">
        <v>17</v>
      </c>
      <c r="F203" s="30" t="s">
        <v>19</v>
      </c>
      <c r="G203" s="31">
        <v>30000</v>
      </c>
      <c r="H203" s="31">
        <v>30000</v>
      </c>
      <c r="I203" s="32">
        <v>4.12</v>
      </c>
      <c r="J203" s="39">
        <f t="shared" si="7"/>
        <v>-123600</v>
      </c>
      <c r="K203" s="29">
        <v>331375</v>
      </c>
    </row>
    <row r="204" spans="1:11" x14ac:dyDescent="0.25">
      <c r="A204" s="28">
        <v>36714</v>
      </c>
      <c r="B204" s="10">
        <v>36708</v>
      </c>
      <c r="C204" s="29" t="s">
        <v>15</v>
      </c>
      <c r="D204" s="29" t="s">
        <v>17</v>
      </c>
      <c r="F204" s="30" t="s">
        <v>19</v>
      </c>
      <c r="G204" s="31">
        <v>30000</v>
      </c>
      <c r="H204" s="31">
        <v>30000</v>
      </c>
      <c r="I204" s="32">
        <v>4.1050000000000004</v>
      </c>
      <c r="J204" s="39">
        <f t="shared" si="7"/>
        <v>-123150.00000000001</v>
      </c>
      <c r="K204" s="29">
        <v>331582</v>
      </c>
    </row>
    <row r="205" spans="1:11" x14ac:dyDescent="0.25">
      <c r="A205" s="28">
        <v>36715</v>
      </c>
      <c r="B205" s="10">
        <v>36708</v>
      </c>
      <c r="C205" s="29" t="s">
        <v>15</v>
      </c>
      <c r="D205" s="29" t="s">
        <v>17</v>
      </c>
      <c r="F205" s="30" t="s">
        <v>19</v>
      </c>
      <c r="G205" s="31">
        <v>30000</v>
      </c>
      <c r="H205" s="31">
        <v>30000</v>
      </c>
      <c r="I205" s="32">
        <v>4.1100000000000003</v>
      </c>
      <c r="J205" s="39">
        <f t="shared" si="7"/>
        <v>-123300.00000000001</v>
      </c>
      <c r="K205" s="29">
        <v>331606</v>
      </c>
    </row>
    <row r="206" spans="1:11" x14ac:dyDescent="0.25">
      <c r="A206" s="28">
        <v>36711</v>
      </c>
      <c r="B206" s="10">
        <v>36708</v>
      </c>
      <c r="C206" s="29" t="s">
        <v>15</v>
      </c>
      <c r="D206" s="29" t="s">
        <v>17</v>
      </c>
      <c r="F206" s="30" t="s">
        <v>19</v>
      </c>
      <c r="G206" s="31">
        <v>30000</v>
      </c>
      <c r="H206" s="31">
        <v>30000</v>
      </c>
      <c r="I206" s="32">
        <v>4.08</v>
      </c>
      <c r="J206" s="39">
        <f t="shared" si="7"/>
        <v>-122400</v>
      </c>
      <c r="K206" s="29">
        <v>331140</v>
      </c>
    </row>
    <row r="207" spans="1:11" x14ac:dyDescent="0.25">
      <c r="A207" s="28">
        <v>36732</v>
      </c>
      <c r="B207" s="10">
        <v>36708</v>
      </c>
      <c r="C207" s="29" t="s">
        <v>15</v>
      </c>
      <c r="D207" s="29" t="s">
        <v>17</v>
      </c>
      <c r="F207" s="30" t="s">
        <v>19</v>
      </c>
      <c r="G207" s="31">
        <v>10000</v>
      </c>
      <c r="H207" s="31">
        <v>10000</v>
      </c>
      <c r="I207" s="32">
        <v>3.9849999999999999</v>
      </c>
      <c r="J207" s="39">
        <f t="shared" si="7"/>
        <v>-39850</v>
      </c>
      <c r="K207" s="29">
        <v>335952</v>
      </c>
    </row>
    <row r="208" spans="1:11" x14ac:dyDescent="0.25">
      <c r="A208" s="28">
        <v>36732</v>
      </c>
      <c r="B208" s="10">
        <v>36708</v>
      </c>
      <c r="C208" s="29" t="s">
        <v>15</v>
      </c>
      <c r="D208" s="29" t="s">
        <v>17</v>
      </c>
      <c r="F208" s="30" t="s">
        <v>19</v>
      </c>
      <c r="G208" s="31">
        <v>10000</v>
      </c>
      <c r="H208" s="31">
        <v>10000</v>
      </c>
      <c r="I208" s="32">
        <v>3.9950000000000001</v>
      </c>
      <c r="J208" s="39">
        <f t="shared" si="7"/>
        <v>-39950</v>
      </c>
      <c r="K208" s="29">
        <v>335992</v>
      </c>
    </row>
    <row r="209" spans="1:11" x14ac:dyDescent="0.25">
      <c r="A209" s="28">
        <v>36716</v>
      </c>
      <c r="B209" s="10">
        <v>36708</v>
      </c>
      <c r="C209" s="29" t="s">
        <v>15</v>
      </c>
      <c r="D209" s="29" t="s">
        <v>17</v>
      </c>
      <c r="F209" s="30" t="s">
        <v>19</v>
      </c>
      <c r="G209" s="31">
        <v>30000</v>
      </c>
      <c r="H209" s="31">
        <v>30000</v>
      </c>
      <c r="I209" s="32">
        <v>3.8149999999999999</v>
      </c>
      <c r="J209" s="39">
        <f t="shared" si="7"/>
        <v>-114450</v>
      </c>
      <c r="K209" s="29">
        <v>338950</v>
      </c>
    </row>
    <row r="210" spans="1:11" x14ac:dyDescent="0.25">
      <c r="A210" s="28">
        <v>36717</v>
      </c>
      <c r="B210" s="10">
        <v>36708</v>
      </c>
      <c r="C210" s="29" t="s">
        <v>15</v>
      </c>
      <c r="D210" s="29" t="s">
        <v>17</v>
      </c>
      <c r="F210" s="30" t="s">
        <v>19</v>
      </c>
      <c r="G210" s="31">
        <v>30000</v>
      </c>
      <c r="H210" s="31">
        <v>30000</v>
      </c>
      <c r="I210" s="32">
        <v>3.81</v>
      </c>
      <c r="J210" s="39">
        <f t="shared" si="7"/>
        <v>-114300</v>
      </c>
      <c r="K210" s="29">
        <v>339174</v>
      </c>
    </row>
    <row r="211" spans="1:11" x14ac:dyDescent="0.25">
      <c r="A211" s="28">
        <v>36718</v>
      </c>
      <c r="B211" s="10">
        <v>36708</v>
      </c>
      <c r="C211" s="29" t="s">
        <v>15</v>
      </c>
      <c r="D211" s="29" t="s">
        <v>17</v>
      </c>
      <c r="F211" s="30" t="s">
        <v>19</v>
      </c>
      <c r="G211" s="31">
        <v>30000</v>
      </c>
      <c r="H211" s="31">
        <v>30000</v>
      </c>
      <c r="I211" s="32">
        <v>3.82</v>
      </c>
      <c r="J211" s="39">
        <f t="shared" si="7"/>
        <v>-114600</v>
      </c>
      <c r="K211" s="29">
        <v>339181</v>
      </c>
    </row>
    <row r="212" spans="1:11" x14ac:dyDescent="0.25">
      <c r="A212" s="28">
        <v>36719</v>
      </c>
      <c r="B212" s="10">
        <v>36708</v>
      </c>
      <c r="C212" s="29" t="s">
        <v>15</v>
      </c>
      <c r="D212" s="29" t="s">
        <v>17</v>
      </c>
      <c r="F212" s="30" t="s">
        <v>19</v>
      </c>
      <c r="G212" s="31">
        <v>30000</v>
      </c>
      <c r="H212" s="31">
        <v>30000</v>
      </c>
      <c r="I212" s="32">
        <v>3.84</v>
      </c>
      <c r="J212" s="39">
        <f t="shared" si="7"/>
        <v>-115200</v>
      </c>
      <c r="K212" s="29">
        <v>339207</v>
      </c>
    </row>
    <row r="213" spans="1:11" x14ac:dyDescent="0.25">
      <c r="A213" s="28">
        <v>36720</v>
      </c>
      <c r="B213" s="10">
        <v>36708</v>
      </c>
      <c r="C213" s="29" t="s">
        <v>15</v>
      </c>
      <c r="D213" s="29" t="s">
        <v>17</v>
      </c>
      <c r="F213" s="30" t="s">
        <v>19</v>
      </c>
      <c r="G213" s="31">
        <v>30000</v>
      </c>
      <c r="H213" s="31">
        <v>30000</v>
      </c>
      <c r="I213" s="32">
        <v>3.83</v>
      </c>
      <c r="J213" s="39">
        <f t="shared" si="7"/>
        <v>-114900</v>
      </c>
      <c r="K213" s="35">
        <v>339310</v>
      </c>
    </row>
    <row r="214" spans="1:11" x14ac:dyDescent="0.25">
      <c r="A214" s="28">
        <v>36721</v>
      </c>
      <c r="B214" s="10">
        <v>36708</v>
      </c>
      <c r="C214" s="29" t="s">
        <v>15</v>
      </c>
      <c r="D214" s="29" t="s">
        <v>17</v>
      </c>
      <c r="F214" s="30" t="s">
        <v>19</v>
      </c>
      <c r="G214" s="31">
        <v>30000</v>
      </c>
      <c r="H214" s="31">
        <v>30000</v>
      </c>
      <c r="I214" s="32">
        <v>3.83</v>
      </c>
      <c r="J214" s="39">
        <f t="shared" si="7"/>
        <v>-114900</v>
      </c>
      <c r="K214" s="35">
        <v>339366</v>
      </c>
    </row>
    <row r="215" spans="1:11" x14ac:dyDescent="0.25">
      <c r="A215" s="28">
        <v>36722</v>
      </c>
      <c r="B215" s="10">
        <v>36708</v>
      </c>
      <c r="C215" s="29" t="s">
        <v>15</v>
      </c>
      <c r="D215" s="29" t="s">
        <v>17</v>
      </c>
      <c r="F215" s="30" t="s">
        <v>19</v>
      </c>
      <c r="G215" s="31">
        <v>30000</v>
      </c>
      <c r="H215" s="31">
        <v>30000</v>
      </c>
      <c r="I215" s="32">
        <v>3.83</v>
      </c>
      <c r="J215" s="39">
        <f t="shared" si="7"/>
        <v>-114900</v>
      </c>
      <c r="K215" s="35">
        <v>339396</v>
      </c>
    </row>
    <row r="216" spans="1:11" x14ac:dyDescent="0.25">
      <c r="A216" s="28">
        <v>36723</v>
      </c>
      <c r="B216" s="10">
        <v>36708</v>
      </c>
      <c r="C216" s="29" t="s">
        <v>15</v>
      </c>
      <c r="D216" s="29" t="s">
        <v>17</v>
      </c>
      <c r="F216" s="30" t="s">
        <v>19</v>
      </c>
      <c r="G216" s="31">
        <v>30000</v>
      </c>
      <c r="H216" s="31">
        <v>30000</v>
      </c>
      <c r="I216" s="32">
        <v>3.85</v>
      </c>
      <c r="J216" s="39">
        <f t="shared" si="7"/>
        <v>-115500</v>
      </c>
      <c r="K216" s="35">
        <v>339425</v>
      </c>
    </row>
    <row r="217" spans="1:11" x14ac:dyDescent="0.25">
      <c r="A217" s="28">
        <v>36709</v>
      </c>
      <c r="B217" s="10">
        <v>36708</v>
      </c>
      <c r="C217" s="29" t="s">
        <v>15</v>
      </c>
      <c r="D217" s="29" t="s">
        <v>17</v>
      </c>
      <c r="F217" s="30" t="s">
        <v>19</v>
      </c>
      <c r="G217" s="31">
        <v>487</v>
      </c>
      <c r="H217" s="31">
        <v>1461</v>
      </c>
      <c r="I217" s="32">
        <v>3.855</v>
      </c>
      <c r="J217" s="39">
        <f t="shared" si="7"/>
        <v>-5632.1549999999997</v>
      </c>
      <c r="K217" s="29">
        <v>339573</v>
      </c>
    </row>
    <row r="218" spans="1:11" x14ac:dyDescent="0.25">
      <c r="A218" s="28">
        <v>36732</v>
      </c>
      <c r="B218" s="10">
        <v>36708</v>
      </c>
      <c r="C218" s="29" t="s">
        <v>15</v>
      </c>
      <c r="D218" s="29" t="s">
        <v>17</v>
      </c>
      <c r="F218" s="30" t="s">
        <v>19</v>
      </c>
      <c r="G218" s="31">
        <v>10000</v>
      </c>
      <c r="H218" s="31">
        <v>10000</v>
      </c>
      <c r="I218" s="32">
        <v>3.67</v>
      </c>
      <c r="J218" s="39">
        <f t="shared" si="7"/>
        <v>-36700</v>
      </c>
      <c r="K218" s="29">
        <v>340968</v>
      </c>
    </row>
    <row r="219" spans="1:11" x14ac:dyDescent="0.25">
      <c r="A219" s="28">
        <v>36732</v>
      </c>
      <c r="B219" s="10">
        <v>36708</v>
      </c>
      <c r="C219" s="29" t="s">
        <v>15</v>
      </c>
      <c r="D219" s="29" t="s">
        <v>17</v>
      </c>
      <c r="F219" s="30" t="s">
        <v>19</v>
      </c>
      <c r="G219" s="31">
        <v>10000</v>
      </c>
      <c r="H219" s="31">
        <v>10000</v>
      </c>
      <c r="I219" s="32">
        <v>3.6749999999999998</v>
      </c>
      <c r="J219" s="39">
        <f t="shared" si="7"/>
        <v>-36750</v>
      </c>
      <c r="K219" s="29">
        <v>341004</v>
      </c>
    </row>
    <row r="220" spans="1:11" x14ac:dyDescent="0.25">
      <c r="A220" s="28">
        <v>36732</v>
      </c>
      <c r="B220" s="10">
        <v>36708</v>
      </c>
      <c r="C220" s="29" t="s">
        <v>15</v>
      </c>
      <c r="D220" s="29" t="s">
        <v>17</v>
      </c>
      <c r="F220" s="30" t="s">
        <v>19</v>
      </c>
      <c r="G220" s="31">
        <v>10000</v>
      </c>
      <c r="H220" s="31">
        <v>10000</v>
      </c>
      <c r="I220" s="32">
        <v>3.66</v>
      </c>
      <c r="J220" s="39">
        <f t="shared" ref="J220:J281" si="8">IF(H220&gt;0,((H220*I220)*-1),((H220*I220)*-1))</f>
        <v>-36600</v>
      </c>
      <c r="K220" s="29">
        <v>341167</v>
      </c>
    </row>
    <row r="221" spans="1:11" x14ac:dyDescent="0.25">
      <c r="A221" s="28">
        <v>36732</v>
      </c>
      <c r="B221" s="10">
        <v>36708</v>
      </c>
      <c r="C221" s="29" t="s">
        <v>15</v>
      </c>
      <c r="D221" s="29" t="s">
        <v>17</v>
      </c>
      <c r="F221" s="30" t="s">
        <v>19</v>
      </c>
      <c r="G221" s="31">
        <v>10000</v>
      </c>
      <c r="H221" s="31">
        <v>10000</v>
      </c>
      <c r="I221" s="32">
        <v>3.645</v>
      </c>
      <c r="J221" s="39">
        <f t="shared" si="8"/>
        <v>-36450</v>
      </c>
      <c r="K221" s="29">
        <v>341279</v>
      </c>
    </row>
    <row r="222" spans="1:11" x14ac:dyDescent="0.25">
      <c r="A222" s="28">
        <v>36732</v>
      </c>
      <c r="B222" s="10">
        <v>36708</v>
      </c>
      <c r="C222" s="29" t="s">
        <v>15</v>
      </c>
      <c r="D222" s="29" t="s">
        <v>17</v>
      </c>
      <c r="F222" s="30" t="s">
        <v>19</v>
      </c>
      <c r="G222" s="31">
        <v>10000</v>
      </c>
      <c r="H222" s="31">
        <v>10000</v>
      </c>
      <c r="I222" s="32">
        <v>3.65</v>
      </c>
      <c r="J222" s="39">
        <f t="shared" si="8"/>
        <v>-36500</v>
      </c>
      <c r="K222" s="29">
        <v>341640</v>
      </c>
    </row>
    <row r="223" spans="1:11" x14ac:dyDescent="0.25">
      <c r="A223" s="28">
        <v>36732</v>
      </c>
      <c r="B223" s="10">
        <v>36708</v>
      </c>
      <c r="C223" s="29" t="s">
        <v>15</v>
      </c>
      <c r="D223" s="29" t="s">
        <v>17</v>
      </c>
      <c r="F223" s="30" t="s">
        <v>19</v>
      </c>
      <c r="G223" s="31">
        <v>10000</v>
      </c>
      <c r="H223" s="31">
        <v>10000</v>
      </c>
      <c r="I223" s="32">
        <v>3.5550000000000002</v>
      </c>
      <c r="J223" s="39">
        <f t="shared" si="8"/>
        <v>-35550</v>
      </c>
      <c r="K223" s="29">
        <v>342236</v>
      </c>
    </row>
    <row r="224" spans="1:11" x14ac:dyDescent="0.25">
      <c r="A224" s="28">
        <v>36732</v>
      </c>
      <c r="B224" s="10">
        <v>36708</v>
      </c>
      <c r="C224" s="29" t="s">
        <v>15</v>
      </c>
      <c r="D224" s="29" t="s">
        <v>17</v>
      </c>
      <c r="F224" s="30" t="s">
        <v>19</v>
      </c>
      <c r="G224" s="31">
        <v>10000</v>
      </c>
      <c r="H224" s="31">
        <v>10000</v>
      </c>
      <c r="I224" s="32">
        <v>3.5550000000000002</v>
      </c>
      <c r="J224" s="39">
        <f t="shared" si="8"/>
        <v>-35550</v>
      </c>
      <c r="K224" s="29">
        <v>342337</v>
      </c>
    </row>
    <row r="225" spans="1:11" x14ac:dyDescent="0.25">
      <c r="A225" s="28">
        <v>36732</v>
      </c>
      <c r="B225" s="10">
        <v>36708</v>
      </c>
      <c r="C225" s="29" t="s">
        <v>15</v>
      </c>
      <c r="D225" s="29" t="s">
        <v>17</v>
      </c>
      <c r="F225" s="30" t="s">
        <v>19</v>
      </c>
      <c r="G225" s="31">
        <v>10000</v>
      </c>
      <c r="H225" s="31">
        <v>10000</v>
      </c>
      <c r="I225" s="32">
        <v>3.5449999999999999</v>
      </c>
      <c r="J225" s="39">
        <f t="shared" si="8"/>
        <v>-35450</v>
      </c>
      <c r="K225" s="29">
        <v>342433</v>
      </c>
    </row>
    <row r="226" spans="1:11" x14ac:dyDescent="0.25">
      <c r="A226" s="28">
        <v>36732</v>
      </c>
      <c r="B226" s="10">
        <v>36708</v>
      </c>
      <c r="C226" s="29" t="s">
        <v>15</v>
      </c>
      <c r="D226" s="29" t="s">
        <v>17</v>
      </c>
      <c r="F226" s="30" t="s">
        <v>19</v>
      </c>
      <c r="G226" s="31">
        <v>10000</v>
      </c>
      <c r="H226" s="31">
        <v>10000</v>
      </c>
      <c r="I226" s="32">
        <v>3.55</v>
      </c>
      <c r="J226" s="39">
        <f t="shared" si="8"/>
        <v>-35500</v>
      </c>
      <c r="K226" s="29">
        <v>342814</v>
      </c>
    </row>
    <row r="227" spans="1:11" x14ac:dyDescent="0.25">
      <c r="A227" s="28">
        <v>36732</v>
      </c>
      <c r="B227" s="10">
        <v>36708</v>
      </c>
      <c r="C227" s="29" t="s">
        <v>15</v>
      </c>
      <c r="D227" s="29" t="s">
        <v>17</v>
      </c>
      <c r="F227" s="30" t="s">
        <v>19</v>
      </c>
      <c r="G227" s="31">
        <v>10000</v>
      </c>
      <c r="H227" s="31">
        <v>10000</v>
      </c>
      <c r="I227" s="32">
        <v>3.5649999999999999</v>
      </c>
      <c r="J227" s="39">
        <f t="shared" si="8"/>
        <v>-35650</v>
      </c>
      <c r="K227" s="29">
        <v>342881</v>
      </c>
    </row>
    <row r="228" spans="1:11" x14ac:dyDescent="0.25">
      <c r="A228" s="28">
        <v>36732</v>
      </c>
      <c r="B228" s="10">
        <v>36708</v>
      </c>
      <c r="C228" s="29" t="s">
        <v>15</v>
      </c>
      <c r="D228" s="29" t="s">
        <v>17</v>
      </c>
      <c r="F228" s="30" t="s">
        <v>19</v>
      </c>
      <c r="G228" s="31">
        <v>10000</v>
      </c>
      <c r="H228" s="31">
        <v>10000</v>
      </c>
      <c r="I228" s="32">
        <v>3.59</v>
      </c>
      <c r="J228" s="39">
        <f t="shared" si="8"/>
        <v>-35900</v>
      </c>
      <c r="K228" s="29">
        <v>343012</v>
      </c>
    </row>
    <row r="229" spans="1:11" x14ac:dyDescent="0.25">
      <c r="A229" s="28">
        <v>36732</v>
      </c>
      <c r="B229" s="10">
        <v>36708</v>
      </c>
      <c r="C229" s="29" t="s">
        <v>15</v>
      </c>
      <c r="D229" s="29" t="s">
        <v>17</v>
      </c>
      <c r="F229" s="30" t="s">
        <v>19</v>
      </c>
      <c r="G229" s="31">
        <v>10000</v>
      </c>
      <c r="H229" s="31">
        <v>10000</v>
      </c>
      <c r="I229" s="32">
        <v>3.56</v>
      </c>
      <c r="J229" s="39">
        <f t="shared" si="8"/>
        <v>-35600</v>
      </c>
      <c r="K229" s="29">
        <v>343759</v>
      </c>
    </row>
    <row r="230" spans="1:11" x14ac:dyDescent="0.25">
      <c r="A230" s="28">
        <v>36732</v>
      </c>
      <c r="B230" s="10">
        <v>36708</v>
      </c>
      <c r="C230" s="29" t="s">
        <v>15</v>
      </c>
      <c r="D230" s="29" t="s">
        <v>17</v>
      </c>
      <c r="F230" s="30" t="s">
        <v>19</v>
      </c>
      <c r="G230" s="31">
        <v>10000</v>
      </c>
      <c r="H230" s="31">
        <v>10000</v>
      </c>
      <c r="I230" s="32">
        <v>3.5249999999999999</v>
      </c>
      <c r="J230" s="39">
        <f t="shared" si="8"/>
        <v>-35250</v>
      </c>
      <c r="K230" s="29">
        <v>344246</v>
      </c>
    </row>
    <row r="231" spans="1:11" x14ac:dyDescent="0.25">
      <c r="A231" s="28">
        <v>36732</v>
      </c>
      <c r="B231" s="10">
        <v>36708</v>
      </c>
      <c r="C231" s="29" t="s">
        <v>15</v>
      </c>
      <c r="D231" s="29" t="s">
        <v>17</v>
      </c>
      <c r="F231" s="30" t="s">
        <v>19</v>
      </c>
      <c r="G231" s="31">
        <v>10000</v>
      </c>
      <c r="H231" s="31">
        <v>10000</v>
      </c>
      <c r="I231" s="32">
        <v>3.5350000000000001</v>
      </c>
      <c r="J231" s="39">
        <f t="shared" si="8"/>
        <v>-35350</v>
      </c>
      <c r="K231" s="29">
        <v>344274</v>
      </c>
    </row>
    <row r="232" spans="1:11" x14ac:dyDescent="0.25">
      <c r="A232" s="28">
        <v>36732</v>
      </c>
      <c r="B232" s="10">
        <v>36708</v>
      </c>
      <c r="C232" s="29" t="s">
        <v>15</v>
      </c>
      <c r="D232" s="29" t="s">
        <v>17</v>
      </c>
      <c r="F232" s="30" t="s">
        <v>19</v>
      </c>
      <c r="G232" s="31">
        <v>10000</v>
      </c>
      <c r="H232" s="31">
        <v>10000</v>
      </c>
      <c r="I232" s="32">
        <v>3.5449999999999999</v>
      </c>
      <c r="J232" s="39">
        <f t="shared" si="8"/>
        <v>-35450</v>
      </c>
      <c r="K232" s="29">
        <v>344287</v>
      </c>
    </row>
    <row r="233" spans="1:11" x14ac:dyDescent="0.25">
      <c r="A233" s="28">
        <v>36732</v>
      </c>
      <c r="B233" s="10">
        <v>36708</v>
      </c>
      <c r="C233" s="29" t="s">
        <v>15</v>
      </c>
      <c r="D233" s="29" t="s">
        <v>17</v>
      </c>
      <c r="F233" s="30" t="s">
        <v>19</v>
      </c>
      <c r="G233" s="31">
        <v>10000</v>
      </c>
      <c r="H233" s="31">
        <v>10000</v>
      </c>
      <c r="I233" s="32">
        <v>3.56</v>
      </c>
      <c r="J233" s="39">
        <f t="shared" si="8"/>
        <v>-35600</v>
      </c>
      <c r="K233" s="29">
        <v>344437</v>
      </c>
    </row>
    <row r="234" spans="1:11" x14ac:dyDescent="0.25">
      <c r="A234" s="28">
        <v>36732</v>
      </c>
      <c r="B234" s="10">
        <v>36708</v>
      </c>
      <c r="C234" s="29" t="s">
        <v>15</v>
      </c>
      <c r="D234" s="29" t="s">
        <v>17</v>
      </c>
      <c r="F234" s="30" t="s">
        <v>19</v>
      </c>
      <c r="G234" s="31">
        <v>10000</v>
      </c>
      <c r="H234" s="31">
        <v>10000</v>
      </c>
      <c r="I234" s="32">
        <v>3.58</v>
      </c>
      <c r="J234" s="39">
        <f t="shared" si="8"/>
        <v>-35800</v>
      </c>
      <c r="K234" s="29">
        <v>344485</v>
      </c>
    </row>
    <row r="235" spans="1:11" x14ac:dyDescent="0.25">
      <c r="A235" s="28">
        <v>36732</v>
      </c>
      <c r="B235" s="10">
        <v>36708</v>
      </c>
      <c r="C235" s="29" t="s">
        <v>15</v>
      </c>
      <c r="D235" s="29" t="s">
        <v>17</v>
      </c>
      <c r="F235" s="30" t="s">
        <v>19</v>
      </c>
      <c r="G235" s="31">
        <v>10000</v>
      </c>
      <c r="H235" s="31">
        <v>10000</v>
      </c>
      <c r="I235" s="32">
        <v>3.58</v>
      </c>
      <c r="J235" s="39">
        <f t="shared" si="8"/>
        <v>-35800</v>
      </c>
      <c r="K235" s="29">
        <v>344518</v>
      </c>
    </row>
    <row r="236" spans="1:11" x14ac:dyDescent="0.25">
      <c r="A236" s="28">
        <v>36732</v>
      </c>
      <c r="B236" s="10">
        <v>36708</v>
      </c>
      <c r="C236" s="29" t="s">
        <v>15</v>
      </c>
      <c r="D236" s="29" t="s">
        <v>17</v>
      </c>
      <c r="F236" s="30" t="s">
        <v>19</v>
      </c>
      <c r="G236" s="31">
        <v>10000</v>
      </c>
      <c r="H236" s="31">
        <v>10000</v>
      </c>
      <c r="I236" s="32">
        <v>3.7250000000000001</v>
      </c>
      <c r="J236" s="39">
        <f t="shared" si="8"/>
        <v>-37250</v>
      </c>
      <c r="K236" s="29">
        <v>345713</v>
      </c>
    </row>
    <row r="237" spans="1:11" x14ac:dyDescent="0.25">
      <c r="A237" s="28">
        <v>36732</v>
      </c>
      <c r="B237" s="10">
        <v>36708</v>
      </c>
      <c r="C237" s="29" t="s">
        <v>15</v>
      </c>
      <c r="D237" s="29" t="s">
        <v>17</v>
      </c>
      <c r="F237" s="30" t="s">
        <v>19</v>
      </c>
      <c r="G237" s="31">
        <v>10000</v>
      </c>
      <c r="H237" s="31">
        <v>10000</v>
      </c>
      <c r="I237" s="32">
        <v>3.71</v>
      </c>
      <c r="J237" s="39">
        <f t="shared" si="8"/>
        <v>-37100</v>
      </c>
      <c r="K237" s="29">
        <v>345977</v>
      </c>
    </row>
    <row r="238" spans="1:11" x14ac:dyDescent="0.25">
      <c r="A238" s="28">
        <v>36732</v>
      </c>
      <c r="B238" s="10">
        <v>36708</v>
      </c>
      <c r="C238" s="29" t="s">
        <v>15</v>
      </c>
      <c r="D238" s="29" t="s">
        <v>17</v>
      </c>
      <c r="F238" s="30" t="s">
        <v>19</v>
      </c>
      <c r="G238" s="31">
        <v>10000</v>
      </c>
      <c r="H238" s="31">
        <v>10000</v>
      </c>
      <c r="I238" s="32">
        <v>3.7250000000000001</v>
      </c>
      <c r="J238" s="39">
        <f t="shared" si="8"/>
        <v>-37250</v>
      </c>
      <c r="K238" s="29">
        <v>346074</v>
      </c>
    </row>
    <row r="239" spans="1:11" x14ac:dyDescent="0.25">
      <c r="A239" s="28">
        <v>36732</v>
      </c>
      <c r="B239" s="10">
        <v>36708</v>
      </c>
      <c r="C239" s="29" t="s">
        <v>15</v>
      </c>
      <c r="D239" s="29" t="s">
        <v>17</v>
      </c>
      <c r="F239" s="30" t="s">
        <v>19</v>
      </c>
      <c r="G239" s="31">
        <v>10000</v>
      </c>
      <c r="H239" s="31">
        <v>10000</v>
      </c>
      <c r="I239" s="32">
        <v>3.72</v>
      </c>
      <c r="J239" s="39">
        <f t="shared" si="8"/>
        <v>-37200</v>
      </c>
      <c r="K239" s="29">
        <v>346190</v>
      </c>
    </row>
    <row r="240" spans="1:11" x14ac:dyDescent="0.25">
      <c r="A240" s="28">
        <v>36716</v>
      </c>
      <c r="B240" s="10">
        <v>36708</v>
      </c>
      <c r="C240" s="29" t="s">
        <v>15</v>
      </c>
      <c r="D240" s="29" t="s">
        <v>17</v>
      </c>
      <c r="F240" s="30" t="s">
        <v>19</v>
      </c>
      <c r="G240" s="31">
        <v>20000</v>
      </c>
      <c r="H240" s="31">
        <v>20000</v>
      </c>
      <c r="I240" s="32">
        <v>3.73</v>
      </c>
      <c r="J240" s="39">
        <f t="shared" si="8"/>
        <v>-74600</v>
      </c>
      <c r="K240" s="29">
        <v>346275</v>
      </c>
    </row>
    <row r="241" spans="1:11" x14ac:dyDescent="0.25">
      <c r="A241" s="28">
        <v>36732</v>
      </c>
      <c r="B241" s="10">
        <v>36708</v>
      </c>
      <c r="C241" s="29" t="s">
        <v>15</v>
      </c>
      <c r="D241" s="29" t="s">
        <v>17</v>
      </c>
      <c r="F241" s="30" t="s">
        <v>19</v>
      </c>
      <c r="G241" s="31">
        <v>10000</v>
      </c>
      <c r="H241" s="31">
        <v>10000</v>
      </c>
      <c r="I241" s="32">
        <v>3.73</v>
      </c>
      <c r="J241" s="39">
        <f t="shared" si="8"/>
        <v>-37300</v>
      </c>
      <c r="K241" s="29">
        <v>346627</v>
      </c>
    </row>
    <row r="242" spans="1:11" x14ac:dyDescent="0.25">
      <c r="A242" s="28">
        <v>36724</v>
      </c>
      <c r="B242" s="10">
        <v>36708</v>
      </c>
      <c r="C242" s="29" t="s">
        <v>15</v>
      </c>
      <c r="D242" s="29" t="s">
        <v>17</v>
      </c>
      <c r="F242" s="30" t="s">
        <v>19</v>
      </c>
      <c r="G242" s="31">
        <v>30000</v>
      </c>
      <c r="H242" s="31">
        <v>30000</v>
      </c>
      <c r="I242" s="32">
        <v>3.83</v>
      </c>
      <c r="J242" s="39">
        <f t="shared" si="8"/>
        <v>-114900</v>
      </c>
      <c r="K242" s="35">
        <v>347572</v>
      </c>
    </row>
    <row r="243" spans="1:11" x14ac:dyDescent="0.25">
      <c r="A243" s="28">
        <v>36725</v>
      </c>
      <c r="B243" s="10">
        <v>36708</v>
      </c>
      <c r="C243" s="29" t="s">
        <v>15</v>
      </c>
      <c r="D243" s="29" t="s">
        <v>17</v>
      </c>
      <c r="F243" s="30" t="s">
        <v>19</v>
      </c>
      <c r="G243" s="31">
        <v>30000</v>
      </c>
      <c r="H243" s="31">
        <v>30000</v>
      </c>
      <c r="I243" s="32">
        <v>3.84</v>
      </c>
      <c r="J243" s="39">
        <f t="shared" si="8"/>
        <v>-115200</v>
      </c>
      <c r="K243" s="35">
        <v>347612</v>
      </c>
    </row>
    <row r="244" spans="1:11" x14ac:dyDescent="0.25">
      <c r="A244" s="28">
        <v>36726</v>
      </c>
      <c r="B244" s="10">
        <v>36708</v>
      </c>
      <c r="C244" s="29" t="s">
        <v>15</v>
      </c>
      <c r="D244" s="29" t="s">
        <v>17</v>
      </c>
      <c r="F244" s="30" t="s">
        <v>19</v>
      </c>
      <c r="G244" s="31">
        <v>30000</v>
      </c>
      <c r="H244" s="31">
        <v>30000</v>
      </c>
      <c r="I244" s="32">
        <v>3.85</v>
      </c>
      <c r="J244" s="39">
        <f t="shared" si="8"/>
        <v>-115500</v>
      </c>
      <c r="K244" s="35">
        <v>347677</v>
      </c>
    </row>
    <row r="245" spans="1:11" x14ac:dyDescent="0.25">
      <c r="A245" s="28">
        <v>36727</v>
      </c>
      <c r="B245" s="10">
        <v>36708</v>
      </c>
      <c r="C245" s="29" t="s">
        <v>15</v>
      </c>
      <c r="D245" s="29" t="s">
        <v>17</v>
      </c>
      <c r="F245" s="30" t="s">
        <v>19</v>
      </c>
      <c r="G245" s="31">
        <v>30000</v>
      </c>
      <c r="H245" s="31">
        <v>30000</v>
      </c>
      <c r="I245" s="32">
        <v>3.8650000000000002</v>
      </c>
      <c r="J245" s="39">
        <f t="shared" si="8"/>
        <v>-115950</v>
      </c>
      <c r="K245" s="35">
        <v>347718</v>
      </c>
    </row>
    <row r="246" spans="1:11" x14ac:dyDescent="0.25">
      <c r="A246" s="28">
        <v>36728</v>
      </c>
      <c r="B246" s="10">
        <v>36708</v>
      </c>
      <c r="C246" s="29" t="s">
        <v>15</v>
      </c>
      <c r="D246" s="29" t="s">
        <v>17</v>
      </c>
      <c r="F246" s="30" t="s">
        <v>19</v>
      </c>
      <c r="G246" s="31">
        <v>30000</v>
      </c>
      <c r="H246" s="31">
        <v>30000</v>
      </c>
      <c r="I246" s="32">
        <v>3.875</v>
      </c>
      <c r="J246" s="39">
        <f t="shared" si="8"/>
        <v>-116250</v>
      </c>
      <c r="K246" s="35">
        <v>347768</v>
      </c>
    </row>
    <row r="247" spans="1:11" x14ac:dyDescent="0.25">
      <c r="A247" s="28">
        <v>36729</v>
      </c>
      <c r="B247" s="10">
        <v>36708</v>
      </c>
      <c r="C247" s="29" t="s">
        <v>15</v>
      </c>
      <c r="D247" s="29" t="s">
        <v>17</v>
      </c>
      <c r="F247" s="30" t="s">
        <v>19</v>
      </c>
      <c r="G247" s="31">
        <v>30000</v>
      </c>
      <c r="H247" s="31">
        <v>30000</v>
      </c>
      <c r="I247" s="32">
        <v>3.8450000000000002</v>
      </c>
      <c r="J247" s="39">
        <f t="shared" si="8"/>
        <v>-115350</v>
      </c>
      <c r="K247" s="35">
        <v>347984</v>
      </c>
    </row>
    <row r="248" spans="1:11" x14ac:dyDescent="0.25">
      <c r="A248" s="28">
        <v>36723</v>
      </c>
      <c r="B248" s="10">
        <v>36708</v>
      </c>
      <c r="C248" s="29" t="s">
        <v>15</v>
      </c>
      <c r="D248" s="29" t="s">
        <v>17</v>
      </c>
      <c r="F248" s="30" t="s">
        <v>19</v>
      </c>
      <c r="G248" s="31">
        <v>5000</v>
      </c>
      <c r="H248" s="31">
        <f>+G248*3</f>
        <v>15000</v>
      </c>
      <c r="I248" s="32">
        <v>3.85</v>
      </c>
      <c r="J248" s="39">
        <f t="shared" si="8"/>
        <v>-57750</v>
      </c>
      <c r="K248" s="29">
        <v>348084</v>
      </c>
    </row>
    <row r="249" spans="1:11" x14ac:dyDescent="0.25">
      <c r="A249" s="28">
        <v>36730</v>
      </c>
      <c r="B249" s="10">
        <v>36708</v>
      </c>
      <c r="C249" s="29" t="s">
        <v>15</v>
      </c>
      <c r="D249" s="29" t="s">
        <v>17</v>
      </c>
      <c r="F249" s="30" t="s">
        <v>19</v>
      </c>
      <c r="G249" s="31">
        <v>30000</v>
      </c>
      <c r="H249" s="31">
        <v>30000</v>
      </c>
      <c r="I249" s="32">
        <v>3.855</v>
      </c>
      <c r="J249" s="39">
        <f t="shared" si="8"/>
        <v>-115650</v>
      </c>
      <c r="K249" s="35">
        <v>348089</v>
      </c>
    </row>
    <row r="250" spans="1:11" x14ac:dyDescent="0.25">
      <c r="A250" s="28">
        <v>36725</v>
      </c>
      <c r="B250" s="10">
        <v>36708</v>
      </c>
      <c r="C250" s="29" t="s">
        <v>15</v>
      </c>
      <c r="D250" s="29" t="s">
        <v>17</v>
      </c>
      <c r="F250" s="30" t="s">
        <v>19</v>
      </c>
      <c r="G250" s="31">
        <v>5487</v>
      </c>
      <c r="H250" s="31">
        <f>+G250*3</f>
        <v>16461</v>
      </c>
      <c r="I250" s="32">
        <v>3.86</v>
      </c>
      <c r="J250" s="39">
        <f t="shared" si="8"/>
        <v>-63539.46</v>
      </c>
      <c r="K250" s="29">
        <v>348114</v>
      </c>
    </row>
    <row r="251" spans="1:11" x14ac:dyDescent="0.25">
      <c r="A251" s="28">
        <v>36613</v>
      </c>
      <c r="B251" s="10">
        <v>36708</v>
      </c>
      <c r="C251" s="29" t="s">
        <v>15</v>
      </c>
      <c r="D251" s="29" t="s">
        <v>18</v>
      </c>
      <c r="F251" s="30" t="s">
        <v>19</v>
      </c>
      <c r="G251" s="31">
        <v>-24194</v>
      </c>
      <c r="H251" s="31">
        <f>+G251*31</f>
        <v>-750014</v>
      </c>
      <c r="I251" s="32">
        <v>2.96</v>
      </c>
      <c r="J251" s="39">
        <f t="shared" si="8"/>
        <v>2220041.44</v>
      </c>
      <c r="K251" s="29">
        <v>236648</v>
      </c>
    </row>
    <row r="252" spans="1:11" x14ac:dyDescent="0.25">
      <c r="A252" s="28">
        <v>36732</v>
      </c>
      <c r="B252" s="10">
        <v>36708</v>
      </c>
      <c r="C252" s="29" t="s">
        <v>15</v>
      </c>
      <c r="D252" s="29" t="s">
        <v>18</v>
      </c>
      <c r="F252" s="30" t="s">
        <v>19</v>
      </c>
      <c r="G252" s="31">
        <v>-10000</v>
      </c>
      <c r="H252" s="31">
        <v>-10000</v>
      </c>
      <c r="I252" s="32">
        <v>3.5750000000000002</v>
      </c>
      <c r="J252" s="39">
        <f t="shared" si="8"/>
        <v>35750</v>
      </c>
      <c r="K252" s="29">
        <v>343670</v>
      </c>
    </row>
    <row r="253" spans="1:11" x14ac:dyDescent="0.25">
      <c r="A253" s="28">
        <v>36732</v>
      </c>
      <c r="B253" s="10">
        <v>36708</v>
      </c>
      <c r="C253" s="29" t="s">
        <v>15</v>
      </c>
      <c r="D253" s="29" t="s">
        <v>18</v>
      </c>
      <c r="F253" s="30" t="s">
        <v>19</v>
      </c>
      <c r="G253" s="31">
        <v>-10000</v>
      </c>
      <c r="H253" s="31">
        <v>-10000</v>
      </c>
      <c r="I253" s="32">
        <v>3.55</v>
      </c>
      <c r="J253" s="39">
        <f t="shared" si="8"/>
        <v>35500</v>
      </c>
      <c r="K253" s="29">
        <v>343907</v>
      </c>
    </row>
    <row r="254" spans="1:11" x14ac:dyDescent="0.25">
      <c r="A254" s="28">
        <v>36732</v>
      </c>
      <c r="B254" s="10">
        <v>36708</v>
      </c>
      <c r="C254" s="29" t="s">
        <v>15</v>
      </c>
      <c r="D254" s="29" t="s">
        <v>18</v>
      </c>
      <c r="F254" s="30" t="s">
        <v>19</v>
      </c>
      <c r="G254" s="31">
        <v>-80000</v>
      </c>
      <c r="H254" s="31">
        <f>+G254*31</f>
        <v>-2480000</v>
      </c>
      <c r="I254" s="32">
        <v>4.2590000000000003</v>
      </c>
      <c r="J254" s="39">
        <f t="shared" si="8"/>
        <v>10562320</v>
      </c>
      <c r="K254" s="29">
        <v>318894</v>
      </c>
    </row>
    <row r="255" spans="1:11" x14ac:dyDescent="0.25">
      <c r="A255" s="28">
        <v>36738</v>
      </c>
      <c r="B255" s="10">
        <v>36708</v>
      </c>
      <c r="C255" s="29" t="s">
        <v>15</v>
      </c>
      <c r="D255" s="29" t="s">
        <v>17</v>
      </c>
      <c r="F255" s="30" t="s">
        <v>20</v>
      </c>
      <c r="G255" s="31">
        <v>324198</v>
      </c>
      <c r="H255" s="31">
        <v>324198</v>
      </c>
      <c r="I255" s="32">
        <v>3.33</v>
      </c>
      <c r="J255" s="39">
        <f t="shared" si="8"/>
        <v>-1079579.3400000001</v>
      </c>
      <c r="K255" s="29">
        <v>271408</v>
      </c>
    </row>
    <row r="256" spans="1:11" x14ac:dyDescent="0.25">
      <c r="A256" s="28">
        <v>36738</v>
      </c>
      <c r="B256" s="10">
        <v>36708</v>
      </c>
      <c r="C256" s="29" t="s">
        <v>15</v>
      </c>
      <c r="D256" s="29" t="s">
        <v>17</v>
      </c>
      <c r="F256" s="30" t="s">
        <v>20</v>
      </c>
      <c r="G256" s="31">
        <v>310000</v>
      </c>
      <c r="H256" s="31">
        <v>310000</v>
      </c>
      <c r="I256" s="32">
        <v>4.16</v>
      </c>
      <c r="J256" s="39">
        <f t="shared" si="8"/>
        <v>-1289600</v>
      </c>
      <c r="K256" s="29">
        <v>317697</v>
      </c>
    </row>
    <row r="257" spans="1:11" x14ac:dyDescent="0.25">
      <c r="A257" s="10">
        <v>36738</v>
      </c>
      <c r="B257" s="10">
        <v>36708</v>
      </c>
      <c r="C257" s="29" t="s">
        <v>15</v>
      </c>
      <c r="D257" s="29" t="s">
        <v>17</v>
      </c>
      <c r="F257" s="9" t="s">
        <v>20</v>
      </c>
      <c r="G257" s="11">
        <v>125085</v>
      </c>
      <c r="H257" s="11">
        <v>125085</v>
      </c>
      <c r="I257" s="12">
        <v>3.33</v>
      </c>
      <c r="J257" s="40">
        <f t="shared" si="8"/>
        <v>-416533.05</v>
      </c>
      <c r="K257" s="6">
        <v>271412</v>
      </c>
    </row>
    <row r="258" spans="1:11" x14ac:dyDescent="0.25">
      <c r="A258" s="10">
        <v>36738</v>
      </c>
      <c r="B258" s="10">
        <v>36708</v>
      </c>
      <c r="C258" s="29" t="s">
        <v>15</v>
      </c>
      <c r="D258" s="29" t="s">
        <v>17</v>
      </c>
      <c r="F258" s="9" t="s">
        <v>20</v>
      </c>
      <c r="G258" s="11">
        <v>78740</v>
      </c>
      <c r="H258" s="11">
        <v>78740</v>
      </c>
      <c r="I258" s="12">
        <v>2.7250000000000001</v>
      </c>
      <c r="J258" s="40">
        <f t="shared" si="8"/>
        <v>-214566.5</v>
      </c>
      <c r="K258" s="6">
        <v>308822</v>
      </c>
    </row>
    <row r="259" spans="1:11" x14ac:dyDescent="0.25">
      <c r="A259" s="10">
        <v>36738</v>
      </c>
      <c r="B259" s="10">
        <v>36708</v>
      </c>
      <c r="C259" s="29" t="s">
        <v>15</v>
      </c>
      <c r="D259" s="29" t="s">
        <v>17</v>
      </c>
      <c r="F259" s="9" t="s">
        <v>20</v>
      </c>
      <c r="G259" s="11">
        <v>60000</v>
      </c>
      <c r="H259" s="11">
        <v>60000</v>
      </c>
      <c r="I259" s="12">
        <v>3.9249999999999998</v>
      </c>
      <c r="J259" s="40">
        <f t="shared" si="8"/>
        <v>-235500</v>
      </c>
      <c r="K259" s="6">
        <v>335414</v>
      </c>
    </row>
    <row r="260" spans="1:11" x14ac:dyDescent="0.25">
      <c r="A260" s="10">
        <v>36738</v>
      </c>
      <c r="B260" s="10">
        <v>36708</v>
      </c>
      <c r="C260" s="29" t="s">
        <v>15</v>
      </c>
      <c r="D260" s="29" t="s">
        <v>17</v>
      </c>
      <c r="F260" s="9" t="s">
        <v>20</v>
      </c>
      <c r="G260" s="11">
        <v>30750</v>
      </c>
      <c r="H260" s="11">
        <v>30750</v>
      </c>
      <c r="I260" s="12">
        <v>4.22</v>
      </c>
      <c r="J260" s="40">
        <f t="shared" si="8"/>
        <v>-129764.99999999999</v>
      </c>
      <c r="K260" s="6">
        <v>319875</v>
      </c>
    </row>
    <row r="261" spans="1:11" x14ac:dyDescent="0.25">
      <c r="A261" s="10">
        <v>36733</v>
      </c>
      <c r="B261" s="10">
        <v>36708</v>
      </c>
      <c r="C261" s="29" t="s">
        <v>15</v>
      </c>
      <c r="D261" s="29" t="s">
        <v>17</v>
      </c>
      <c r="F261" s="9" t="s">
        <v>20</v>
      </c>
      <c r="G261" s="11">
        <v>30000</v>
      </c>
      <c r="H261" s="11">
        <v>30000</v>
      </c>
      <c r="I261" s="12">
        <v>3.98</v>
      </c>
      <c r="J261" s="40">
        <f t="shared" si="8"/>
        <v>-119400</v>
      </c>
      <c r="K261" s="6">
        <v>331048</v>
      </c>
    </row>
    <row r="262" spans="1:11" x14ac:dyDescent="0.25">
      <c r="A262" s="10">
        <v>36734</v>
      </c>
      <c r="B262" s="10">
        <v>36708</v>
      </c>
      <c r="C262" s="29" t="s">
        <v>15</v>
      </c>
      <c r="D262" s="29" t="s">
        <v>17</v>
      </c>
      <c r="F262" s="9" t="s">
        <v>20</v>
      </c>
      <c r="G262" s="11">
        <v>30000</v>
      </c>
      <c r="H262" s="11">
        <v>30000</v>
      </c>
      <c r="I262" s="12">
        <v>3.97</v>
      </c>
      <c r="J262" s="40">
        <f t="shared" si="8"/>
        <v>-119100</v>
      </c>
      <c r="K262" s="6">
        <v>330963</v>
      </c>
    </row>
    <row r="263" spans="1:11" x14ac:dyDescent="0.25">
      <c r="A263" s="10">
        <v>36735</v>
      </c>
      <c r="B263" s="10">
        <v>36708</v>
      </c>
      <c r="C263" s="29" t="s">
        <v>15</v>
      </c>
      <c r="D263" s="29" t="s">
        <v>17</v>
      </c>
      <c r="F263" s="9" t="s">
        <v>20</v>
      </c>
      <c r="G263" s="11">
        <v>30000</v>
      </c>
      <c r="H263" s="11">
        <v>30000</v>
      </c>
      <c r="I263" s="12">
        <v>3.79</v>
      </c>
      <c r="J263" s="40">
        <f t="shared" si="8"/>
        <v>-113700</v>
      </c>
      <c r="K263" s="6">
        <v>324747</v>
      </c>
    </row>
    <row r="264" spans="1:11" x14ac:dyDescent="0.25">
      <c r="A264" s="10">
        <v>36736</v>
      </c>
      <c r="B264" s="10">
        <v>36708</v>
      </c>
      <c r="C264" s="29" t="s">
        <v>15</v>
      </c>
      <c r="D264" s="29" t="s">
        <v>17</v>
      </c>
      <c r="F264" s="9" t="s">
        <v>20</v>
      </c>
      <c r="G264" s="11">
        <v>30000</v>
      </c>
      <c r="H264" s="11">
        <v>30000</v>
      </c>
      <c r="I264" s="12">
        <v>3.7749999999999999</v>
      </c>
      <c r="J264" s="40">
        <f t="shared" si="8"/>
        <v>-113250</v>
      </c>
      <c r="K264" s="6">
        <v>347626</v>
      </c>
    </row>
    <row r="265" spans="1:11" x14ac:dyDescent="0.25">
      <c r="A265" s="10">
        <v>36737</v>
      </c>
      <c r="B265" s="10">
        <v>36708</v>
      </c>
      <c r="C265" s="29" t="s">
        <v>15</v>
      </c>
      <c r="D265" s="29" t="s">
        <v>17</v>
      </c>
      <c r="F265" s="9" t="s">
        <v>20</v>
      </c>
      <c r="G265" s="11">
        <v>30000</v>
      </c>
      <c r="H265" s="11">
        <v>30000</v>
      </c>
      <c r="I265" s="12">
        <v>3.7549999999999999</v>
      </c>
      <c r="J265" s="40">
        <f t="shared" si="8"/>
        <v>-112650</v>
      </c>
      <c r="K265" s="6">
        <v>338919</v>
      </c>
    </row>
    <row r="266" spans="1:11" x14ac:dyDescent="0.25">
      <c r="A266" s="10">
        <v>36738</v>
      </c>
      <c r="B266" s="10">
        <v>36708</v>
      </c>
      <c r="C266" s="29" t="s">
        <v>15</v>
      </c>
      <c r="D266" s="29" t="s">
        <v>17</v>
      </c>
      <c r="F266" s="9" t="s">
        <v>20</v>
      </c>
      <c r="G266" s="11">
        <v>25000</v>
      </c>
      <c r="H266" s="11">
        <v>25000</v>
      </c>
      <c r="I266" s="12">
        <v>4.2050000000000001</v>
      </c>
      <c r="J266" s="40">
        <f t="shared" si="8"/>
        <v>-105125</v>
      </c>
      <c r="K266" s="6">
        <v>319586</v>
      </c>
    </row>
    <row r="267" spans="1:11" x14ac:dyDescent="0.25">
      <c r="A267" s="10">
        <v>36738</v>
      </c>
      <c r="B267" s="10">
        <v>36708</v>
      </c>
      <c r="C267" s="29" t="s">
        <v>15</v>
      </c>
      <c r="D267" s="29" t="s">
        <v>17</v>
      </c>
      <c r="F267" s="9" t="s">
        <v>20</v>
      </c>
      <c r="G267" s="11">
        <v>25000</v>
      </c>
      <c r="H267" s="11">
        <v>25000</v>
      </c>
      <c r="I267" s="12">
        <v>4.12</v>
      </c>
      <c r="J267" s="40">
        <f t="shared" si="8"/>
        <v>-103000</v>
      </c>
      <c r="K267" s="6">
        <v>319290</v>
      </c>
    </row>
    <row r="268" spans="1:11" x14ac:dyDescent="0.25">
      <c r="A268" s="10">
        <v>36738</v>
      </c>
      <c r="B268" s="10">
        <v>36708</v>
      </c>
      <c r="C268" s="29" t="s">
        <v>15</v>
      </c>
      <c r="D268" s="29" t="s">
        <v>17</v>
      </c>
      <c r="F268" s="9" t="s">
        <v>20</v>
      </c>
      <c r="G268" s="11">
        <v>25000</v>
      </c>
      <c r="H268" s="11">
        <v>25000</v>
      </c>
      <c r="I268" s="12">
        <v>4.0999999999999996</v>
      </c>
      <c r="J268" s="40">
        <f t="shared" si="8"/>
        <v>-102499.99999999999</v>
      </c>
      <c r="K268" s="6">
        <v>319128</v>
      </c>
    </row>
    <row r="269" spans="1:11" x14ac:dyDescent="0.25">
      <c r="A269" s="10">
        <v>36738</v>
      </c>
      <c r="B269" s="10">
        <v>36708</v>
      </c>
      <c r="C269" s="29" t="s">
        <v>15</v>
      </c>
      <c r="D269" s="29" t="s">
        <v>17</v>
      </c>
      <c r="F269" s="9" t="s">
        <v>20</v>
      </c>
      <c r="G269" s="11">
        <v>18450</v>
      </c>
      <c r="H269" s="11">
        <v>18450</v>
      </c>
      <c r="I269" s="12">
        <v>3.7650000000000001</v>
      </c>
      <c r="J269" s="40">
        <f t="shared" si="8"/>
        <v>-69464.25</v>
      </c>
      <c r="K269" s="6">
        <v>339149</v>
      </c>
    </row>
    <row r="270" spans="1:11" x14ac:dyDescent="0.25">
      <c r="A270" s="10">
        <v>36738</v>
      </c>
      <c r="B270" s="10">
        <v>36708</v>
      </c>
      <c r="C270" s="29" t="s">
        <v>15</v>
      </c>
      <c r="D270" s="29" t="s">
        <v>17</v>
      </c>
      <c r="F270" s="9" t="s">
        <v>20</v>
      </c>
      <c r="G270" s="11">
        <v>18450</v>
      </c>
      <c r="H270" s="11">
        <v>18450</v>
      </c>
      <c r="I270" s="12">
        <v>3.7549999999999999</v>
      </c>
      <c r="J270" s="40">
        <f t="shared" si="8"/>
        <v>-69279.75</v>
      </c>
      <c r="K270" s="6">
        <v>347691</v>
      </c>
    </row>
    <row r="271" spans="1:11" x14ac:dyDescent="0.25">
      <c r="A271" s="10">
        <v>36738</v>
      </c>
      <c r="B271" s="10">
        <v>36708</v>
      </c>
      <c r="C271" s="29" t="s">
        <v>15</v>
      </c>
      <c r="D271" s="29" t="s">
        <v>17</v>
      </c>
      <c r="F271" s="9" t="s">
        <v>20</v>
      </c>
      <c r="G271" s="11">
        <v>15000</v>
      </c>
      <c r="H271" s="11">
        <v>15000</v>
      </c>
      <c r="I271" s="12">
        <v>3.8050000000000002</v>
      </c>
      <c r="J271" s="40">
        <f t="shared" si="8"/>
        <v>-57075</v>
      </c>
      <c r="K271" s="6">
        <v>324634</v>
      </c>
    </row>
    <row r="272" spans="1:11" x14ac:dyDescent="0.25">
      <c r="A272" s="10">
        <v>36738</v>
      </c>
      <c r="B272" s="10">
        <v>36708</v>
      </c>
      <c r="C272" s="29" t="s">
        <v>15</v>
      </c>
      <c r="D272" s="29" t="s">
        <v>17</v>
      </c>
      <c r="F272" s="9" t="s">
        <v>20</v>
      </c>
      <c r="G272" s="11">
        <v>15000</v>
      </c>
      <c r="H272" s="11">
        <v>15000</v>
      </c>
      <c r="I272" s="12">
        <v>3.7650000000000001</v>
      </c>
      <c r="J272" s="40">
        <f t="shared" si="8"/>
        <v>-56475</v>
      </c>
      <c r="K272" s="6">
        <v>324538</v>
      </c>
    </row>
    <row r="273" spans="1:11" x14ac:dyDescent="0.25">
      <c r="A273" s="10">
        <v>36738</v>
      </c>
      <c r="B273" s="10">
        <v>36708</v>
      </c>
      <c r="C273" s="29" t="s">
        <v>15</v>
      </c>
      <c r="D273" s="29" t="s">
        <v>17</v>
      </c>
      <c r="F273" s="9" t="s">
        <v>20</v>
      </c>
      <c r="G273" s="11">
        <v>13113</v>
      </c>
      <c r="H273" s="11">
        <v>13113</v>
      </c>
      <c r="I273" s="12">
        <v>3.81</v>
      </c>
      <c r="J273" s="40">
        <f t="shared" si="8"/>
        <v>-49960.53</v>
      </c>
      <c r="K273" s="6">
        <v>275253</v>
      </c>
    </row>
    <row r="274" spans="1:11" x14ac:dyDescent="0.25">
      <c r="A274" s="10">
        <v>36738</v>
      </c>
      <c r="B274" s="10">
        <v>36708</v>
      </c>
      <c r="C274" s="29" t="s">
        <v>15</v>
      </c>
      <c r="D274" s="29" t="s">
        <v>17</v>
      </c>
      <c r="F274" s="9" t="s">
        <v>20</v>
      </c>
      <c r="G274" s="11">
        <v>12710</v>
      </c>
      <c r="H274" s="11">
        <v>12710</v>
      </c>
      <c r="I274" s="12">
        <v>3.81</v>
      </c>
      <c r="J274" s="40">
        <f t="shared" si="8"/>
        <v>-48425.1</v>
      </c>
      <c r="K274" s="6">
        <v>275249</v>
      </c>
    </row>
    <row r="275" spans="1:11" x14ac:dyDescent="0.25">
      <c r="A275" s="10">
        <v>36732</v>
      </c>
      <c r="B275" s="10">
        <v>36708</v>
      </c>
      <c r="C275" s="29" t="s">
        <v>15</v>
      </c>
      <c r="D275" s="29" t="s">
        <v>17</v>
      </c>
      <c r="F275" s="9" t="s">
        <v>20</v>
      </c>
      <c r="G275" s="11">
        <v>10000</v>
      </c>
      <c r="H275" s="11">
        <v>10000</v>
      </c>
      <c r="I275" s="12">
        <v>4.1050000000000004</v>
      </c>
      <c r="J275" s="40">
        <f t="shared" si="8"/>
        <v>-41050.000000000007</v>
      </c>
      <c r="K275" s="6">
        <v>329009</v>
      </c>
    </row>
    <row r="276" spans="1:11" x14ac:dyDescent="0.25">
      <c r="A276" s="10">
        <v>36732</v>
      </c>
      <c r="B276" s="10">
        <v>36708</v>
      </c>
      <c r="C276" s="29" t="s">
        <v>15</v>
      </c>
      <c r="D276" s="29" t="s">
        <v>17</v>
      </c>
      <c r="F276" s="9" t="s">
        <v>20</v>
      </c>
      <c r="G276" s="11">
        <v>10000</v>
      </c>
      <c r="H276" s="11">
        <v>10000</v>
      </c>
      <c r="I276" s="12">
        <v>4.1050000000000004</v>
      </c>
      <c r="J276" s="40">
        <f t="shared" si="8"/>
        <v>-41050.000000000007</v>
      </c>
      <c r="K276" s="6">
        <v>328100</v>
      </c>
    </row>
    <row r="277" spans="1:11" x14ac:dyDescent="0.25">
      <c r="A277" s="10">
        <v>36732</v>
      </c>
      <c r="B277" s="10">
        <v>36708</v>
      </c>
      <c r="C277" s="29" t="s">
        <v>15</v>
      </c>
      <c r="D277" s="29" t="s">
        <v>17</v>
      </c>
      <c r="F277" s="9" t="s">
        <v>20</v>
      </c>
      <c r="G277" s="11">
        <v>10000</v>
      </c>
      <c r="H277" s="11">
        <v>10000</v>
      </c>
      <c r="I277" s="12">
        <v>4.0049999999999999</v>
      </c>
      <c r="J277" s="40">
        <f t="shared" si="8"/>
        <v>-40050</v>
      </c>
      <c r="K277" s="6">
        <v>327247</v>
      </c>
    </row>
    <row r="278" spans="1:11" x14ac:dyDescent="0.25">
      <c r="A278" s="10">
        <v>36732</v>
      </c>
      <c r="B278" s="10">
        <v>36708</v>
      </c>
      <c r="C278" s="29" t="s">
        <v>15</v>
      </c>
      <c r="D278" s="29" t="s">
        <v>17</v>
      </c>
      <c r="F278" s="9" t="s">
        <v>20</v>
      </c>
      <c r="G278" s="11">
        <v>10000</v>
      </c>
      <c r="H278" s="11">
        <v>10000</v>
      </c>
      <c r="I278" s="12">
        <v>4.0049999999999999</v>
      </c>
      <c r="J278" s="40">
        <f t="shared" si="8"/>
        <v>-40050</v>
      </c>
      <c r="K278" s="6">
        <v>325858</v>
      </c>
    </row>
    <row r="279" spans="1:11" x14ac:dyDescent="0.25">
      <c r="A279" s="10">
        <v>36732</v>
      </c>
      <c r="B279" s="10">
        <v>36708</v>
      </c>
      <c r="C279" s="29" t="s">
        <v>15</v>
      </c>
      <c r="D279" s="29" t="s">
        <v>17</v>
      </c>
      <c r="F279" s="9" t="s">
        <v>20</v>
      </c>
      <c r="G279" s="11">
        <v>10000</v>
      </c>
      <c r="H279" s="11">
        <v>10000</v>
      </c>
      <c r="I279" s="12">
        <v>4</v>
      </c>
      <c r="J279" s="40">
        <f t="shared" si="8"/>
        <v>-40000</v>
      </c>
      <c r="K279" s="6">
        <v>325834</v>
      </c>
    </row>
    <row r="280" spans="1:11" x14ac:dyDescent="0.25">
      <c r="A280" s="10">
        <v>36732</v>
      </c>
      <c r="B280" s="10">
        <v>36708</v>
      </c>
      <c r="C280" s="29" t="s">
        <v>15</v>
      </c>
      <c r="D280" s="29" t="s">
        <v>17</v>
      </c>
      <c r="F280" s="9" t="s">
        <v>20</v>
      </c>
      <c r="G280" s="11">
        <v>10000</v>
      </c>
      <c r="H280" s="11">
        <v>10000</v>
      </c>
      <c r="I280" s="12">
        <v>3.99</v>
      </c>
      <c r="J280" s="40">
        <f t="shared" si="8"/>
        <v>-39900</v>
      </c>
      <c r="K280" s="6">
        <v>327096</v>
      </c>
    </row>
    <row r="281" spans="1:11" x14ac:dyDescent="0.25">
      <c r="A281" s="10">
        <v>36732</v>
      </c>
      <c r="B281" s="10">
        <v>36708</v>
      </c>
      <c r="C281" s="29" t="s">
        <v>15</v>
      </c>
      <c r="D281" s="29" t="s">
        <v>17</v>
      </c>
      <c r="F281" s="9" t="s">
        <v>20</v>
      </c>
      <c r="G281" s="11">
        <v>10000</v>
      </c>
      <c r="H281" s="11">
        <v>10000</v>
      </c>
      <c r="I281" s="12">
        <v>3.6549999999999998</v>
      </c>
      <c r="J281" s="40">
        <f t="shared" si="8"/>
        <v>-36550</v>
      </c>
      <c r="K281" s="6">
        <v>345659</v>
      </c>
    </row>
    <row r="282" spans="1:11" x14ac:dyDescent="0.25">
      <c r="A282" s="10">
        <v>36732</v>
      </c>
      <c r="B282" s="10">
        <v>36708</v>
      </c>
      <c r="C282" s="29" t="s">
        <v>15</v>
      </c>
      <c r="D282" s="29" t="s">
        <v>17</v>
      </c>
      <c r="F282" s="9" t="s">
        <v>20</v>
      </c>
      <c r="G282" s="11">
        <v>10000</v>
      </c>
      <c r="H282" s="11">
        <v>10000</v>
      </c>
      <c r="I282" s="12">
        <v>3.4849999999999999</v>
      </c>
      <c r="J282" s="40">
        <f t="shared" ref="J282:J300" si="9">IF(H282&gt;0,((H282*I282)*-1),((H282*I282)*-1))</f>
        <v>-34850</v>
      </c>
      <c r="K282" s="6">
        <v>342780</v>
      </c>
    </row>
    <row r="283" spans="1:11" x14ac:dyDescent="0.25">
      <c r="A283" s="10">
        <v>36732</v>
      </c>
      <c r="B283" s="10">
        <v>36708</v>
      </c>
      <c r="C283" s="29" t="s">
        <v>15</v>
      </c>
      <c r="D283" s="29" t="s">
        <v>17</v>
      </c>
      <c r="F283" s="9" t="s">
        <v>20</v>
      </c>
      <c r="G283" s="11">
        <v>10000</v>
      </c>
      <c r="H283" s="11">
        <v>10000</v>
      </c>
      <c r="I283" s="12">
        <v>3.4550000000000001</v>
      </c>
      <c r="J283" s="40">
        <f t="shared" si="9"/>
        <v>-34550</v>
      </c>
      <c r="K283" s="6">
        <v>344282</v>
      </c>
    </row>
    <row r="284" spans="1:11" x14ac:dyDescent="0.25">
      <c r="A284" s="10">
        <v>36738</v>
      </c>
      <c r="B284" s="10">
        <v>36708</v>
      </c>
      <c r="C284" s="29" t="s">
        <v>15</v>
      </c>
      <c r="D284" s="29" t="s">
        <v>17</v>
      </c>
      <c r="F284" s="9" t="s">
        <v>20</v>
      </c>
      <c r="G284" s="11">
        <v>8630</v>
      </c>
      <c r="H284" s="11">
        <v>8630</v>
      </c>
      <c r="I284" s="12">
        <v>3.9649999999999999</v>
      </c>
      <c r="J284" s="40">
        <f t="shared" si="9"/>
        <v>-34217.949999999997</v>
      </c>
      <c r="K284" s="6">
        <v>321631</v>
      </c>
    </row>
    <row r="285" spans="1:11" x14ac:dyDescent="0.25">
      <c r="A285" s="10">
        <v>36738</v>
      </c>
      <c r="B285" s="10">
        <v>36708</v>
      </c>
      <c r="C285" s="29" t="s">
        <v>15</v>
      </c>
      <c r="D285" s="29" t="s">
        <v>17</v>
      </c>
      <c r="F285" s="9" t="s">
        <v>20</v>
      </c>
      <c r="G285" s="11">
        <v>6150</v>
      </c>
      <c r="H285" s="11">
        <v>6150</v>
      </c>
      <c r="I285" s="12">
        <v>3.6549999999999998</v>
      </c>
      <c r="J285" s="40">
        <f t="shared" si="9"/>
        <v>-22478.25</v>
      </c>
      <c r="K285" s="6">
        <v>345736</v>
      </c>
    </row>
    <row r="286" spans="1:11" x14ac:dyDescent="0.25">
      <c r="A286" s="10">
        <v>36738</v>
      </c>
      <c r="B286" s="10">
        <v>36708</v>
      </c>
      <c r="C286" s="29" t="s">
        <v>15</v>
      </c>
      <c r="D286" s="29" t="s">
        <v>17</v>
      </c>
      <c r="F286" s="9" t="s">
        <v>20</v>
      </c>
      <c r="G286" s="11">
        <v>6150</v>
      </c>
      <c r="H286" s="11">
        <v>6150</v>
      </c>
      <c r="I286" s="12">
        <v>3.49</v>
      </c>
      <c r="J286" s="40">
        <f t="shared" si="9"/>
        <v>-21463.5</v>
      </c>
      <c r="K286" s="6">
        <v>342862</v>
      </c>
    </row>
    <row r="287" spans="1:11" x14ac:dyDescent="0.25">
      <c r="A287" s="10">
        <v>36738</v>
      </c>
      <c r="B287" s="10">
        <v>36708</v>
      </c>
      <c r="C287" s="29" t="s">
        <v>15</v>
      </c>
      <c r="D287" s="29" t="s">
        <v>17</v>
      </c>
      <c r="F287" s="9" t="s">
        <v>20</v>
      </c>
      <c r="G287" s="11">
        <v>6150</v>
      </c>
      <c r="H287" s="11">
        <v>6150</v>
      </c>
      <c r="I287" s="12">
        <v>3.4649999999999999</v>
      </c>
      <c r="J287" s="40">
        <f t="shared" si="9"/>
        <v>-21309.75</v>
      </c>
      <c r="K287" s="6">
        <v>344300</v>
      </c>
    </row>
    <row r="288" spans="1:11" x14ac:dyDescent="0.25">
      <c r="A288" s="10">
        <v>36738</v>
      </c>
      <c r="B288" s="10">
        <v>36708</v>
      </c>
      <c r="C288" s="29" t="s">
        <v>15</v>
      </c>
      <c r="D288" s="29" t="s">
        <v>17</v>
      </c>
      <c r="F288" s="9" t="s">
        <v>20</v>
      </c>
      <c r="G288" s="11">
        <v>5000</v>
      </c>
      <c r="H288" s="11">
        <v>5000</v>
      </c>
      <c r="I288" s="12">
        <v>4.0149999999999997</v>
      </c>
      <c r="J288" s="40">
        <f t="shared" si="9"/>
        <v>-20075</v>
      </c>
      <c r="K288" s="6">
        <v>321232</v>
      </c>
    </row>
    <row r="289" spans="1:11" x14ac:dyDescent="0.25">
      <c r="A289" s="10">
        <v>36738</v>
      </c>
      <c r="B289" s="10">
        <v>36708</v>
      </c>
      <c r="C289" s="29" t="s">
        <v>15</v>
      </c>
      <c r="D289" s="29" t="s">
        <v>17</v>
      </c>
      <c r="F289" s="9" t="s">
        <v>20</v>
      </c>
      <c r="G289" s="11">
        <v>5000</v>
      </c>
      <c r="H289" s="11">
        <v>5000</v>
      </c>
      <c r="I289" s="12">
        <v>3.8250000000000002</v>
      </c>
      <c r="J289" s="40">
        <f t="shared" si="9"/>
        <v>-19125</v>
      </c>
      <c r="K289" s="6">
        <v>322799</v>
      </c>
    </row>
    <row r="290" spans="1:11" x14ac:dyDescent="0.25">
      <c r="A290" s="10">
        <v>36738</v>
      </c>
      <c r="B290" s="10">
        <v>36708</v>
      </c>
      <c r="C290" s="29" t="s">
        <v>15</v>
      </c>
      <c r="D290" s="29" t="s">
        <v>17</v>
      </c>
      <c r="F290" s="9" t="s">
        <v>20</v>
      </c>
      <c r="G290" s="11">
        <v>5000</v>
      </c>
      <c r="H290" s="11">
        <v>5000</v>
      </c>
      <c r="I290" s="12">
        <v>3.79</v>
      </c>
      <c r="J290" s="40">
        <f t="shared" si="9"/>
        <v>-18950</v>
      </c>
      <c r="K290" s="6">
        <v>322697</v>
      </c>
    </row>
    <row r="291" spans="1:11" x14ac:dyDescent="0.25">
      <c r="A291" s="10">
        <v>36738</v>
      </c>
      <c r="B291" s="10">
        <v>36708</v>
      </c>
      <c r="C291" s="29" t="s">
        <v>15</v>
      </c>
      <c r="D291" s="29" t="s">
        <v>17</v>
      </c>
      <c r="F291" s="9" t="s">
        <v>20</v>
      </c>
      <c r="G291" s="11">
        <v>5000</v>
      </c>
      <c r="H291" s="11">
        <v>5000</v>
      </c>
      <c r="I291" s="12">
        <v>3.78</v>
      </c>
      <c r="J291" s="40">
        <f t="shared" si="9"/>
        <v>-18900</v>
      </c>
      <c r="K291" s="6">
        <v>322673</v>
      </c>
    </row>
    <row r="292" spans="1:11" x14ac:dyDescent="0.25">
      <c r="A292" s="10">
        <v>36738</v>
      </c>
      <c r="B292" s="10">
        <v>36708</v>
      </c>
      <c r="C292" s="29" t="s">
        <v>15</v>
      </c>
      <c r="D292" s="29" t="s">
        <v>17</v>
      </c>
      <c r="F292" s="9" t="s">
        <v>20</v>
      </c>
      <c r="G292" s="11">
        <v>5000</v>
      </c>
      <c r="H292" s="11">
        <v>5000</v>
      </c>
      <c r="I292" s="12">
        <v>3.7749999999999999</v>
      </c>
      <c r="J292" s="40">
        <f t="shared" si="9"/>
        <v>-18875</v>
      </c>
      <c r="K292" s="6">
        <v>322648</v>
      </c>
    </row>
    <row r="293" spans="1:11" x14ac:dyDescent="0.25">
      <c r="A293" s="10">
        <v>36738</v>
      </c>
      <c r="B293" s="10">
        <v>36708</v>
      </c>
      <c r="C293" s="29" t="s">
        <v>15</v>
      </c>
      <c r="D293" s="29" t="s">
        <v>17</v>
      </c>
      <c r="F293" s="9" t="s">
        <v>20</v>
      </c>
      <c r="G293" s="11">
        <v>5000</v>
      </c>
      <c r="H293" s="11">
        <v>5000</v>
      </c>
      <c r="I293" s="12">
        <v>3.57</v>
      </c>
      <c r="J293" s="40">
        <f t="shared" si="9"/>
        <v>-17850</v>
      </c>
      <c r="K293" s="6">
        <v>341781</v>
      </c>
    </row>
    <row r="294" spans="1:11" x14ac:dyDescent="0.25">
      <c r="A294" s="10">
        <v>36738</v>
      </c>
      <c r="B294" s="10">
        <v>36708</v>
      </c>
      <c r="C294" s="29" t="s">
        <v>15</v>
      </c>
      <c r="D294" s="29" t="s">
        <v>17</v>
      </c>
      <c r="F294" s="9" t="s">
        <v>20</v>
      </c>
      <c r="G294" s="11">
        <v>5000</v>
      </c>
      <c r="H294" s="11">
        <v>5000</v>
      </c>
      <c r="I294" s="12">
        <v>3.52</v>
      </c>
      <c r="J294" s="40">
        <f t="shared" si="9"/>
        <v>-17600</v>
      </c>
      <c r="K294" s="6">
        <v>341524</v>
      </c>
    </row>
    <row r="295" spans="1:11" x14ac:dyDescent="0.25">
      <c r="A295" s="10">
        <v>36738</v>
      </c>
      <c r="B295" s="10">
        <v>36708</v>
      </c>
      <c r="C295" s="29" t="s">
        <v>15</v>
      </c>
      <c r="D295" s="29" t="s">
        <v>17</v>
      </c>
      <c r="F295" s="9" t="s">
        <v>20</v>
      </c>
      <c r="G295" s="11">
        <v>3450</v>
      </c>
      <c r="H295" s="11">
        <v>3450</v>
      </c>
      <c r="I295" s="12">
        <v>3.9649999999999999</v>
      </c>
      <c r="J295" s="40">
        <f t="shared" si="9"/>
        <v>-13679.25</v>
      </c>
      <c r="K295" s="6">
        <v>331140</v>
      </c>
    </row>
    <row r="296" spans="1:11" x14ac:dyDescent="0.25">
      <c r="A296" s="10">
        <v>36738</v>
      </c>
      <c r="B296" s="10">
        <v>36708</v>
      </c>
      <c r="C296" s="29" t="s">
        <v>15</v>
      </c>
      <c r="D296" s="29" t="s">
        <v>17</v>
      </c>
      <c r="F296" s="9" t="s">
        <v>20</v>
      </c>
      <c r="G296" s="11">
        <v>3450</v>
      </c>
      <c r="H296" s="11">
        <v>3450</v>
      </c>
      <c r="I296" s="12">
        <v>3.8</v>
      </c>
      <c r="J296" s="40">
        <f t="shared" si="9"/>
        <v>-13110</v>
      </c>
      <c r="K296" s="6">
        <v>324765</v>
      </c>
    </row>
    <row r="297" spans="1:11" x14ac:dyDescent="0.25">
      <c r="A297" s="10">
        <v>36738</v>
      </c>
      <c r="B297" s="10">
        <v>36708</v>
      </c>
      <c r="C297" s="29" t="s">
        <v>15</v>
      </c>
      <c r="D297" s="29" t="s">
        <v>17</v>
      </c>
      <c r="F297" s="9" t="s">
        <v>20</v>
      </c>
      <c r="G297" s="11">
        <v>1150</v>
      </c>
      <c r="H297" s="11">
        <v>1150</v>
      </c>
      <c r="I297" s="12">
        <v>4.1050000000000004</v>
      </c>
      <c r="J297" s="40">
        <f t="shared" si="9"/>
        <v>-4720.7500000000009</v>
      </c>
      <c r="K297" s="6">
        <v>329032</v>
      </c>
    </row>
    <row r="298" spans="1:11" x14ac:dyDescent="0.25">
      <c r="A298" s="10">
        <v>36738</v>
      </c>
      <c r="B298" s="10">
        <v>36708</v>
      </c>
      <c r="C298" s="29" t="s">
        <v>15</v>
      </c>
      <c r="D298" s="29" t="s">
        <v>17</v>
      </c>
      <c r="F298" s="9" t="s">
        <v>20</v>
      </c>
      <c r="G298" s="11">
        <v>1150</v>
      </c>
      <c r="H298" s="11">
        <v>1150</v>
      </c>
      <c r="I298" s="12">
        <v>4</v>
      </c>
      <c r="J298" s="40">
        <f t="shared" si="9"/>
        <v>-4600</v>
      </c>
      <c r="K298" s="6">
        <v>325958</v>
      </c>
    </row>
    <row r="299" spans="1:11" x14ac:dyDescent="0.25">
      <c r="A299" s="10">
        <v>36738</v>
      </c>
      <c r="B299" s="10">
        <v>36708</v>
      </c>
      <c r="C299" s="29" t="s">
        <v>15</v>
      </c>
      <c r="D299" s="29" t="s">
        <v>17</v>
      </c>
      <c r="F299" s="9" t="s">
        <v>20</v>
      </c>
      <c r="G299" s="11">
        <v>1150</v>
      </c>
      <c r="H299" s="11">
        <v>1150</v>
      </c>
      <c r="I299" s="12">
        <v>3.97</v>
      </c>
      <c r="J299" s="40">
        <f t="shared" si="9"/>
        <v>-4565.5</v>
      </c>
      <c r="K299" s="6">
        <v>327198</v>
      </c>
    </row>
    <row r="300" spans="1:11" x14ac:dyDescent="0.25">
      <c r="A300" s="10">
        <v>36738</v>
      </c>
      <c r="B300" s="10">
        <v>36708</v>
      </c>
      <c r="C300" s="29" t="s">
        <v>15</v>
      </c>
      <c r="D300" s="29" t="s">
        <v>17</v>
      </c>
      <c r="F300" s="9" t="s">
        <v>20</v>
      </c>
      <c r="G300" s="11">
        <v>1150</v>
      </c>
      <c r="H300" s="11">
        <v>1150</v>
      </c>
      <c r="I300" s="12">
        <v>3.8450000000000002</v>
      </c>
      <c r="J300" s="40">
        <f t="shared" si="9"/>
        <v>-4421.75</v>
      </c>
      <c r="K300" s="6">
        <v>322960</v>
      </c>
    </row>
    <row r="301" spans="1:11" x14ac:dyDescent="0.25">
      <c r="A301" s="28">
        <v>36613</v>
      </c>
      <c r="B301" s="10">
        <v>36708</v>
      </c>
      <c r="C301" s="29" t="s">
        <v>15</v>
      </c>
      <c r="D301" s="29" t="s">
        <v>18</v>
      </c>
      <c r="F301" s="30" t="s">
        <v>20</v>
      </c>
      <c r="G301" s="31">
        <v>-8065</v>
      </c>
      <c r="H301" s="31">
        <f>+G301*31</f>
        <v>-250015</v>
      </c>
      <c r="I301" s="32">
        <v>2.89</v>
      </c>
      <c r="J301" s="39">
        <f t="shared" ref="J301:J310" si="10">IF(H301&gt;0,((H301*I301)*-1),((H301*I301)*-1))</f>
        <v>722543.35</v>
      </c>
      <c r="K301" s="29">
        <v>236662</v>
      </c>
    </row>
    <row r="302" spans="1:11" x14ac:dyDescent="0.25">
      <c r="A302" s="28">
        <v>36693</v>
      </c>
      <c r="B302" s="10">
        <v>36708</v>
      </c>
      <c r="C302" s="29" t="s">
        <v>15</v>
      </c>
      <c r="D302" s="29" t="s">
        <v>18</v>
      </c>
      <c r="F302" s="30" t="s">
        <v>20</v>
      </c>
      <c r="G302" s="31">
        <v>-951</v>
      </c>
      <c r="H302" s="31">
        <f>+G302*31</f>
        <v>-29481</v>
      </c>
      <c r="I302" s="32">
        <v>4.3499999999999996</v>
      </c>
      <c r="J302" s="39">
        <f t="shared" si="10"/>
        <v>128242.34999999999</v>
      </c>
      <c r="K302" s="29">
        <v>302368</v>
      </c>
    </row>
    <row r="303" spans="1:11" x14ac:dyDescent="0.25">
      <c r="A303" s="28">
        <v>36721</v>
      </c>
      <c r="B303" s="10">
        <v>36708</v>
      </c>
      <c r="C303" s="29" t="s">
        <v>15</v>
      </c>
      <c r="D303" s="29" t="s">
        <v>18</v>
      </c>
      <c r="F303" s="30" t="s">
        <v>20</v>
      </c>
      <c r="G303" s="31">
        <v>-20000</v>
      </c>
      <c r="H303" s="31">
        <f>+G303*3</f>
        <v>-60000</v>
      </c>
      <c r="I303" s="32">
        <v>4.09</v>
      </c>
      <c r="J303" s="39">
        <f t="shared" si="10"/>
        <v>245400</v>
      </c>
      <c r="K303" s="29">
        <v>332136</v>
      </c>
    </row>
    <row r="304" spans="1:11" x14ac:dyDescent="0.25">
      <c r="A304" s="28">
        <v>36704</v>
      </c>
      <c r="B304" s="10">
        <v>36708</v>
      </c>
      <c r="C304" s="29" t="s">
        <v>15</v>
      </c>
      <c r="D304" s="29" t="s">
        <v>18</v>
      </c>
      <c r="F304" s="30" t="s">
        <v>20</v>
      </c>
      <c r="G304" s="31">
        <v>-40000</v>
      </c>
      <c r="H304" s="31">
        <f>+G304*31</f>
        <v>-1240000</v>
      </c>
      <c r="I304" s="32">
        <v>4.1414999999999997</v>
      </c>
      <c r="J304" s="39">
        <f t="shared" si="10"/>
        <v>5135460</v>
      </c>
      <c r="K304" s="29">
        <v>314688</v>
      </c>
    </row>
    <row r="305" spans="1:11" x14ac:dyDescent="0.25">
      <c r="A305" s="28">
        <v>36613</v>
      </c>
      <c r="B305" s="10">
        <v>36708</v>
      </c>
      <c r="C305" s="29" t="s">
        <v>16</v>
      </c>
      <c r="D305" s="29" t="s">
        <v>17</v>
      </c>
      <c r="F305" s="30" t="s">
        <v>19</v>
      </c>
      <c r="G305" s="31">
        <v>24194</v>
      </c>
      <c r="H305" s="31">
        <f>+G305*31</f>
        <v>750014</v>
      </c>
      <c r="I305" s="32">
        <v>0</v>
      </c>
      <c r="J305" s="39">
        <f t="shared" si="10"/>
        <v>0</v>
      </c>
      <c r="K305" s="29">
        <v>233151</v>
      </c>
    </row>
    <row r="306" spans="1:11" x14ac:dyDescent="0.25">
      <c r="A306" s="28">
        <v>36732</v>
      </c>
      <c r="B306" s="10">
        <v>36708</v>
      </c>
      <c r="C306" s="29" t="s">
        <v>16</v>
      </c>
      <c r="D306" s="29" t="s">
        <v>17</v>
      </c>
      <c r="F306" s="30" t="s">
        <v>19</v>
      </c>
      <c r="G306" s="31">
        <v>10000</v>
      </c>
      <c r="H306" s="31">
        <v>10000</v>
      </c>
      <c r="I306" s="32">
        <v>0</v>
      </c>
      <c r="J306" s="39">
        <f t="shared" si="10"/>
        <v>0</v>
      </c>
      <c r="K306" s="29">
        <v>343919</v>
      </c>
    </row>
    <row r="307" spans="1:11" x14ac:dyDescent="0.25">
      <c r="A307" s="28">
        <v>36732</v>
      </c>
      <c r="B307" s="10">
        <v>36708</v>
      </c>
      <c r="C307" s="29" t="s">
        <v>16</v>
      </c>
      <c r="D307" s="29" t="s">
        <v>17</v>
      </c>
      <c r="F307" s="30" t="s">
        <v>19</v>
      </c>
      <c r="G307" s="31">
        <v>10000</v>
      </c>
      <c r="H307" s="31">
        <v>10000</v>
      </c>
      <c r="I307" s="32">
        <v>0</v>
      </c>
      <c r="J307" s="39">
        <f t="shared" si="10"/>
        <v>0</v>
      </c>
      <c r="K307" s="29">
        <v>345116</v>
      </c>
    </row>
    <row r="308" spans="1:11" x14ac:dyDescent="0.25">
      <c r="A308" s="28">
        <v>36732</v>
      </c>
      <c r="B308" s="10">
        <v>36708</v>
      </c>
      <c r="C308" s="29" t="s">
        <v>16</v>
      </c>
      <c r="D308" s="29" t="s">
        <v>17</v>
      </c>
      <c r="F308" s="30" t="s">
        <v>19</v>
      </c>
      <c r="G308" s="31">
        <v>80000</v>
      </c>
      <c r="H308" s="31">
        <f>+G308*31</f>
        <v>2480000</v>
      </c>
      <c r="I308" s="32">
        <v>0</v>
      </c>
      <c r="J308" s="39">
        <f t="shared" si="10"/>
        <v>0</v>
      </c>
      <c r="K308" s="29">
        <v>316083</v>
      </c>
    </row>
    <row r="309" spans="1:11" x14ac:dyDescent="0.25">
      <c r="A309" s="28">
        <v>36722</v>
      </c>
      <c r="B309" s="10">
        <v>36708</v>
      </c>
      <c r="C309" s="29" t="s">
        <v>16</v>
      </c>
      <c r="D309" s="29" t="s">
        <v>18</v>
      </c>
      <c r="F309" s="30" t="s">
        <v>19</v>
      </c>
      <c r="G309" s="31">
        <v>-10000</v>
      </c>
      <c r="H309" s="31">
        <f>+G309*31</f>
        <v>-310000</v>
      </c>
      <c r="I309" s="32">
        <v>0</v>
      </c>
      <c r="J309" s="39">
        <f t="shared" si="10"/>
        <v>0</v>
      </c>
      <c r="K309" s="29">
        <v>318703</v>
      </c>
    </row>
    <row r="310" spans="1:11" x14ac:dyDescent="0.25">
      <c r="A310" s="28">
        <v>36726</v>
      </c>
      <c r="B310" s="10">
        <v>36708</v>
      </c>
      <c r="C310" s="29" t="s">
        <v>16</v>
      </c>
      <c r="D310" s="29" t="s">
        <v>18</v>
      </c>
      <c r="F310" s="30" t="s">
        <v>19</v>
      </c>
      <c r="G310" s="31">
        <v>-7620</v>
      </c>
      <c r="H310" s="31">
        <f>+G310*31</f>
        <v>-236220</v>
      </c>
      <c r="I310" s="32">
        <v>0</v>
      </c>
      <c r="J310" s="39">
        <f t="shared" si="10"/>
        <v>0</v>
      </c>
      <c r="K310" s="29">
        <v>233096</v>
      </c>
    </row>
    <row r="311" spans="1:11" x14ac:dyDescent="0.25">
      <c r="A311" s="28">
        <v>36727</v>
      </c>
      <c r="B311" s="10">
        <v>36708</v>
      </c>
      <c r="C311" s="29" t="s">
        <v>16</v>
      </c>
      <c r="D311" s="29" t="s">
        <v>18</v>
      </c>
      <c r="F311" s="30" t="s">
        <v>19</v>
      </c>
      <c r="G311" s="31">
        <v>-119490</v>
      </c>
      <c r="H311" s="31">
        <v>-119490</v>
      </c>
      <c r="I311" s="32">
        <v>0</v>
      </c>
      <c r="J311" s="39">
        <v>0</v>
      </c>
      <c r="K311" s="29">
        <v>325204</v>
      </c>
    </row>
    <row r="312" spans="1:11" x14ac:dyDescent="0.25">
      <c r="A312" s="28">
        <v>36727</v>
      </c>
      <c r="B312" s="10">
        <v>36708</v>
      </c>
      <c r="C312" s="29" t="s">
        <v>16</v>
      </c>
      <c r="D312" s="29" t="s">
        <v>18</v>
      </c>
      <c r="F312" s="30" t="s">
        <v>19</v>
      </c>
      <c r="G312" s="31">
        <v>-6087</v>
      </c>
      <c r="H312" s="31">
        <f>+G312*31</f>
        <v>-188697</v>
      </c>
      <c r="I312" s="32">
        <v>0</v>
      </c>
      <c r="J312" s="39">
        <f>IF(H312&gt;0,((H312*I312)*-1),((H312*I312)*-1))</f>
        <v>0</v>
      </c>
      <c r="K312" s="29">
        <v>316875</v>
      </c>
    </row>
    <row r="313" spans="1:11" x14ac:dyDescent="0.25">
      <c r="A313" s="28">
        <v>36720</v>
      </c>
      <c r="B313" s="10">
        <v>36708</v>
      </c>
      <c r="C313" s="29" t="s">
        <v>16</v>
      </c>
      <c r="D313" s="29" t="s">
        <v>18</v>
      </c>
      <c r="F313" s="30" t="s">
        <v>19</v>
      </c>
      <c r="G313" s="31">
        <v>-50000</v>
      </c>
      <c r="H313" s="31">
        <v>-50000</v>
      </c>
      <c r="I313" s="32">
        <v>0</v>
      </c>
      <c r="J313" s="39">
        <f>IF(H313&gt;0,((H313*I313)*-1),((H313*I313)*-1))</f>
        <v>0</v>
      </c>
      <c r="K313" s="29">
        <v>318715</v>
      </c>
    </row>
    <row r="314" spans="1:11" x14ac:dyDescent="0.25">
      <c r="A314" s="28">
        <v>36720</v>
      </c>
      <c r="B314" s="10">
        <v>36708</v>
      </c>
      <c r="C314" s="29" t="s">
        <v>16</v>
      </c>
      <c r="D314" s="29" t="s">
        <v>18</v>
      </c>
      <c r="F314" s="30" t="s">
        <v>19</v>
      </c>
      <c r="G314" s="31">
        <v>-50000</v>
      </c>
      <c r="H314" s="31">
        <v>-50000</v>
      </c>
      <c r="I314" s="32">
        <v>0</v>
      </c>
      <c r="J314" s="39">
        <v>0</v>
      </c>
      <c r="K314" s="29">
        <v>318715</v>
      </c>
    </row>
    <row r="315" spans="1:11" x14ac:dyDescent="0.25">
      <c r="A315" s="28">
        <v>36720</v>
      </c>
      <c r="B315" s="10">
        <v>36708</v>
      </c>
      <c r="C315" s="29" t="s">
        <v>16</v>
      </c>
      <c r="D315" s="29" t="s">
        <v>18</v>
      </c>
      <c r="F315" s="30" t="s">
        <v>19</v>
      </c>
      <c r="G315" s="31">
        <v>-50000</v>
      </c>
      <c r="H315" s="31">
        <v>-50000</v>
      </c>
      <c r="I315" s="32">
        <v>0</v>
      </c>
      <c r="J315" s="39">
        <v>0</v>
      </c>
      <c r="K315" s="29">
        <v>318715</v>
      </c>
    </row>
    <row r="316" spans="1:11" x14ac:dyDescent="0.25">
      <c r="A316" s="28">
        <v>36719</v>
      </c>
      <c r="B316" s="10">
        <v>36708</v>
      </c>
      <c r="C316" s="29" t="s">
        <v>16</v>
      </c>
      <c r="D316" s="29" t="s">
        <v>18</v>
      </c>
      <c r="F316" s="30" t="s">
        <v>19</v>
      </c>
      <c r="G316" s="31">
        <v>-6053</v>
      </c>
      <c r="H316" s="31">
        <f>+G316*5</f>
        <v>-30265</v>
      </c>
      <c r="I316" s="32">
        <v>0</v>
      </c>
      <c r="J316" s="39">
        <f>IF(H316&gt;0,((H316*I316)*-1),((H316*I316)*-1))</f>
        <v>0</v>
      </c>
      <c r="K316" s="29">
        <v>320236</v>
      </c>
    </row>
    <row r="317" spans="1:11" x14ac:dyDescent="0.25">
      <c r="A317" s="28">
        <v>36707</v>
      </c>
      <c r="B317" s="10">
        <v>36708</v>
      </c>
      <c r="C317" s="29" t="s">
        <v>16</v>
      </c>
      <c r="D317" s="29" t="s">
        <v>18</v>
      </c>
      <c r="F317" s="30" t="s">
        <v>19</v>
      </c>
      <c r="G317" s="31">
        <v>-30000</v>
      </c>
      <c r="H317" s="31">
        <v>-30000</v>
      </c>
      <c r="I317" s="32">
        <v>0</v>
      </c>
      <c r="J317" s="39">
        <v>0</v>
      </c>
      <c r="K317" s="29">
        <v>340115</v>
      </c>
    </row>
    <row r="318" spans="1:11" x14ac:dyDescent="0.25">
      <c r="A318" s="28">
        <v>36717</v>
      </c>
      <c r="B318" s="10">
        <v>36708</v>
      </c>
      <c r="C318" s="29" t="s">
        <v>16</v>
      </c>
      <c r="D318" s="29" t="s">
        <v>18</v>
      </c>
      <c r="F318" s="30" t="s">
        <v>19</v>
      </c>
      <c r="G318" s="31">
        <v>-30000</v>
      </c>
      <c r="H318" s="31">
        <v>-30000</v>
      </c>
      <c r="I318" s="32">
        <v>0</v>
      </c>
      <c r="J318" s="39">
        <v>0</v>
      </c>
      <c r="K318" s="29">
        <v>332053</v>
      </c>
    </row>
    <row r="319" spans="1:11" x14ac:dyDescent="0.25">
      <c r="A319" s="28">
        <v>36716</v>
      </c>
      <c r="B319" s="10">
        <v>36708</v>
      </c>
      <c r="C319" s="29" t="s">
        <v>16</v>
      </c>
      <c r="D319" s="29" t="s">
        <v>18</v>
      </c>
      <c r="F319" s="30" t="s">
        <v>19</v>
      </c>
      <c r="G319" s="31">
        <v>-30000</v>
      </c>
      <c r="H319" s="31">
        <v>-30000</v>
      </c>
      <c r="I319" s="32">
        <v>0</v>
      </c>
      <c r="J319" s="39">
        <v>0</v>
      </c>
      <c r="K319" s="29">
        <v>332051</v>
      </c>
    </row>
    <row r="320" spans="1:11" x14ac:dyDescent="0.25">
      <c r="A320" s="28">
        <v>36718</v>
      </c>
      <c r="B320" s="10">
        <v>36708</v>
      </c>
      <c r="C320" s="29" t="s">
        <v>16</v>
      </c>
      <c r="D320" s="29" t="s">
        <v>18</v>
      </c>
      <c r="F320" s="30" t="s">
        <v>19</v>
      </c>
      <c r="G320" s="31">
        <v>-30000</v>
      </c>
      <c r="H320" s="31">
        <v>-30000</v>
      </c>
      <c r="I320" s="32">
        <v>0</v>
      </c>
      <c r="J320" s="39">
        <v>0</v>
      </c>
      <c r="K320" s="29">
        <v>332054</v>
      </c>
    </row>
    <row r="321" spans="1:11" x14ac:dyDescent="0.25">
      <c r="A321" s="28">
        <v>36720</v>
      </c>
      <c r="B321" s="10">
        <v>36708</v>
      </c>
      <c r="C321" s="29" t="s">
        <v>16</v>
      </c>
      <c r="D321" s="29" t="s">
        <v>18</v>
      </c>
      <c r="F321" s="30" t="s">
        <v>19</v>
      </c>
      <c r="G321" s="31">
        <v>-30000</v>
      </c>
      <c r="H321" s="31">
        <v>-30000</v>
      </c>
      <c r="I321" s="32">
        <v>0</v>
      </c>
      <c r="J321" s="39">
        <v>0</v>
      </c>
      <c r="K321" s="35">
        <v>348474</v>
      </c>
    </row>
    <row r="322" spans="1:11" x14ac:dyDescent="0.25">
      <c r="A322" s="28">
        <v>36721</v>
      </c>
      <c r="B322" s="10">
        <v>36708</v>
      </c>
      <c r="C322" s="29" t="s">
        <v>16</v>
      </c>
      <c r="D322" s="29" t="s">
        <v>18</v>
      </c>
      <c r="F322" s="30" t="s">
        <v>19</v>
      </c>
      <c r="G322" s="31">
        <v>-30000</v>
      </c>
      <c r="H322" s="31">
        <v>-30000</v>
      </c>
      <c r="I322" s="32">
        <v>0</v>
      </c>
      <c r="J322" s="39">
        <v>0</v>
      </c>
      <c r="K322" s="35">
        <v>348476</v>
      </c>
    </row>
    <row r="323" spans="1:11" x14ac:dyDescent="0.25">
      <c r="A323" s="28">
        <v>36722</v>
      </c>
      <c r="B323" s="10">
        <v>36708</v>
      </c>
      <c r="C323" s="29" t="s">
        <v>16</v>
      </c>
      <c r="D323" s="29" t="s">
        <v>18</v>
      </c>
      <c r="F323" s="30" t="s">
        <v>19</v>
      </c>
      <c r="G323" s="31">
        <v>-30000</v>
      </c>
      <c r="H323" s="31">
        <v>-30000</v>
      </c>
      <c r="I323" s="32">
        <v>0</v>
      </c>
      <c r="J323" s="39">
        <v>0</v>
      </c>
      <c r="K323" s="35">
        <v>348485</v>
      </c>
    </row>
    <row r="324" spans="1:11" x14ac:dyDescent="0.25">
      <c r="A324" s="28">
        <v>36724</v>
      </c>
      <c r="B324" s="10">
        <v>36708</v>
      </c>
      <c r="C324" s="29" t="s">
        <v>16</v>
      </c>
      <c r="D324" s="29" t="s">
        <v>18</v>
      </c>
      <c r="F324" s="30" t="s">
        <v>19</v>
      </c>
      <c r="G324" s="31">
        <v>-30000</v>
      </c>
      <c r="H324" s="31">
        <v>-30000</v>
      </c>
      <c r="I324" s="32">
        <v>0</v>
      </c>
      <c r="J324" s="39">
        <v>0</v>
      </c>
      <c r="K324" s="35">
        <v>348487</v>
      </c>
    </row>
    <row r="325" spans="1:11" x14ac:dyDescent="0.25">
      <c r="A325" s="28">
        <v>36719</v>
      </c>
      <c r="B325" s="10">
        <v>36708</v>
      </c>
      <c r="C325" s="29" t="s">
        <v>16</v>
      </c>
      <c r="D325" s="29" t="s">
        <v>18</v>
      </c>
      <c r="F325" s="30" t="s">
        <v>19</v>
      </c>
      <c r="G325" s="31">
        <v>-30000</v>
      </c>
      <c r="H325" s="31">
        <v>-30000</v>
      </c>
      <c r="I325" s="32">
        <v>0</v>
      </c>
      <c r="J325" s="39">
        <v>0</v>
      </c>
      <c r="K325" s="29">
        <v>332052</v>
      </c>
    </row>
    <row r="326" spans="1:11" x14ac:dyDescent="0.25">
      <c r="A326" s="28">
        <v>36725</v>
      </c>
      <c r="B326" s="10">
        <v>36708</v>
      </c>
      <c r="C326" s="29" t="s">
        <v>16</v>
      </c>
      <c r="D326" s="29" t="s">
        <v>18</v>
      </c>
      <c r="F326" s="30" t="s">
        <v>19</v>
      </c>
      <c r="G326" s="31">
        <v>-30000</v>
      </c>
      <c r="H326" s="31">
        <v>-30000</v>
      </c>
      <c r="I326" s="32">
        <v>0</v>
      </c>
      <c r="J326" s="39">
        <v>0</v>
      </c>
      <c r="K326" s="35">
        <v>348480</v>
      </c>
    </row>
    <row r="327" spans="1:11" x14ac:dyDescent="0.25">
      <c r="A327" s="28">
        <v>36729</v>
      </c>
      <c r="B327" s="10">
        <v>36708</v>
      </c>
      <c r="C327" s="29" t="s">
        <v>16</v>
      </c>
      <c r="D327" s="29" t="s">
        <v>18</v>
      </c>
      <c r="F327" s="30" t="s">
        <v>19</v>
      </c>
      <c r="G327" s="31">
        <v>-30000</v>
      </c>
      <c r="H327" s="31">
        <v>-30000</v>
      </c>
      <c r="I327" s="32">
        <v>0</v>
      </c>
      <c r="J327" s="39">
        <v>0</v>
      </c>
      <c r="K327" s="35">
        <v>325201</v>
      </c>
    </row>
    <row r="328" spans="1:11" x14ac:dyDescent="0.25">
      <c r="A328" s="28">
        <v>36723</v>
      </c>
      <c r="B328" s="10">
        <v>36708</v>
      </c>
      <c r="C328" s="29" t="s">
        <v>16</v>
      </c>
      <c r="D328" s="29" t="s">
        <v>18</v>
      </c>
      <c r="F328" s="30" t="s">
        <v>19</v>
      </c>
      <c r="G328" s="31">
        <v>-30000</v>
      </c>
      <c r="H328" s="31">
        <v>-30000</v>
      </c>
      <c r="I328" s="32">
        <v>0</v>
      </c>
      <c r="J328" s="39">
        <v>0</v>
      </c>
      <c r="K328" s="35">
        <v>348478</v>
      </c>
    </row>
    <row r="329" spans="1:11" x14ac:dyDescent="0.25">
      <c r="A329" s="28">
        <v>36726</v>
      </c>
      <c r="B329" s="10">
        <v>36708</v>
      </c>
      <c r="C329" s="29" t="s">
        <v>16</v>
      </c>
      <c r="D329" s="29" t="s">
        <v>18</v>
      </c>
      <c r="F329" s="30" t="s">
        <v>19</v>
      </c>
      <c r="G329" s="31">
        <v>-30000</v>
      </c>
      <c r="H329" s="31">
        <v>-30000</v>
      </c>
      <c r="I329" s="32">
        <v>0</v>
      </c>
      <c r="J329" s="39">
        <v>0</v>
      </c>
      <c r="K329" s="35">
        <v>348481</v>
      </c>
    </row>
    <row r="330" spans="1:11" x14ac:dyDescent="0.25">
      <c r="A330" s="28">
        <v>36730</v>
      </c>
      <c r="B330" s="10">
        <v>36708</v>
      </c>
      <c r="C330" s="29" t="s">
        <v>16</v>
      </c>
      <c r="D330" s="29" t="s">
        <v>18</v>
      </c>
      <c r="F330" s="30" t="s">
        <v>19</v>
      </c>
      <c r="G330" s="31">
        <v>-30000</v>
      </c>
      <c r="H330" s="31">
        <v>-30000</v>
      </c>
      <c r="I330" s="32">
        <v>0</v>
      </c>
      <c r="J330" s="39">
        <v>0</v>
      </c>
      <c r="K330" s="35">
        <v>325205</v>
      </c>
    </row>
    <row r="331" spans="1:11" x14ac:dyDescent="0.25">
      <c r="A331" s="28">
        <v>36727</v>
      </c>
      <c r="B331" s="10">
        <v>36708</v>
      </c>
      <c r="C331" s="29" t="s">
        <v>16</v>
      </c>
      <c r="D331" s="29" t="s">
        <v>18</v>
      </c>
      <c r="F331" s="30" t="s">
        <v>19</v>
      </c>
      <c r="G331" s="31">
        <v>-30000</v>
      </c>
      <c r="H331" s="31">
        <v>-30000</v>
      </c>
      <c r="I331" s="32">
        <v>0</v>
      </c>
      <c r="J331" s="39">
        <v>0</v>
      </c>
      <c r="K331" s="35">
        <v>325200</v>
      </c>
    </row>
    <row r="332" spans="1:11" x14ac:dyDescent="0.25">
      <c r="A332" s="28">
        <v>36728</v>
      </c>
      <c r="B332" s="10">
        <v>36708</v>
      </c>
      <c r="C332" s="29" t="s">
        <v>16</v>
      </c>
      <c r="D332" s="29" t="s">
        <v>18</v>
      </c>
      <c r="F332" s="30" t="s">
        <v>19</v>
      </c>
      <c r="G332" s="31">
        <v>-30000</v>
      </c>
      <c r="H332" s="31">
        <v>-30000</v>
      </c>
      <c r="I332" s="32">
        <v>0</v>
      </c>
      <c r="J332" s="39">
        <v>0</v>
      </c>
      <c r="K332" s="35">
        <v>325203</v>
      </c>
    </row>
    <row r="333" spans="1:11" x14ac:dyDescent="0.25">
      <c r="A333" s="28">
        <v>36708</v>
      </c>
      <c r="B333" s="10">
        <v>36708</v>
      </c>
      <c r="C333" s="29" t="s">
        <v>16</v>
      </c>
      <c r="D333" s="29" t="s">
        <v>18</v>
      </c>
      <c r="F333" s="30" t="s">
        <v>19</v>
      </c>
      <c r="G333" s="31">
        <v>-30000</v>
      </c>
      <c r="H333" s="31">
        <v>-30000</v>
      </c>
      <c r="I333" s="32">
        <v>0</v>
      </c>
      <c r="J333" s="39">
        <v>0</v>
      </c>
      <c r="K333" s="29">
        <v>340114</v>
      </c>
    </row>
    <row r="334" spans="1:11" x14ac:dyDescent="0.25">
      <c r="A334" s="28">
        <v>36710</v>
      </c>
      <c r="B334" s="10">
        <v>36708</v>
      </c>
      <c r="C334" s="29" t="s">
        <v>16</v>
      </c>
      <c r="D334" s="29" t="s">
        <v>18</v>
      </c>
      <c r="F334" s="30" t="s">
        <v>19</v>
      </c>
      <c r="G334" s="31">
        <v>-30000</v>
      </c>
      <c r="H334" s="31">
        <v>-30000</v>
      </c>
      <c r="I334" s="32">
        <v>0</v>
      </c>
      <c r="J334" s="39">
        <v>0</v>
      </c>
      <c r="K334" s="29">
        <v>340121</v>
      </c>
    </row>
    <row r="335" spans="1:11" x14ac:dyDescent="0.25">
      <c r="A335" s="28">
        <v>36709</v>
      </c>
      <c r="B335" s="10">
        <v>36708</v>
      </c>
      <c r="C335" s="29" t="s">
        <v>16</v>
      </c>
      <c r="D335" s="29" t="s">
        <v>18</v>
      </c>
      <c r="F335" s="30" t="s">
        <v>19</v>
      </c>
      <c r="G335" s="31">
        <v>-30000</v>
      </c>
      <c r="H335" s="31">
        <v>-30000</v>
      </c>
      <c r="I335" s="32">
        <v>0</v>
      </c>
      <c r="J335" s="39">
        <v>0</v>
      </c>
      <c r="K335" s="29">
        <v>340119</v>
      </c>
    </row>
    <row r="336" spans="1:11" x14ac:dyDescent="0.25">
      <c r="A336" s="28">
        <v>36731</v>
      </c>
      <c r="B336" s="10">
        <v>36708</v>
      </c>
      <c r="C336" s="29" t="s">
        <v>16</v>
      </c>
      <c r="D336" s="29" t="s">
        <v>18</v>
      </c>
      <c r="F336" s="30" t="s">
        <v>19</v>
      </c>
      <c r="G336" s="31">
        <v>-30000</v>
      </c>
      <c r="H336" s="31">
        <v>-30000</v>
      </c>
      <c r="I336" s="32">
        <v>0</v>
      </c>
      <c r="J336" s="39">
        <v>0</v>
      </c>
      <c r="K336" s="29">
        <v>341974</v>
      </c>
    </row>
    <row r="337" spans="1:11" x14ac:dyDescent="0.25">
      <c r="A337" s="28">
        <v>36711</v>
      </c>
      <c r="B337" s="10">
        <v>36708</v>
      </c>
      <c r="C337" s="29" t="s">
        <v>16</v>
      </c>
      <c r="D337" s="29" t="s">
        <v>18</v>
      </c>
      <c r="F337" s="30" t="s">
        <v>19</v>
      </c>
      <c r="G337" s="31">
        <v>-30000</v>
      </c>
      <c r="H337" s="31">
        <v>-30000</v>
      </c>
      <c r="I337" s="32">
        <v>0</v>
      </c>
      <c r="J337" s="39">
        <v>0</v>
      </c>
      <c r="K337" s="29">
        <v>340122</v>
      </c>
    </row>
    <row r="338" spans="1:11" x14ac:dyDescent="0.25">
      <c r="A338" s="28">
        <v>36712</v>
      </c>
      <c r="B338" s="10">
        <v>36708</v>
      </c>
      <c r="C338" s="29" t="s">
        <v>16</v>
      </c>
      <c r="D338" s="29" t="s">
        <v>18</v>
      </c>
      <c r="F338" s="30" t="s">
        <v>19</v>
      </c>
      <c r="G338" s="31">
        <v>-30000</v>
      </c>
      <c r="H338" s="31">
        <v>-30000</v>
      </c>
      <c r="I338" s="32">
        <v>0</v>
      </c>
      <c r="J338" s="39">
        <v>0</v>
      </c>
      <c r="K338" s="29">
        <v>340123</v>
      </c>
    </row>
    <row r="339" spans="1:11" x14ac:dyDescent="0.25">
      <c r="A339" s="28">
        <v>36714</v>
      </c>
      <c r="B339" s="10">
        <v>36708</v>
      </c>
      <c r="C339" s="29" t="s">
        <v>16</v>
      </c>
      <c r="D339" s="29" t="s">
        <v>18</v>
      </c>
      <c r="F339" s="30" t="s">
        <v>19</v>
      </c>
      <c r="G339" s="31">
        <v>-30000</v>
      </c>
      <c r="H339" s="31">
        <v>-30000</v>
      </c>
      <c r="I339" s="32">
        <v>0</v>
      </c>
      <c r="J339" s="39">
        <v>0</v>
      </c>
      <c r="K339" s="29">
        <v>340125</v>
      </c>
    </row>
    <row r="340" spans="1:11" x14ac:dyDescent="0.25">
      <c r="A340" s="28">
        <v>36715</v>
      </c>
      <c r="B340" s="10">
        <v>36708</v>
      </c>
      <c r="C340" s="29" t="s">
        <v>16</v>
      </c>
      <c r="D340" s="29" t="s">
        <v>18</v>
      </c>
      <c r="F340" s="30" t="s">
        <v>19</v>
      </c>
      <c r="G340" s="31">
        <v>-30000</v>
      </c>
      <c r="H340" s="31">
        <v>-30000</v>
      </c>
      <c r="I340" s="32">
        <v>0</v>
      </c>
      <c r="J340" s="39">
        <v>0</v>
      </c>
      <c r="K340" s="29">
        <v>332050</v>
      </c>
    </row>
    <row r="341" spans="1:11" x14ac:dyDescent="0.25">
      <c r="A341" s="28">
        <v>36713</v>
      </c>
      <c r="B341" s="10">
        <v>36708</v>
      </c>
      <c r="C341" s="29" t="s">
        <v>16</v>
      </c>
      <c r="D341" s="29" t="s">
        <v>18</v>
      </c>
      <c r="F341" s="30" t="s">
        <v>19</v>
      </c>
      <c r="G341" s="31">
        <v>-30000</v>
      </c>
      <c r="H341" s="31">
        <v>-30000</v>
      </c>
      <c r="I341" s="32">
        <v>0</v>
      </c>
      <c r="J341" s="39">
        <v>0</v>
      </c>
      <c r="K341" s="29">
        <v>340120</v>
      </c>
    </row>
    <row r="342" spans="1:11" x14ac:dyDescent="0.25">
      <c r="A342" s="28">
        <v>36718</v>
      </c>
      <c r="B342" s="10">
        <v>36708</v>
      </c>
      <c r="C342" s="29" t="s">
        <v>16</v>
      </c>
      <c r="D342" s="29" t="s">
        <v>18</v>
      </c>
      <c r="F342" s="30" t="s">
        <v>19</v>
      </c>
      <c r="G342" s="31">
        <v>-5000</v>
      </c>
      <c r="H342" s="31">
        <f>+G342*5</f>
        <v>-25000</v>
      </c>
      <c r="I342" s="32">
        <v>0</v>
      </c>
      <c r="J342" s="39">
        <f t="shared" ref="J342:J403" si="11">IF(H342&gt;0,((H342*I342)*-1),((H342*I342)*-1))</f>
        <v>0</v>
      </c>
      <c r="K342" s="29">
        <v>320235</v>
      </c>
    </row>
    <row r="343" spans="1:11" x14ac:dyDescent="0.25">
      <c r="A343" s="28">
        <v>36713</v>
      </c>
      <c r="B343" s="10">
        <v>36708</v>
      </c>
      <c r="C343" s="29" t="s">
        <v>16</v>
      </c>
      <c r="D343" s="29" t="s">
        <v>18</v>
      </c>
      <c r="F343" s="30" t="s">
        <v>19</v>
      </c>
      <c r="G343" s="31">
        <v>-20000</v>
      </c>
      <c r="H343" s="31">
        <v>-20000</v>
      </c>
      <c r="I343" s="32">
        <v>0</v>
      </c>
      <c r="J343" s="39">
        <f t="shared" si="11"/>
        <v>0</v>
      </c>
      <c r="K343" s="29">
        <v>323716</v>
      </c>
    </row>
    <row r="344" spans="1:11" x14ac:dyDescent="0.25">
      <c r="A344" s="28">
        <v>36714</v>
      </c>
      <c r="B344" s="10">
        <v>36708</v>
      </c>
      <c r="C344" s="29" t="s">
        <v>16</v>
      </c>
      <c r="D344" s="29" t="s">
        <v>18</v>
      </c>
      <c r="F344" s="30" t="s">
        <v>19</v>
      </c>
      <c r="G344" s="31">
        <v>-20000</v>
      </c>
      <c r="H344" s="31">
        <v>-20000</v>
      </c>
      <c r="I344" s="32">
        <v>0</v>
      </c>
      <c r="J344" s="39">
        <f t="shared" si="11"/>
        <v>0</v>
      </c>
      <c r="K344" s="29">
        <v>343496</v>
      </c>
    </row>
    <row r="345" spans="1:11" x14ac:dyDescent="0.25">
      <c r="A345" s="28">
        <v>36715</v>
      </c>
      <c r="B345" s="10">
        <v>36708</v>
      </c>
      <c r="C345" s="29" t="s">
        <v>16</v>
      </c>
      <c r="D345" s="29" t="s">
        <v>18</v>
      </c>
      <c r="F345" s="30" t="s">
        <v>19</v>
      </c>
      <c r="G345" s="31">
        <v>-20000</v>
      </c>
      <c r="H345" s="31">
        <v>-20000</v>
      </c>
      <c r="I345" s="32">
        <v>0</v>
      </c>
      <c r="J345" s="39">
        <f t="shared" si="11"/>
        <v>0</v>
      </c>
      <c r="K345" s="29">
        <v>345132</v>
      </c>
    </row>
    <row r="346" spans="1:11" x14ac:dyDescent="0.25">
      <c r="A346" s="28">
        <v>36716</v>
      </c>
      <c r="B346" s="10">
        <v>36708</v>
      </c>
      <c r="C346" s="29" t="s">
        <v>16</v>
      </c>
      <c r="D346" s="29" t="s">
        <v>18</v>
      </c>
      <c r="F346" s="30" t="s">
        <v>19</v>
      </c>
      <c r="G346" s="31">
        <v>-20000</v>
      </c>
      <c r="H346" s="31">
        <v>-20000</v>
      </c>
      <c r="I346" s="32">
        <v>0</v>
      </c>
      <c r="J346" s="39">
        <f t="shared" si="11"/>
        <v>0</v>
      </c>
      <c r="K346" s="29">
        <v>346903</v>
      </c>
    </row>
    <row r="347" spans="1:11" x14ac:dyDescent="0.25">
      <c r="A347" s="28">
        <v>36721</v>
      </c>
      <c r="B347" s="10">
        <v>36708</v>
      </c>
      <c r="C347" s="29" t="s">
        <v>16</v>
      </c>
      <c r="D347" s="29" t="s">
        <v>18</v>
      </c>
      <c r="F347" s="30" t="s">
        <v>19</v>
      </c>
      <c r="G347" s="31">
        <v>-20000</v>
      </c>
      <c r="H347" s="31">
        <v>-100000</v>
      </c>
      <c r="I347" s="32">
        <v>0</v>
      </c>
      <c r="J347" s="39">
        <f t="shared" si="11"/>
        <v>0</v>
      </c>
      <c r="K347" s="29">
        <v>320232</v>
      </c>
    </row>
    <row r="348" spans="1:11" x14ac:dyDescent="0.25">
      <c r="A348" s="28">
        <v>36725</v>
      </c>
      <c r="B348" s="10">
        <v>36708</v>
      </c>
      <c r="C348" s="29" t="s">
        <v>16</v>
      </c>
      <c r="D348" s="29" t="s">
        <v>18</v>
      </c>
      <c r="F348" s="30" t="s">
        <v>19</v>
      </c>
      <c r="G348" s="31">
        <v>-5487</v>
      </c>
      <c r="H348" s="31">
        <f>+G348*3</f>
        <v>-16461</v>
      </c>
      <c r="I348" s="32">
        <v>0</v>
      </c>
      <c r="J348" s="39">
        <f t="shared" si="11"/>
        <v>0</v>
      </c>
      <c r="K348" s="29">
        <v>348490</v>
      </c>
    </row>
    <row r="349" spans="1:11" x14ac:dyDescent="0.25">
      <c r="A349" s="28">
        <v>36724</v>
      </c>
      <c r="B349" s="10">
        <v>36708</v>
      </c>
      <c r="C349" s="29" t="s">
        <v>16</v>
      </c>
      <c r="D349" s="29" t="s">
        <v>18</v>
      </c>
      <c r="F349" s="30" t="s">
        <v>19</v>
      </c>
      <c r="G349" s="31">
        <v>-15815</v>
      </c>
      <c r="H349" s="31">
        <v>-15815</v>
      </c>
      <c r="I349" s="32">
        <v>0</v>
      </c>
      <c r="J349" s="39">
        <f t="shared" si="11"/>
        <v>0</v>
      </c>
      <c r="K349" s="29">
        <v>323731</v>
      </c>
    </row>
    <row r="350" spans="1:11" x14ac:dyDescent="0.25">
      <c r="A350" s="28">
        <v>36708</v>
      </c>
      <c r="B350" s="10">
        <v>36708</v>
      </c>
      <c r="C350" s="29" t="s">
        <v>16</v>
      </c>
      <c r="D350" s="29" t="s">
        <v>18</v>
      </c>
      <c r="F350" s="30" t="s">
        <v>19</v>
      </c>
      <c r="G350" s="31">
        <v>-3000</v>
      </c>
      <c r="H350" s="31">
        <v>-15000</v>
      </c>
      <c r="I350" s="32">
        <v>0</v>
      </c>
      <c r="J350" s="39">
        <f t="shared" si="11"/>
        <v>0</v>
      </c>
      <c r="K350" s="29">
        <v>320234</v>
      </c>
    </row>
    <row r="351" spans="1:11" x14ac:dyDescent="0.25">
      <c r="A351" s="28">
        <v>36708</v>
      </c>
      <c r="B351" s="10">
        <v>36708</v>
      </c>
      <c r="C351" s="29" t="s">
        <v>16</v>
      </c>
      <c r="D351" s="29" t="s">
        <v>18</v>
      </c>
      <c r="F351" s="30" t="s">
        <v>19</v>
      </c>
      <c r="G351" s="31">
        <v>-15000</v>
      </c>
      <c r="H351" s="31">
        <v>-15000</v>
      </c>
      <c r="I351" s="32">
        <v>0</v>
      </c>
      <c r="J351" s="39">
        <f t="shared" si="11"/>
        <v>0</v>
      </c>
      <c r="K351" s="29">
        <v>329265</v>
      </c>
    </row>
    <row r="352" spans="1:11" x14ac:dyDescent="0.25">
      <c r="A352" s="28">
        <v>36723</v>
      </c>
      <c r="B352" s="10">
        <v>36708</v>
      </c>
      <c r="C352" s="29" t="s">
        <v>16</v>
      </c>
      <c r="D352" s="29" t="s">
        <v>18</v>
      </c>
      <c r="F352" s="30" t="s">
        <v>19</v>
      </c>
      <c r="G352" s="31">
        <v>-5000</v>
      </c>
      <c r="H352" s="31">
        <f>+G352*3</f>
        <v>-15000</v>
      </c>
      <c r="I352" s="32">
        <v>0</v>
      </c>
      <c r="J352" s="39">
        <f t="shared" si="11"/>
        <v>0</v>
      </c>
      <c r="K352" s="29">
        <v>348488</v>
      </c>
    </row>
    <row r="353" spans="1:11" x14ac:dyDescent="0.25">
      <c r="A353" s="28">
        <v>36717</v>
      </c>
      <c r="B353" s="10">
        <v>36708</v>
      </c>
      <c r="C353" s="29" t="s">
        <v>16</v>
      </c>
      <c r="D353" s="29" t="s">
        <v>18</v>
      </c>
      <c r="F353" s="30" t="s">
        <v>19</v>
      </c>
      <c r="G353" s="31">
        <v>-2111</v>
      </c>
      <c r="H353" s="31">
        <f>+G353*5</f>
        <v>-10555</v>
      </c>
      <c r="I353" s="32">
        <v>0</v>
      </c>
      <c r="J353" s="39">
        <f t="shared" si="11"/>
        <v>0</v>
      </c>
      <c r="K353" s="29">
        <v>320233</v>
      </c>
    </row>
    <row r="354" spans="1:11" x14ac:dyDescent="0.25">
      <c r="A354" s="28">
        <v>36732</v>
      </c>
      <c r="B354" s="10">
        <v>36708</v>
      </c>
      <c r="C354" s="29" t="s">
        <v>16</v>
      </c>
      <c r="D354" s="29" t="s">
        <v>18</v>
      </c>
      <c r="F354" s="30" t="s">
        <v>19</v>
      </c>
      <c r="G354" s="31">
        <v>-10000</v>
      </c>
      <c r="H354" s="31">
        <v>-10000</v>
      </c>
      <c r="I354" s="32">
        <v>0</v>
      </c>
      <c r="J354" s="39">
        <f t="shared" si="11"/>
        <v>0</v>
      </c>
      <c r="K354" s="29">
        <v>345134</v>
      </c>
    </row>
    <row r="355" spans="1:11" x14ac:dyDescent="0.25">
      <c r="A355" s="28">
        <v>36732</v>
      </c>
      <c r="B355" s="10">
        <v>36708</v>
      </c>
      <c r="C355" s="29" t="s">
        <v>16</v>
      </c>
      <c r="D355" s="29" t="s">
        <v>18</v>
      </c>
      <c r="F355" s="30" t="s">
        <v>19</v>
      </c>
      <c r="G355" s="31">
        <v>-10000</v>
      </c>
      <c r="H355" s="31">
        <v>-10000</v>
      </c>
      <c r="I355" s="32">
        <v>0</v>
      </c>
      <c r="J355" s="39">
        <f t="shared" si="11"/>
        <v>0</v>
      </c>
      <c r="K355" s="29">
        <v>345136</v>
      </c>
    </row>
    <row r="356" spans="1:11" x14ac:dyDescent="0.25">
      <c r="A356" s="28">
        <v>36732</v>
      </c>
      <c r="B356" s="10">
        <v>36708</v>
      </c>
      <c r="C356" s="29" t="s">
        <v>16</v>
      </c>
      <c r="D356" s="29" t="s">
        <v>18</v>
      </c>
      <c r="F356" s="30" t="s">
        <v>19</v>
      </c>
      <c r="G356" s="31">
        <v>-10000</v>
      </c>
      <c r="H356" s="31">
        <v>-10000</v>
      </c>
      <c r="I356" s="32">
        <v>0</v>
      </c>
      <c r="J356" s="39">
        <f t="shared" si="11"/>
        <v>0</v>
      </c>
      <c r="K356" s="29">
        <v>343492</v>
      </c>
    </row>
    <row r="357" spans="1:11" x14ac:dyDescent="0.25">
      <c r="A357" s="28">
        <v>36732</v>
      </c>
      <c r="B357" s="10">
        <v>36708</v>
      </c>
      <c r="C357" s="29" t="s">
        <v>16</v>
      </c>
      <c r="D357" s="29" t="s">
        <v>18</v>
      </c>
      <c r="F357" s="30" t="s">
        <v>19</v>
      </c>
      <c r="G357" s="31">
        <v>-10000</v>
      </c>
      <c r="H357" s="31">
        <v>-10000</v>
      </c>
      <c r="I357" s="32">
        <v>0</v>
      </c>
      <c r="J357" s="39">
        <f t="shared" si="11"/>
        <v>0</v>
      </c>
      <c r="K357" s="29">
        <v>345140</v>
      </c>
    </row>
    <row r="358" spans="1:11" x14ac:dyDescent="0.25">
      <c r="A358" s="28">
        <v>36732</v>
      </c>
      <c r="B358" s="10">
        <v>36708</v>
      </c>
      <c r="C358" s="29" t="s">
        <v>16</v>
      </c>
      <c r="D358" s="29" t="s">
        <v>18</v>
      </c>
      <c r="F358" s="30" t="s">
        <v>19</v>
      </c>
      <c r="G358" s="31">
        <v>-10000</v>
      </c>
      <c r="H358" s="31">
        <v>-10000</v>
      </c>
      <c r="I358" s="32">
        <v>0</v>
      </c>
      <c r="J358" s="39">
        <f t="shared" si="11"/>
        <v>0</v>
      </c>
      <c r="K358" s="29">
        <v>343489</v>
      </c>
    </row>
    <row r="359" spans="1:11" x14ac:dyDescent="0.25">
      <c r="A359" s="28">
        <v>36732</v>
      </c>
      <c r="B359" s="10">
        <v>36708</v>
      </c>
      <c r="C359" s="29" t="s">
        <v>16</v>
      </c>
      <c r="D359" s="29" t="s">
        <v>18</v>
      </c>
      <c r="F359" s="30" t="s">
        <v>19</v>
      </c>
      <c r="G359" s="31">
        <v>-10000</v>
      </c>
      <c r="H359" s="31">
        <v>-10000</v>
      </c>
      <c r="I359" s="32">
        <v>0</v>
      </c>
      <c r="J359" s="39">
        <f t="shared" si="11"/>
        <v>0</v>
      </c>
      <c r="K359" s="29">
        <v>343491</v>
      </c>
    </row>
    <row r="360" spans="1:11" x14ac:dyDescent="0.25">
      <c r="A360" s="28">
        <v>36732</v>
      </c>
      <c r="B360" s="10">
        <v>36708</v>
      </c>
      <c r="C360" s="29" t="s">
        <v>16</v>
      </c>
      <c r="D360" s="29" t="s">
        <v>18</v>
      </c>
      <c r="F360" s="30" t="s">
        <v>19</v>
      </c>
      <c r="G360" s="31">
        <v>-10000</v>
      </c>
      <c r="H360" s="31">
        <v>-10000</v>
      </c>
      <c r="I360" s="32">
        <v>0</v>
      </c>
      <c r="J360" s="39">
        <f t="shared" si="11"/>
        <v>0</v>
      </c>
      <c r="K360" s="29">
        <v>343493</v>
      </c>
    </row>
    <row r="361" spans="1:11" x14ac:dyDescent="0.25">
      <c r="A361" s="28">
        <v>36732</v>
      </c>
      <c r="B361" s="10">
        <v>36708</v>
      </c>
      <c r="C361" s="29" t="s">
        <v>16</v>
      </c>
      <c r="D361" s="29" t="s">
        <v>18</v>
      </c>
      <c r="F361" s="30" t="s">
        <v>19</v>
      </c>
      <c r="G361" s="31">
        <v>-10000</v>
      </c>
      <c r="H361" s="31">
        <v>-10000</v>
      </c>
      <c r="I361" s="32">
        <v>0</v>
      </c>
      <c r="J361" s="39">
        <f t="shared" si="11"/>
        <v>0</v>
      </c>
      <c r="K361" s="29">
        <v>345133</v>
      </c>
    </row>
    <row r="362" spans="1:11" x14ac:dyDescent="0.25">
      <c r="A362" s="28">
        <v>36732</v>
      </c>
      <c r="B362" s="10">
        <v>36708</v>
      </c>
      <c r="C362" s="29" t="s">
        <v>16</v>
      </c>
      <c r="D362" s="29" t="s">
        <v>18</v>
      </c>
      <c r="F362" s="30" t="s">
        <v>19</v>
      </c>
      <c r="G362" s="31">
        <v>-10000</v>
      </c>
      <c r="H362" s="31">
        <v>-10000</v>
      </c>
      <c r="I362" s="32">
        <v>0</v>
      </c>
      <c r="J362" s="39">
        <f t="shared" si="11"/>
        <v>0</v>
      </c>
      <c r="K362" s="29">
        <v>345141</v>
      </c>
    </row>
    <row r="363" spans="1:11" x14ac:dyDescent="0.25">
      <c r="A363" s="28">
        <v>36732</v>
      </c>
      <c r="B363" s="10">
        <v>36708</v>
      </c>
      <c r="C363" s="29" t="s">
        <v>16</v>
      </c>
      <c r="D363" s="29" t="s">
        <v>18</v>
      </c>
      <c r="F363" s="30" t="s">
        <v>19</v>
      </c>
      <c r="G363" s="31">
        <v>-10000</v>
      </c>
      <c r="H363" s="31">
        <v>-10000</v>
      </c>
      <c r="I363" s="32">
        <v>0</v>
      </c>
      <c r="J363" s="39">
        <f t="shared" si="11"/>
        <v>0</v>
      </c>
      <c r="K363" s="29">
        <v>343494</v>
      </c>
    </row>
    <row r="364" spans="1:11" x14ac:dyDescent="0.25">
      <c r="A364" s="28">
        <v>36732</v>
      </c>
      <c r="B364" s="10">
        <v>36708</v>
      </c>
      <c r="C364" s="29" t="s">
        <v>16</v>
      </c>
      <c r="D364" s="29" t="s">
        <v>18</v>
      </c>
      <c r="F364" s="30" t="s">
        <v>19</v>
      </c>
      <c r="G364" s="31">
        <v>-10000</v>
      </c>
      <c r="H364" s="31">
        <v>-10000</v>
      </c>
      <c r="I364" s="32">
        <v>0</v>
      </c>
      <c r="J364" s="39">
        <f t="shared" si="11"/>
        <v>0</v>
      </c>
      <c r="K364" s="29">
        <v>345142</v>
      </c>
    </row>
    <row r="365" spans="1:11" x14ac:dyDescent="0.25">
      <c r="A365" s="28">
        <v>36732</v>
      </c>
      <c r="B365" s="10">
        <v>36708</v>
      </c>
      <c r="C365" s="29" t="s">
        <v>16</v>
      </c>
      <c r="D365" s="29" t="s">
        <v>18</v>
      </c>
      <c r="F365" s="30" t="s">
        <v>19</v>
      </c>
      <c r="G365" s="31">
        <v>-10000</v>
      </c>
      <c r="H365" s="31">
        <v>-10000</v>
      </c>
      <c r="I365" s="32">
        <v>0</v>
      </c>
      <c r="J365" s="39">
        <f t="shared" si="11"/>
        <v>0</v>
      </c>
      <c r="K365" s="29">
        <v>346888</v>
      </c>
    </row>
    <row r="366" spans="1:11" x14ac:dyDescent="0.25">
      <c r="A366" s="28">
        <v>36732</v>
      </c>
      <c r="B366" s="10">
        <v>36708</v>
      </c>
      <c r="C366" s="29" t="s">
        <v>16</v>
      </c>
      <c r="D366" s="29" t="s">
        <v>18</v>
      </c>
      <c r="F366" s="30" t="s">
        <v>19</v>
      </c>
      <c r="G366" s="31">
        <v>-10000</v>
      </c>
      <c r="H366" s="31">
        <v>-10000</v>
      </c>
      <c r="I366" s="32">
        <v>0</v>
      </c>
      <c r="J366" s="39">
        <f t="shared" si="11"/>
        <v>0</v>
      </c>
      <c r="K366" s="29">
        <v>343495</v>
      </c>
    </row>
    <row r="367" spans="1:11" x14ac:dyDescent="0.25">
      <c r="A367" s="28">
        <v>36732</v>
      </c>
      <c r="B367" s="10">
        <v>36708</v>
      </c>
      <c r="C367" s="29" t="s">
        <v>16</v>
      </c>
      <c r="D367" s="29" t="s">
        <v>18</v>
      </c>
      <c r="F367" s="30" t="s">
        <v>19</v>
      </c>
      <c r="G367" s="31">
        <v>-10000</v>
      </c>
      <c r="H367" s="31">
        <v>-10000</v>
      </c>
      <c r="I367" s="32">
        <v>0</v>
      </c>
      <c r="J367" s="39">
        <f t="shared" si="11"/>
        <v>0</v>
      </c>
      <c r="K367" s="29">
        <v>341961</v>
      </c>
    </row>
    <row r="368" spans="1:11" x14ac:dyDescent="0.25">
      <c r="A368" s="28">
        <v>36732</v>
      </c>
      <c r="B368" s="10">
        <v>36708</v>
      </c>
      <c r="C368" s="29" t="s">
        <v>16</v>
      </c>
      <c r="D368" s="29" t="s">
        <v>18</v>
      </c>
      <c r="F368" s="30" t="s">
        <v>19</v>
      </c>
      <c r="G368" s="31">
        <v>-10000</v>
      </c>
      <c r="H368" s="31">
        <v>-10000</v>
      </c>
      <c r="I368" s="32">
        <v>0</v>
      </c>
      <c r="J368" s="39">
        <f t="shared" si="11"/>
        <v>0</v>
      </c>
      <c r="K368" s="29">
        <v>341973</v>
      </c>
    </row>
    <row r="369" spans="1:11" x14ac:dyDescent="0.25">
      <c r="A369" s="28">
        <v>36732</v>
      </c>
      <c r="B369" s="10">
        <v>36708</v>
      </c>
      <c r="C369" s="29" t="s">
        <v>16</v>
      </c>
      <c r="D369" s="29" t="s">
        <v>18</v>
      </c>
      <c r="F369" s="30" t="s">
        <v>19</v>
      </c>
      <c r="G369" s="31">
        <v>-10000</v>
      </c>
      <c r="H369" s="31">
        <v>-10000</v>
      </c>
      <c r="I369" s="32">
        <v>0</v>
      </c>
      <c r="J369" s="39">
        <f t="shared" si="11"/>
        <v>0</v>
      </c>
      <c r="K369" s="29">
        <v>341959</v>
      </c>
    </row>
    <row r="370" spans="1:11" x14ac:dyDescent="0.25">
      <c r="A370" s="28">
        <v>36732</v>
      </c>
      <c r="B370" s="10">
        <v>36708</v>
      </c>
      <c r="C370" s="29" t="s">
        <v>16</v>
      </c>
      <c r="D370" s="29" t="s">
        <v>18</v>
      </c>
      <c r="F370" s="30" t="s">
        <v>19</v>
      </c>
      <c r="G370" s="31">
        <v>-10000</v>
      </c>
      <c r="H370" s="31">
        <v>-10000</v>
      </c>
      <c r="I370" s="32">
        <v>0</v>
      </c>
      <c r="J370" s="39">
        <f t="shared" si="11"/>
        <v>0</v>
      </c>
      <c r="K370" s="29">
        <v>341955</v>
      </c>
    </row>
    <row r="371" spans="1:11" x14ac:dyDescent="0.25">
      <c r="A371" s="28">
        <v>36732</v>
      </c>
      <c r="B371" s="10">
        <v>36708</v>
      </c>
      <c r="C371" s="29" t="s">
        <v>16</v>
      </c>
      <c r="D371" s="29" t="s">
        <v>18</v>
      </c>
      <c r="F371" s="30" t="s">
        <v>19</v>
      </c>
      <c r="G371" s="31">
        <v>-10000</v>
      </c>
      <c r="H371" s="31">
        <v>-10000</v>
      </c>
      <c r="I371" s="32">
        <v>0</v>
      </c>
      <c r="J371" s="39">
        <f t="shared" si="11"/>
        <v>0</v>
      </c>
      <c r="K371" s="29">
        <v>341957</v>
      </c>
    </row>
    <row r="372" spans="1:11" x14ac:dyDescent="0.25">
      <c r="A372" s="28">
        <v>36732</v>
      </c>
      <c r="B372" s="10">
        <v>36708</v>
      </c>
      <c r="C372" s="29" t="s">
        <v>16</v>
      </c>
      <c r="D372" s="29" t="s">
        <v>18</v>
      </c>
      <c r="F372" s="30" t="s">
        <v>19</v>
      </c>
      <c r="G372" s="31">
        <v>-10000</v>
      </c>
      <c r="H372" s="31">
        <v>-10000</v>
      </c>
      <c r="I372" s="32">
        <v>0</v>
      </c>
      <c r="J372" s="39">
        <f t="shared" si="11"/>
        <v>0</v>
      </c>
      <c r="K372" s="29">
        <v>346890</v>
      </c>
    </row>
    <row r="373" spans="1:11" x14ac:dyDescent="0.25">
      <c r="A373" s="28">
        <v>36732</v>
      </c>
      <c r="B373" s="10">
        <v>36708</v>
      </c>
      <c r="C373" s="29" t="s">
        <v>16</v>
      </c>
      <c r="D373" s="29" t="s">
        <v>18</v>
      </c>
      <c r="F373" s="30" t="s">
        <v>19</v>
      </c>
      <c r="G373" s="31">
        <v>-10000</v>
      </c>
      <c r="H373" s="31">
        <v>-10000</v>
      </c>
      <c r="I373" s="32">
        <v>0</v>
      </c>
      <c r="J373" s="39">
        <f t="shared" si="11"/>
        <v>0</v>
      </c>
      <c r="K373" s="29">
        <v>346894</v>
      </c>
    </row>
    <row r="374" spans="1:11" x14ac:dyDescent="0.25">
      <c r="A374" s="28">
        <v>36732</v>
      </c>
      <c r="B374" s="10">
        <v>36708</v>
      </c>
      <c r="C374" s="29" t="s">
        <v>16</v>
      </c>
      <c r="D374" s="29" t="s">
        <v>18</v>
      </c>
      <c r="F374" s="30" t="s">
        <v>19</v>
      </c>
      <c r="G374" s="31">
        <v>-10000</v>
      </c>
      <c r="H374" s="31">
        <v>-10000</v>
      </c>
      <c r="I374" s="32">
        <v>0</v>
      </c>
      <c r="J374" s="39">
        <f t="shared" si="11"/>
        <v>0</v>
      </c>
      <c r="K374" s="29">
        <v>346889</v>
      </c>
    </row>
    <row r="375" spans="1:11" x14ac:dyDescent="0.25">
      <c r="A375" s="28">
        <v>36732</v>
      </c>
      <c r="B375" s="10">
        <v>36708</v>
      </c>
      <c r="C375" s="29" t="s">
        <v>16</v>
      </c>
      <c r="D375" s="29" t="s">
        <v>18</v>
      </c>
      <c r="F375" s="30" t="s">
        <v>19</v>
      </c>
      <c r="G375" s="31">
        <v>-10000</v>
      </c>
      <c r="H375" s="31">
        <v>-10000</v>
      </c>
      <c r="I375" s="32">
        <v>0</v>
      </c>
      <c r="J375" s="39">
        <f t="shared" si="11"/>
        <v>0</v>
      </c>
      <c r="K375" s="29">
        <v>346892</v>
      </c>
    </row>
    <row r="376" spans="1:11" x14ac:dyDescent="0.25">
      <c r="A376" s="28">
        <v>36732</v>
      </c>
      <c r="B376" s="10">
        <v>36708</v>
      </c>
      <c r="C376" s="29" t="s">
        <v>16</v>
      </c>
      <c r="D376" s="29" t="s">
        <v>18</v>
      </c>
      <c r="F376" s="30" t="s">
        <v>19</v>
      </c>
      <c r="G376" s="31">
        <v>-10000</v>
      </c>
      <c r="H376" s="31">
        <v>-10000</v>
      </c>
      <c r="I376" s="32">
        <v>0</v>
      </c>
      <c r="J376" s="39">
        <f t="shared" si="11"/>
        <v>0</v>
      </c>
      <c r="K376" s="29">
        <v>336749</v>
      </c>
    </row>
    <row r="377" spans="1:11" x14ac:dyDescent="0.25">
      <c r="A377" s="28">
        <v>36732</v>
      </c>
      <c r="B377" s="10">
        <v>36708</v>
      </c>
      <c r="C377" s="29" t="s">
        <v>16</v>
      </c>
      <c r="D377" s="29" t="s">
        <v>18</v>
      </c>
      <c r="F377" s="30" t="s">
        <v>19</v>
      </c>
      <c r="G377" s="31">
        <v>-10000</v>
      </c>
      <c r="H377" s="31">
        <v>-10000</v>
      </c>
      <c r="I377" s="32">
        <v>0</v>
      </c>
      <c r="J377" s="39">
        <f t="shared" si="11"/>
        <v>0</v>
      </c>
      <c r="K377" s="29">
        <v>329263</v>
      </c>
    </row>
    <row r="378" spans="1:11" x14ac:dyDescent="0.25">
      <c r="A378" s="28">
        <v>36732</v>
      </c>
      <c r="B378" s="10">
        <v>36708</v>
      </c>
      <c r="C378" s="29" t="s">
        <v>16</v>
      </c>
      <c r="D378" s="29" t="s">
        <v>18</v>
      </c>
      <c r="F378" s="30" t="s">
        <v>19</v>
      </c>
      <c r="G378" s="31">
        <v>-10000</v>
      </c>
      <c r="H378" s="31">
        <v>-10000</v>
      </c>
      <c r="I378" s="32">
        <v>0</v>
      </c>
      <c r="J378" s="39">
        <f t="shared" si="11"/>
        <v>0</v>
      </c>
      <c r="K378" s="29">
        <v>329264</v>
      </c>
    </row>
    <row r="379" spans="1:11" x14ac:dyDescent="0.25">
      <c r="A379" s="28">
        <v>36732</v>
      </c>
      <c r="B379" s="10">
        <v>36708</v>
      </c>
      <c r="C379" s="29" t="s">
        <v>16</v>
      </c>
      <c r="D379" s="29" t="s">
        <v>18</v>
      </c>
      <c r="F379" s="30" t="s">
        <v>19</v>
      </c>
      <c r="G379" s="31">
        <v>-10000</v>
      </c>
      <c r="H379" s="31">
        <v>-10000</v>
      </c>
      <c r="I379" s="32">
        <v>0</v>
      </c>
      <c r="J379" s="39">
        <f t="shared" si="11"/>
        <v>0</v>
      </c>
      <c r="K379" s="29">
        <v>326647</v>
      </c>
    </row>
    <row r="380" spans="1:11" x14ac:dyDescent="0.25">
      <c r="A380" s="28">
        <v>36732</v>
      </c>
      <c r="B380" s="10">
        <v>36708</v>
      </c>
      <c r="C380" s="29" t="s">
        <v>16</v>
      </c>
      <c r="D380" s="29" t="s">
        <v>18</v>
      </c>
      <c r="F380" s="30" t="s">
        <v>19</v>
      </c>
      <c r="G380" s="31">
        <v>-10000</v>
      </c>
      <c r="H380" s="31">
        <v>-10000</v>
      </c>
      <c r="I380" s="32">
        <v>0</v>
      </c>
      <c r="J380" s="39">
        <f t="shared" si="11"/>
        <v>0</v>
      </c>
      <c r="K380" s="29">
        <v>336751</v>
      </c>
    </row>
    <row r="381" spans="1:11" x14ac:dyDescent="0.25">
      <c r="A381" s="28">
        <v>36732</v>
      </c>
      <c r="B381" s="10">
        <v>36708</v>
      </c>
      <c r="C381" s="29" t="s">
        <v>16</v>
      </c>
      <c r="D381" s="29" t="s">
        <v>18</v>
      </c>
      <c r="F381" s="30" t="s">
        <v>19</v>
      </c>
      <c r="G381" s="31">
        <v>-10000</v>
      </c>
      <c r="H381" s="31">
        <v>-10000</v>
      </c>
      <c r="I381" s="32">
        <v>0</v>
      </c>
      <c r="J381" s="39">
        <f t="shared" si="11"/>
        <v>0</v>
      </c>
      <c r="K381" s="29">
        <v>327914</v>
      </c>
    </row>
    <row r="382" spans="1:11" x14ac:dyDescent="0.25">
      <c r="A382" s="28">
        <v>36732</v>
      </c>
      <c r="B382" s="10">
        <v>36708</v>
      </c>
      <c r="C382" s="29" t="s">
        <v>16</v>
      </c>
      <c r="D382" s="29" t="s">
        <v>18</v>
      </c>
      <c r="F382" s="30" t="s">
        <v>19</v>
      </c>
      <c r="G382" s="31">
        <v>-10000</v>
      </c>
      <c r="H382" s="31">
        <v>-10000</v>
      </c>
      <c r="I382" s="32">
        <v>0</v>
      </c>
      <c r="J382" s="39">
        <f t="shared" si="11"/>
        <v>0</v>
      </c>
      <c r="K382" s="29">
        <v>327910</v>
      </c>
    </row>
    <row r="383" spans="1:11" x14ac:dyDescent="0.25">
      <c r="A383" s="28">
        <v>36732</v>
      </c>
      <c r="B383" s="10">
        <v>36708</v>
      </c>
      <c r="C383" s="29" t="s">
        <v>16</v>
      </c>
      <c r="D383" s="29" t="s">
        <v>18</v>
      </c>
      <c r="F383" s="30" t="s">
        <v>19</v>
      </c>
      <c r="G383" s="31">
        <v>-10000</v>
      </c>
      <c r="H383" s="31">
        <v>-10000</v>
      </c>
      <c r="I383" s="32">
        <v>0</v>
      </c>
      <c r="J383" s="39">
        <f t="shared" si="11"/>
        <v>0</v>
      </c>
      <c r="K383" s="29">
        <v>326649</v>
      </c>
    </row>
    <row r="384" spans="1:11" x14ac:dyDescent="0.25">
      <c r="A384" s="28">
        <v>36732</v>
      </c>
      <c r="B384" s="10">
        <v>36708</v>
      </c>
      <c r="C384" s="29" t="s">
        <v>16</v>
      </c>
      <c r="D384" s="29" t="s">
        <v>18</v>
      </c>
      <c r="F384" s="30" t="s">
        <v>19</v>
      </c>
      <c r="G384" s="31">
        <v>-10000</v>
      </c>
      <c r="H384" s="31">
        <v>-10000</v>
      </c>
      <c r="I384" s="32">
        <v>0</v>
      </c>
      <c r="J384" s="39">
        <f t="shared" si="11"/>
        <v>0</v>
      </c>
      <c r="K384" s="29">
        <v>326648</v>
      </c>
    </row>
    <row r="385" spans="1:11" x14ac:dyDescent="0.25">
      <c r="A385" s="28">
        <v>36706</v>
      </c>
      <c r="B385" s="10">
        <v>36708</v>
      </c>
      <c r="C385" s="29" t="s">
        <v>16</v>
      </c>
      <c r="D385" s="29" t="s">
        <v>18</v>
      </c>
      <c r="F385" s="30" t="s">
        <v>19</v>
      </c>
      <c r="G385" s="31">
        <v>-10000</v>
      </c>
      <c r="H385" s="31">
        <v>-10000</v>
      </c>
      <c r="I385" s="32">
        <v>0</v>
      </c>
      <c r="J385" s="39">
        <f t="shared" si="11"/>
        <v>0</v>
      </c>
      <c r="K385" s="29">
        <v>343922</v>
      </c>
    </row>
    <row r="386" spans="1:11" x14ac:dyDescent="0.25">
      <c r="A386" s="28">
        <v>36732</v>
      </c>
      <c r="B386" s="10">
        <v>36708</v>
      </c>
      <c r="C386" s="29" t="s">
        <v>16</v>
      </c>
      <c r="D386" s="29" t="s">
        <v>18</v>
      </c>
      <c r="F386" s="30" t="s">
        <v>19</v>
      </c>
      <c r="G386" s="31">
        <v>-10000</v>
      </c>
      <c r="H386" s="31">
        <v>-10000</v>
      </c>
      <c r="I386" s="32">
        <v>0</v>
      </c>
      <c r="J386" s="39">
        <f t="shared" si="11"/>
        <v>0</v>
      </c>
      <c r="K386" s="29">
        <v>326650</v>
      </c>
    </row>
    <row r="387" spans="1:11" x14ac:dyDescent="0.25">
      <c r="A387" s="28">
        <v>36732</v>
      </c>
      <c r="B387" s="10">
        <v>36708</v>
      </c>
      <c r="C387" s="29" t="s">
        <v>16</v>
      </c>
      <c r="D387" s="29" t="s">
        <v>18</v>
      </c>
      <c r="F387" s="30" t="s">
        <v>19</v>
      </c>
      <c r="G387" s="31">
        <v>-10000</v>
      </c>
      <c r="H387" s="31">
        <v>-10000</v>
      </c>
      <c r="I387" s="32">
        <v>0</v>
      </c>
      <c r="J387" s="39">
        <f t="shared" si="11"/>
        <v>0</v>
      </c>
      <c r="K387" s="29">
        <v>327912</v>
      </c>
    </row>
    <row r="388" spans="1:11" x14ac:dyDescent="0.25">
      <c r="A388" s="28">
        <v>36732</v>
      </c>
      <c r="B388" s="10">
        <v>36708</v>
      </c>
      <c r="C388" s="29" t="s">
        <v>16</v>
      </c>
      <c r="D388" s="29" t="s">
        <v>18</v>
      </c>
      <c r="F388" s="30" t="s">
        <v>19</v>
      </c>
      <c r="G388" s="31">
        <v>-10000</v>
      </c>
      <c r="H388" s="31">
        <v>-10000</v>
      </c>
      <c r="I388" s="32">
        <v>0</v>
      </c>
      <c r="J388" s="39">
        <f t="shared" si="11"/>
        <v>0</v>
      </c>
      <c r="K388" s="29">
        <v>327911</v>
      </c>
    </row>
    <row r="389" spans="1:11" x14ac:dyDescent="0.25">
      <c r="A389" s="28">
        <v>36732</v>
      </c>
      <c r="B389" s="10">
        <v>36708</v>
      </c>
      <c r="C389" s="29" t="s">
        <v>16</v>
      </c>
      <c r="D389" s="29" t="s">
        <v>18</v>
      </c>
      <c r="F389" s="30" t="s">
        <v>19</v>
      </c>
      <c r="G389" s="31">
        <v>-10000</v>
      </c>
      <c r="H389" s="31">
        <v>-10000</v>
      </c>
      <c r="I389" s="32">
        <v>0</v>
      </c>
      <c r="J389" s="39">
        <f t="shared" si="11"/>
        <v>0</v>
      </c>
      <c r="K389" s="29">
        <v>327916</v>
      </c>
    </row>
    <row r="390" spans="1:11" x14ac:dyDescent="0.25">
      <c r="A390" s="28">
        <v>36732</v>
      </c>
      <c r="B390" s="10">
        <v>36708</v>
      </c>
      <c r="C390" s="29" t="s">
        <v>16</v>
      </c>
      <c r="D390" s="29" t="s">
        <v>18</v>
      </c>
      <c r="F390" s="30" t="s">
        <v>19</v>
      </c>
      <c r="G390" s="31">
        <v>-10000</v>
      </c>
      <c r="H390" s="31">
        <v>-10000</v>
      </c>
      <c r="I390" s="32">
        <v>0</v>
      </c>
      <c r="J390" s="39">
        <f t="shared" si="11"/>
        <v>0</v>
      </c>
      <c r="K390" s="29">
        <v>327919</v>
      </c>
    </row>
    <row r="391" spans="1:11" x14ac:dyDescent="0.25">
      <c r="A391" s="28">
        <v>36732</v>
      </c>
      <c r="B391" s="10">
        <v>36708</v>
      </c>
      <c r="C391" s="29" t="s">
        <v>16</v>
      </c>
      <c r="D391" s="29" t="s">
        <v>18</v>
      </c>
      <c r="F391" s="30" t="s">
        <v>19</v>
      </c>
      <c r="G391" s="31">
        <v>-10000</v>
      </c>
      <c r="H391" s="31">
        <v>-10000</v>
      </c>
      <c r="I391" s="32">
        <v>0</v>
      </c>
      <c r="J391" s="39">
        <f t="shared" si="11"/>
        <v>0</v>
      </c>
      <c r="K391" s="29">
        <v>327922</v>
      </c>
    </row>
    <row r="392" spans="1:11" x14ac:dyDescent="0.25">
      <c r="A392" s="28">
        <v>36732</v>
      </c>
      <c r="B392" s="10">
        <v>36708</v>
      </c>
      <c r="C392" s="29" t="s">
        <v>16</v>
      </c>
      <c r="D392" s="29" t="s">
        <v>18</v>
      </c>
      <c r="F392" s="30" t="s">
        <v>19</v>
      </c>
      <c r="G392" s="31">
        <v>-10000</v>
      </c>
      <c r="H392" s="31">
        <v>-10000</v>
      </c>
      <c r="I392" s="32">
        <v>0</v>
      </c>
      <c r="J392" s="39">
        <f t="shared" si="11"/>
        <v>0</v>
      </c>
      <c r="K392" s="29">
        <v>327917</v>
      </c>
    </row>
    <row r="393" spans="1:11" x14ac:dyDescent="0.25">
      <c r="A393" s="28">
        <v>36732</v>
      </c>
      <c r="B393" s="10">
        <v>36708</v>
      </c>
      <c r="C393" s="29" t="s">
        <v>16</v>
      </c>
      <c r="D393" s="29" t="s">
        <v>18</v>
      </c>
      <c r="F393" s="30" t="s">
        <v>19</v>
      </c>
      <c r="G393" s="31">
        <v>-10000</v>
      </c>
      <c r="H393" s="31">
        <v>-10000</v>
      </c>
      <c r="I393" s="32">
        <v>0</v>
      </c>
      <c r="J393" s="39">
        <f t="shared" si="11"/>
        <v>0</v>
      </c>
      <c r="K393" s="29">
        <v>323717</v>
      </c>
    </row>
    <row r="394" spans="1:11" x14ac:dyDescent="0.25">
      <c r="A394" s="28">
        <v>36732</v>
      </c>
      <c r="B394" s="10">
        <v>36708</v>
      </c>
      <c r="C394" s="29" t="s">
        <v>16</v>
      </c>
      <c r="D394" s="29" t="s">
        <v>18</v>
      </c>
      <c r="F394" s="30" t="s">
        <v>19</v>
      </c>
      <c r="G394" s="31">
        <v>-10000</v>
      </c>
      <c r="H394" s="31">
        <v>-10000</v>
      </c>
      <c r="I394" s="32">
        <v>0</v>
      </c>
      <c r="J394" s="39">
        <f t="shared" si="11"/>
        <v>0</v>
      </c>
      <c r="K394" s="29">
        <v>329259</v>
      </c>
    </row>
    <row r="395" spans="1:11" x14ac:dyDescent="0.25">
      <c r="A395" s="28">
        <v>36732</v>
      </c>
      <c r="B395" s="10">
        <v>36708</v>
      </c>
      <c r="C395" s="29" t="s">
        <v>16</v>
      </c>
      <c r="D395" s="29" t="s">
        <v>18</v>
      </c>
      <c r="F395" s="30" t="s">
        <v>19</v>
      </c>
      <c r="G395" s="31">
        <v>-10000</v>
      </c>
      <c r="H395" s="31">
        <v>-10000</v>
      </c>
      <c r="I395" s="32">
        <v>0</v>
      </c>
      <c r="J395" s="39">
        <f t="shared" si="11"/>
        <v>0</v>
      </c>
      <c r="K395" s="29">
        <v>323718</v>
      </c>
    </row>
    <row r="396" spans="1:11" x14ac:dyDescent="0.25">
      <c r="A396" s="28">
        <v>36732</v>
      </c>
      <c r="B396" s="10">
        <v>36708</v>
      </c>
      <c r="C396" s="29" t="s">
        <v>16</v>
      </c>
      <c r="D396" s="29" t="s">
        <v>18</v>
      </c>
      <c r="F396" s="30" t="s">
        <v>19</v>
      </c>
      <c r="G396" s="31">
        <v>-10000</v>
      </c>
      <c r="H396" s="31">
        <v>-10000</v>
      </c>
      <c r="I396" s="32">
        <v>0</v>
      </c>
      <c r="J396" s="39">
        <f t="shared" si="11"/>
        <v>0</v>
      </c>
      <c r="K396" s="29">
        <v>329260</v>
      </c>
    </row>
    <row r="397" spans="1:11" x14ac:dyDescent="0.25">
      <c r="A397" s="28">
        <v>36732</v>
      </c>
      <c r="B397" s="10">
        <v>36708</v>
      </c>
      <c r="C397" s="29" t="s">
        <v>16</v>
      </c>
      <c r="D397" s="29" t="s">
        <v>18</v>
      </c>
      <c r="F397" s="30" t="s">
        <v>19</v>
      </c>
      <c r="G397" s="31">
        <v>-10000</v>
      </c>
      <c r="H397" s="31">
        <v>-10000</v>
      </c>
      <c r="I397" s="32">
        <v>0</v>
      </c>
      <c r="J397" s="39">
        <f t="shared" si="11"/>
        <v>0</v>
      </c>
      <c r="K397" s="29">
        <v>329262</v>
      </c>
    </row>
    <row r="398" spans="1:11" x14ac:dyDescent="0.25">
      <c r="A398" s="28">
        <v>36732</v>
      </c>
      <c r="B398" s="10">
        <v>36708</v>
      </c>
      <c r="C398" s="29" t="s">
        <v>16</v>
      </c>
      <c r="D398" s="29" t="s">
        <v>18</v>
      </c>
      <c r="F398" s="30" t="s">
        <v>19</v>
      </c>
      <c r="G398" s="31">
        <v>-10000</v>
      </c>
      <c r="H398" s="31">
        <v>-10000</v>
      </c>
      <c r="I398" s="32">
        <v>0</v>
      </c>
      <c r="J398" s="39">
        <f t="shared" si="11"/>
        <v>0</v>
      </c>
      <c r="K398" s="29">
        <v>329256</v>
      </c>
    </row>
    <row r="399" spans="1:11" x14ac:dyDescent="0.25">
      <c r="A399" s="28">
        <v>36712</v>
      </c>
      <c r="B399" s="10">
        <v>36708</v>
      </c>
      <c r="C399" s="29" t="s">
        <v>16</v>
      </c>
      <c r="D399" s="29" t="s">
        <v>18</v>
      </c>
      <c r="F399" s="30" t="s">
        <v>19</v>
      </c>
      <c r="G399" s="31">
        <v>-7832</v>
      </c>
      <c r="H399" s="31">
        <v>-7832</v>
      </c>
      <c r="I399" s="32">
        <v>0</v>
      </c>
      <c r="J399" s="39">
        <f t="shared" si="11"/>
        <v>0</v>
      </c>
      <c r="K399" s="29">
        <v>322136</v>
      </c>
    </row>
    <row r="400" spans="1:11" x14ac:dyDescent="0.25">
      <c r="A400" s="28">
        <v>36717</v>
      </c>
      <c r="B400" s="10">
        <v>36708</v>
      </c>
      <c r="C400" s="29" t="s">
        <v>16</v>
      </c>
      <c r="D400" s="29" t="s">
        <v>18</v>
      </c>
      <c r="F400" s="30" t="s">
        <v>19</v>
      </c>
      <c r="G400" s="31">
        <v>-5900</v>
      </c>
      <c r="H400" s="31">
        <v>-5900</v>
      </c>
      <c r="I400" s="32">
        <v>0</v>
      </c>
      <c r="J400" s="39">
        <f t="shared" si="11"/>
        <v>0</v>
      </c>
      <c r="K400" s="29">
        <v>326678</v>
      </c>
    </row>
    <row r="401" spans="1:11" x14ac:dyDescent="0.25">
      <c r="A401" s="28">
        <v>36719</v>
      </c>
      <c r="B401" s="10">
        <v>36708</v>
      </c>
      <c r="C401" s="29" t="s">
        <v>16</v>
      </c>
      <c r="D401" s="29" t="s">
        <v>18</v>
      </c>
      <c r="F401" s="30" t="s">
        <v>19</v>
      </c>
      <c r="G401" s="31">
        <v>-5487</v>
      </c>
      <c r="H401" s="31">
        <v>-5487</v>
      </c>
      <c r="I401" s="32">
        <v>0</v>
      </c>
      <c r="J401" s="39">
        <f t="shared" si="11"/>
        <v>0</v>
      </c>
      <c r="K401" s="29">
        <v>329267</v>
      </c>
    </row>
    <row r="402" spans="1:11" x14ac:dyDescent="0.25">
      <c r="A402" s="28">
        <v>36718</v>
      </c>
      <c r="B402" s="10">
        <v>36708</v>
      </c>
      <c r="C402" s="29" t="s">
        <v>16</v>
      </c>
      <c r="D402" s="29" t="s">
        <v>18</v>
      </c>
      <c r="F402" s="30" t="s">
        <v>19</v>
      </c>
      <c r="G402" s="31">
        <v>-4315</v>
      </c>
      <c r="H402" s="31">
        <v>-4315</v>
      </c>
      <c r="I402" s="32">
        <v>0</v>
      </c>
      <c r="J402" s="39">
        <f t="shared" si="11"/>
        <v>0</v>
      </c>
      <c r="K402" s="29">
        <v>326654</v>
      </c>
    </row>
    <row r="403" spans="1:11" x14ac:dyDescent="0.25">
      <c r="A403" s="28">
        <v>36709</v>
      </c>
      <c r="B403" s="10">
        <v>36708</v>
      </c>
      <c r="C403" s="29" t="s">
        <v>16</v>
      </c>
      <c r="D403" s="29" t="s">
        <v>18</v>
      </c>
      <c r="F403" s="30" t="s">
        <v>19</v>
      </c>
      <c r="G403" s="31">
        <v>-487</v>
      </c>
      <c r="H403" s="31">
        <v>-1461</v>
      </c>
      <c r="I403" s="32">
        <v>0</v>
      </c>
      <c r="J403" s="39">
        <f t="shared" si="11"/>
        <v>0</v>
      </c>
      <c r="K403" s="29">
        <v>340126</v>
      </c>
    </row>
    <row r="404" spans="1:11" x14ac:dyDescent="0.25">
      <c r="A404" s="28">
        <v>36613</v>
      </c>
      <c r="B404" s="10">
        <v>36708</v>
      </c>
      <c r="C404" s="29" t="s">
        <v>16</v>
      </c>
      <c r="D404" s="29" t="s">
        <v>17</v>
      </c>
      <c r="F404" s="30" t="s">
        <v>20</v>
      </c>
      <c r="G404" s="31">
        <v>8065</v>
      </c>
      <c r="H404" s="31">
        <f>+G404*31</f>
        <v>250015</v>
      </c>
      <c r="I404" s="32">
        <v>0</v>
      </c>
      <c r="J404" s="39">
        <f>IF(H404&gt;0,((H404*I404)*-1),((H404*I404)*-1))</f>
        <v>0</v>
      </c>
      <c r="K404" s="29">
        <v>233163</v>
      </c>
    </row>
    <row r="405" spans="1:11" x14ac:dyDescent="0.25">
      <c r="A405" s="28">
        <v>36693</v>
      </c>
      <c r="B405" s="10">
        <v>36708</v>
      </c>
      <c r="C405" s="29" t="s">
        <v>16</v>
      </c>
      <c r="D405" s="29" t="s">
        <v>17</v>
      </c>
      <c r="F405" s="30" t="s">
        <v>20</v>
      </c>
      <c r="G405" s="31">
        <v>951</v>
      </c>
      <c r="H405" s="31">
        <f>+G405*31</f>
        <v>29481</v>
      </c>
      <c r="I405" s="32">
        <v>0</v>
      </c>
      <c r="J405" s="39">
        <f>IF(H405&gt;0,((H405*I405)*-1),((H405*I405)*-1))</f>
        <v>0</v>
      </c>
      <c r="K405" s="29">
        <v>302214</v>
      </c>
    </row>
    <row r="406" spans="1:11" x14ac:dyDescent="0.25">
      <c r="A406" s="28">
        <v>36721</v>
      </c>
      <c r="B406" s="10">
        <v>36708</v>
      </c>
      <c r="C406" s="29" t="s">
        <v>16</v>
      </c>
      <c r="D406" s="29" t="s">
        <v>17</v>
      </c>
      <c r="F406" s="30" t="s">
        <v>20</v>
      </c>
      <c r="G406" s="31">
        <v>20000</v>
      </c>
      <c r="H406" s="31">
        <f>+G406*3</f>
        <v>60000</v>
      </c>
      <c r="I406" s="32">
        <v>0</v>
      </c>
      <c r="J406" s="39">
        <f>IF(H406&gt;0,((H406*I406)*-1),((H406*I406)*-1))</f>
        <v>0</v>
      </c>
      <c r="K406" s="29">
        <v>335500</v>
      </c>
    </row>
    <row r="407" spans="1:11" x14ac:dyDescent="0.25">
      <c r="A407" s="28">
        <v>36704</v>
      </c>
      <c r="B407" s="10">
        <v>36708</v>
      </c>
      <c r="C407" s="29" t="s">
        <v>16</v>
      </c>
      <c r="D407" s="29" t="s">
        <v>17</v>
      </c>
      <c r="F407" s="30" t="s">
        <v>20</v>
      </c>
      <c r="G407" s="31">
        <v>40000</v>
      </c>
      <c r="H407" s="31">
        <f>+G407*31</f>
        <v>1240000</v>
      </c>
      <c r="I407" s="32">
        <v>0</v>
      </c>
      <c r="J407" s="39">
        <f>IF(H407&gt;0,((H407*I407)*-1),((H407*I407)*-1))</f>
        <v>0</v>
      </c>
      <c r="K407" s="29">
        <v>314945</v>
      </c>
    </row>
    <row r="408" spans="1:11" x14ac:dyDescent="0.25">
      <c r="A408" s="28">
        <v>36738</v>
      </c>
      <c r="B408" s="10">
        <v>36708</v>
      </c>
      <c r="C408" s="29" t="s">
        <v>16</v>
      </c>
      <c r="D408" s="29" t="s">
        <v>18</v>
      </c>
      <c r="F408" s="30" t="s">
        <v>20</v>
      </c>
      <c r="G408" s="31">
        <v>-324198</v>
      </c>
      <c r="H408" s="31">
        <v>-324198</v>
      </c>
      <c r="I408" s="32">
        <v>0</v>
      </c>
      <c r="J408" s="39">
        <v>0</v>
      </c>
      <c r="K408" s="29">
        <v>271608</v>
      </c>
    </row>
    <row r="409" spans="1:11" x14ac:dyDescent="0.25">
      <c r="A409" s="28">
        <v>36738</v>
      </c>
      <c r="B409" s="10">
        <v>36708</v>
      </c>
      <c r="C409" s="29" t="s">
        <v>16</v>
      </c>
      <c r="D409" s="29" t="s">
        <v>18</v>
      </c>
      <c r="F409" s="30" t="s">
        <v>20</v>
      </c>
      <c r="G409" s="31">
        <v>-310000</v>
      </c>
      <c r="H409" s="31">
        <v>-310000</v>
      </c>
      <c r="I409" s="32">
        <v>0</v>
      </c>
      <c r="J409" s="39">
        <v>0</v>
      </c>
      <c r="K409" s="29">
        <v>318705</v>
      </c>
    </row>
    <row r="410" spans="1:11" x14ac:dyDescent="0.25">
      <c r="A410" s="10">
        <v>36738</v>
      </c>
      <c r="B410" s="10">
        <v>36708</v>
      </c>
      <c r="C410" s="6" t="s">
        <v>16</v>
      </c>
      <c r="D410" s="6" t="s">
        <v>18</v>
      </c>
      <c r="F410" s="9" t="s">
        <v>20</v>
      </c>
      <c r="G410" s="11">
        <v>-125116</v>
      </c>
      <c r="H410" s="11">
        <v>-125116</v>
      </c>
      <c r="I410" s="12">
        <v>0</v>
      </c>
      <c r="J410" s="40">
        <v>0</v>
      </c>
      <c r="K410" s="6">
        <v>271634</v>
      </c>
    </row>
    <row r="411" spans="1:11" x14ac:dyDescent="0.25">
      <c r="A411" s="10">
        <v>36738</v>
      </c>
      <c r="B411" s="10">
        <v>36708</v>
      </c>
      <c r="C411" s="6" t="s">
        <v>16</v>
      </c>
      <c r="D411" s="6" t="s">
        <v>18</v>
      </c>
      <c r="F411" s="9" t="s">
        <v>20</v>
      </c>
      <c r="G411" s="11">
        <v>-78740</v>
      </c>
      <c r="H411" s="11">
        <v>-78740</v>
      </c>
      <c r="I411" s="12">
        <v>0</v>
      </c>
      <c r="J411" s="40">
        <v>0</v>
      </c>
      <c r="K411" s="6">
        <v>233123</v>
      </c>
    </row>
    <row r="412" spans="1:11" x14ac:dyDescent="0.25">
      <c r="A412" s="10">
        <v>36738</v>
      </c>
      <c r="B412" s="10">
        <v>36708</v>
      </c>
      <c r="C412" s="6" t="s">
        <v>16</v>
      </c>
      <c r="D412" s="6" t="s">
        <v>18</v>
      </c>
      <c r="F412" s="9" t="s">
        <v>20</v>
      </c>
      <c r="G412" s="11">
        <v>-60000</v>
      </c>
      <c r="H412" s="11">
        <v>-60000</v>
      </c>
      <c r="I412" s="12">
        <v>0</v>
      </c>
      <c r="J412" s="40">
        <v>0</v>
      </c>
      <c r="K412" s="6">
        <v>335462</v>
      </c>
    </row>
    <row r="413" spans="1:11" x14ac:dyDescent="0.25">
      <c r="A413" s="10">
        <v>36738</v>
      </c>
      <c r="B413" s="10">
        <v>36708</v>
      </c>
      <c r="C413" s="6" t="s">
        <v>16</v>
      </c>
      <c r="D413" s="6" t="s">
        <v>18</v>
      </c>
      <c r="F413" s="9" t="s">
        <v>20</v>
      </c>
      <c r="G413" s="11">
        <v>-30750</v>
      </c>
      <c r="H413" s="11">
        <v>-30750</v>
      </c>
      <c r="I413" s="12">
        <v>0</v>
      </c>
      <c r="J413" s="40">
        <v>0</v>
      </c>
      <c r="K413" s="6">
        <v>320224</v>
      </c>
    </row>
    <row r="414" spans="1:11" x14ac:dyDescent="0.25">
      <c r="A414" s="10">
        <v>36733</v>
      </c>
      <c r="B414" s="10">
        <v>36708</v>
      </c>
      <c r="C414" s="6" t="s">
        <v>16</v>
      </c>
      <c r="D414" s="6" t="s">
        <v>18</v>
      </c>
      <c r="F414" s="9" t="s">
        <v>20</v>
      </c>
      <c r="G414" s="11">
        <v>-30000</v>
      </c>
      <c r="H414" s="11">
        <v>-30000</v>
      </c>
      <c r="I414" s="12">
        <v>0</v>
      </c>
      <c r="J414" s="40">
        <v>0</v>
      </c>
      <c r="K414" s="6">
        <v>340111</v>
      </c>
    </row>
    <row r="415" spans="1:11" x14ac:dyDescent="0.25">
      <c r="A415" s="10">
        <v>36734</v>
      </c>
      <c r="B415" s="10">
        <v>36708</v>
      </c>
      <c r="C415" s="6" t="s">
        <v>16</v>
      </c>
      <c r="D415" s="6" t="s">
        <v>18</v>
      </c>
      <c r="F415" s="9" t="s">
        <v>20</v>
      </c>
      <c r="G415" s="11">
        <v>-30000</v>
      </c>
      <c r="H415" s="11">
        <v>-30000</v>
      </c>
      <c r="I415" s="12">
        <v>0</v>
      </c>
      <c r="J415" s="40">
        <v>0</v>
      </c>
      <c r="K415" s="6">
        <v>325198</v>
      </c>
    </row>
    <row r="416" spans="1:11" x14ac:dyDescent="0.25">
      <c r="A416" s="10">
        <v>36735</v>
      </c>
      <c r="B416" s="10">
        <v>36708</v>
      </c>
      <c r="C416" s="6" t="s">
        <v>16</v>
      </c>
      <c r="D416" s="6" t="s">
        <v>18</v>
      </c>
      <c r="F416" s="9" t="s">
        <v>20</v>
      </c>
      <c r="G416" s="11">
        <v>-30000</v>
      </c>
      <c r="H416" s="11">
        <v>-30000</v>
      </c>
      <c r="I416" s="12">
        <v>0</v>
      </c>
      <c r="J416" s="40">
        <v>0</v>
      </c>
      <c r="K416" s="6">
        <v>332045</v>
      </c>
    </row>
    <row r="417" spans="1:11" x14ac:dyDescent="0.25">
      <c r="A417" s="10">
        <v>36736</v>
      </c>
      <c r="B417" s="10">
        <v>36708</v>
      </c>
      <c r="C417" s="6" t="s">
        <v>16</v>
      </c>
      <c r="D417" s="6" t="s">
        <v>18</v>
      </c>
      <c r="F417" s="9" t="s">
        <v>20</v>
      </c>
      <c r="G417" s="11">
        <v>-30000</v>
      </c>
      <c r="H417" s="11">
        <v>-30000</v>
      </c>
      <c r="I417" s="12">
        <v>0</v>
      </c>
      <c r="J417" s="40">
        <v>0</v>
      </c>
      <c r="K417" s="6">
        <v>348470</v>
      </c>
    </row>
    <row r="418" spans="1:11" x14ac:dyDescent="0.25">
      <c r="A418" s="10">
        <v>36737</v>
      </c>
      <c r="B418" s="10">
        <v>36708</v>
      </c>
      <c r="C418" s="6" t="s">
        <v>16</v>
      </c>
      <c r="D418" s="6" t="s">
        <v>18</v>
      </c>
      <c r="F418" s="9" t="s">
        <v>20</v>
      </c>
      <c r="G418" s="11">
        <v>-30000</v>
      </c>
      <c r="H418" s="11">
        <v>-30000</v>
      </c>
      <c r="I418" s="12">
        <v>0</v>
      </c>
      <c r="J418" s="40">
        <v>0</v>
      </c>
      <c r="K418" s="6">
        <v>332048</v>
      </c>
    </row>
    <row r="419" spans="1:11" x14ac:dyDescent="0.25">
      <c r="A419" s="10">
        <v>36738</v>
      </c>
      <c r="B419" s="10">
        <v>36708</v>
      </c>
      <c r="C419" s="6" t="s">
        <v>16</v>
      </c>
      <c r="D419" s="6" t="s">
        <v>18</v>
      </c>
      <c r="F419" s="9" t="s">
        <v>20</v>
      </c>
      <c r="G419" s="11">
        <v>-25000</v>
      </c>
      <c r="H419" s="11">
        <v>-25000</v>
      </c>
      <c r="I419" s="12">
        <v>0</v>
      </c>
      <c r="J419" s="40">
        <v>0</v>
      </c>
      <c r="K419" s="6">
        <v>320231</v>
      </c>
    </row>
    <row r="420" spans="1:11" x14ac:dyDescent="0.25">
      <c r="A420" s="10">
        <v>36738</v>
      </c>
      <c r="B420" s="10">
        <v>36708</v>
      </c>
      <c r="C420" s="6" t="s">
        <v>16</v>
      </c>
      <c r="D420" s="6" t="s">
        <v>18</v>
      </c>
      <c r="F420" s="9" t="s">
        <v>20</v>
      </c>
      <c r="G420" s="11">
        <v>-25000</v>
      </c>
      <c r="H420" s="11">
        <v>-25000</v>
      </c>
      <c r="I420" s="12">
        <v>0</v>
      </c>
      <c r="J420" s="40">
        <v>0</v>
      </c>
      <c r="K420" s="6">
        <v>320229</v>
      </c>
    </row>
    <row r="421" spans="1:11" x14ac:dyDescent="0.25">
      <c r="A421" s="10">
        <v>36738</v>
      </c>
      <c r="B421" s="10">
        <v>36708</v>
      </c>
      <c r="C421" s="6" t="s">
        <v>16</v>
      </c>
      <c r="D421" s="6" t="s">
        <v>18</v>
      </c>
      <c r="F421" s="9" t="s">
        <v>20</v>
      </c>
      <c r="G421" s="11">
        <v>-25000</v>
      </c>
      <c r="H421" s="11">
        <v>-25000</v>
      </c>
      <c r="I421" s="12">
        <v>0</v>
      </c>
      <c r="J421" s="40">
        <v>0</v>
      </c>
      <c r="K421" s="6">
        <v>320227</v>
      </c>
    </row>
    <row r="422" spans="1:11" x14ac:dyDescent="0.25">
      <c r="A422" s="10">
        <v>36738</v>
      </c>
      <c r="B422" s="10">
        <v>36708</v>
      </c>
      <c r="C422" s="6" t="s">
        <v>16</v>
      </c>
      <c r="D422" s="6" t="s">
        <v>18</v>
      </c>
      <c r="F422" s="9" t="s">
        <v>20</v>
      </c>
      <c r="G422" s="11">
        <v>-18450</v>
      </c>
      <c r="H422" s="11">
        <v>-18450</v>
      </c>
      <c r="I422" s="12">
        <v>0</v>
      </c>
      <c r="J422" s="40">
        <v>0</v>
      </c>
      <c r="K422" s="6">
        <v>340112</v>
      </c>
    </row>
    <row r="423" spans="1:11" x14ac:dyDescent="0.25">
      <c r="A423" s="10">
        <v>36738</v>
      </c>
      <c r="B423" s="10">
        <v>36708</v>
      </c>
      <c r="C423" s="6" t="s">
        <v>16</v>
      </c>
      <c r="D423" s="6" t="s">
        <v>18</v>
      </c>
      <c r="F423" s="9" t="s">
        <v>20</v>
      </c>
      <c r="G423" s="11">
        <v>-18450</v>
      </c>
      <c r="H423" s="11">
        <v>-18450</v>
      </c>
      <c r="I423" s="12">
        <v>0</v>
      </c>
      <c r="J423" s="40">
        <v>0</v>
      </c>
      <c r="K423" s="6">
        <v>348473</v>
      </c>
    </row>
    <row r="424" spans="1:11" x14ac:dyDescent="0.25">
      <c r="A424" s="10">
        <v>36738</v>
      </c>
      <c r="B424" s="10">
        <v>36708</v>
      </c>
      <c r="C424" s="6" t="s">
        <v>16</v>
      </c>
      <c r="D424" s="6" t="s">
        <v>18</v>
      </c>
      <c r="F424" s="9" t="s">
        <v>20</v>
      </c>
      <c r="G424" s="11">
        <v>-15000</v>
      </c>
      <c r="H424" s="11">
        <v>-15000</v>
      </c>
      <c r="I424" s="12">
        <v>0</v>
      </c>
      <c r="J424" s="40">
        <v>0</v>
      </c>
      <c r="K424" s="6">
        <v>325194</v>
      </c>
    </row>
    <row r="425" spans="1:11" x14ac:dyDescent="0.25">
      <c r="A425" s="10">
        <v>36738</v>
      </c>
      <c r="B425" s="10">
        <v>36708</v>
      </c>
      <c r="C425" s="6" t="s">
        <v>16</v>
      </c>
      <c r="D425" s="6" t="s">
        <v>18</v>
      </c>
      <c r="F425" s="9" t="s">
        <v>20</v>
      </c>
      <c r="G425" s="11">
        <v>-15000</v>
      </c>
      <c r="H425" s="11">
        <v>-15000</v>
      </c>
      <c r="I425" s="12">
        <v>0</v>
      </c>
      <c r="J425" s="40">
        <v>0</v>
      </c>
      <c r="K425" s="6">
        <v>325197</v>
      </c>
    </row>
    <row r="426" spans="1:11" x14ac:dyDescent="0.25">
      <c r="A426" s="10">
        <v>36738</v>
      </c>
      <c r="B426" s="10">
        <v>36708</v>
      </c>
      <c r="C426" s="6" t="s">
        <v>16</v>
      </c>
      <c r="D426" s="6" t="s">
        <v>18</v>
      </c>
      <c r="F426" s="9" t="s">
        <v>20</v>
      </c>
      <c r="G426" s="11">
        <v>-13113</v>
      </c>
      <c r="H426" s="11">
        <v>-13113</v>
      </c>
      <c r="I426" s="12">
        <v>0</v>
      </c>
      <c r="J426" s="40">
        <v>0</v>
      </c>
      <c r="K426" s="6">
        <v>275374</v>
      </c>
    </row>
    <row r="427" spans="1:11" x14ac:dyDescent="0.25">
      <c r="A427" s="10">
        <v>36738</v>
      </c>
      <c r="B427" s="10">
        <v>36708</v>
      </c>
      <c r="C427" s="6" t="s">
        <v>16</v>
      </c>
      <c r="D427" s="6" t="s">
        <v>18</v>
      </c>
      <c r="F427" s="9" t="s">
        <v>20</v>
      </c>
      <c r="G427" s="11">
        <v>-12710</v>
      </c>
      <c r="H427" s="11">
        <v>-12710</v>
      </c>
      <c r="I427" s="12">
        <v>0</v>
      </c>
      <c r="J427" s="40">
        <v>0</v>
      </c>
      <c r="K427" s="6">
        <v>275370</v>
      </c>
    </row>
    <row r="428" spans="1:11" x14ac:dyDescent="0.25">
      <c r="A428" s="10">
        <v>36732</v>
      </c>
      <c r="B428" s="10">
        <v>36708</v>
      </c>
      <c r="C428" s="6" t="s">
        <v>16</v>
      </c>
      <c r="D428" s="6" t="s">
        <v>18</v>
      </c>
      <c r="F428" s="9" t="s">
        <v>20</v>
      </c>
      <c r="G428" s="11">
        <v>-10000</v>
      </c>
      <c r="H428" s="11">
        <v>-10000</v>
      </c>
      <c r="I428" s="12">
        <v>0</v>
      </c>
      <c r="J428" s="40">
        <f t="shared" ref="J428:J436" si="12">IF(H428&gt;0,((H428*I428)*-1),((H428*I428)*-1))</f>
        <v>0</v>
      </c>
      <c r="K428" s="6">
        <v>327907</v>
      </c>
    </row>
    <row r="429" spans="1:11" x14ac:dyDescent="0.25">
      <c r="A429" s="10">
        <v>36732</v>
      </c>
      <c r="B429" s="10">
        <v>36708</v>
      </c>
      <c r="C429" s="6" t="s">
        <v>16</v>
      </c>
      <c r="D429" s="6" t="s">
        <v>18</v>
      </c>
      <c r="F429" s="9" t="s">
        <v>20</v>
      </c>
      <c r="G429" s="11">
        <v>-10000</v>
      </c>
      <c r="H429" s="11">
        <v>-10000</v>
      </c>
      <c r="I429" s="12">
        <v>0</v>
      </c>
      <c r="J429" s="40">
        <f t="shared" si="12"/>
        <v>0</v>
      </c>
      <c r="K429" s="6">
        <v>326651</v>
      </c>
    </row>
    <row r="430" spans="1:11" x14ac:dyDescent="0.25">
      <c r="A430" s="10">
        <v>36732</v>
      </c>
      <c r="B430" s="10">
        <v>36708</v>
      </c>
      <c r="C430" s="6" t="s">
        <v>16</v>
      </c>
      <c r="D430" s="6" t="s">
        <v>18</v>
      </c>
      <c r="F430" s="9" t="s">
        <v>20</v>
      </c>
      <c r="G430" s="11">
        <v>-10000</v>
      </c>
      <c r="H430" s="11">
        <v>-10000</v>
      </c>
      <c r="I430" s="12">
        <v>0</v>
      </c>
      <c r="J430" s="40">
        <f t="shared" si="12"/>
        <v>0</v>
      </c>
      <c r="K430" s="6">
        <v>326652</v>
      </c>
    </row>
    <row r="431" spans="1:11" x14ac:dyDescent="0.25">
      <c r="A431" s="10">
        <v>36732</v>
      </c>
      <c r="B431" s="10">
        <v>36708</v>
      </c>
      <c r="C431" s="6" t="s">
        <v>16</v>
      </c>
      <c r="D431" s="6" t="s">
        <v>18</v>
      </c>
      <c r="F431" s="9" t="s">
        <v>20</v>
      </c>
      <c r="G431" s="11">
        <v>-10000</v>
      </c>
      <c r="H431" s="11">
        <v>-10000</v>
      </c>
      <c r="I431" s="12">
        <v>0</v>
      </c>
      <c r="J431" s="40">
        <f t="shared" si="12"/>
        <v>0</v>
      </c>
      <c r="K431" s="6">
        <v>327908</v>
      </c>
    </row>
    <row r="432" spans="1:11" x14ac:dyDescent="0.25">
      <c r="A432" s="10">
        <v>36732</v>
      </c>
      <c r="B432" s="10">
        <v>36708</v>
      </c>
      <c r="C432" s="6" t="s">
        <v>16</v>
      </c>
      <c r="D432" s="6" t="s">
        <v>18</v>
      </c>
      <c r="F432" s="9" t="s">
        <v>20</v>
      </c>
      <c r="G432" s="11">
        <v>-10000</v>
      </c>
      <c r="H432" s="11">
        <v>-10000</v>
      </c>
      <c r="I432" s="12">
        <v>0</v>
      </c>
      <c r="J432" s="40">
        <f t="shared" si="12"/>
        <v>0</v>
      </c>
      <c r="K432" s="6">
        <v>329249</v>
      </c>
    </row>
    <row r="433" spans="1:11" x14ac:dyDescent="0.25">
      <c r="A433" s="10">
        <v>36732</v>
      </c>
      <c r="B433" s="10">
        <v>36708</v>
      </c>
      <c r="C433" s="6" t="s">
        <v>16</v>
      </c>
      <c r="D433" s="6" t="s">
        <v>18</v>
      </c>
      <c r="F433" s="9" t="s">
        <v>20</v>
      </c>
      <c r="G433" s="11">
        <v>-10000</v>
      </c>
      <c r="H433" s="11">
        <v>-10000</v>
      </c>
      <c r="I433" s="12">
        <v>0</v>
      </c>
      <c r="J433" s="40">
        <f t="shared" si="12"/>
        <v>0</v>
      </c>
      <c r="K433" s="6">
        <v>329253</v>
      </c>
    </row>
    <row r="434" spans="1:11" x14ac:dyDescent="0.25">
      <c r="A434" s="10">
        <v>36732</v>
      </c>
      <c r="B434" s="10">
        <v>36708</v>
      </c>
      <c r="C434" s="6" t="s">
        <v>16</v>
      </c>
      <c r="D434" s="6" t="s">
        <v>18</v>
      </c>
      <c r="F434" s="9" t="s">
        <v>20</v>
      </c>
      <c r="G434" s="11">
        <v>-10000</v>
      </c>
      <c r="H434" s="11">
        <v>-10000</v>
      </c>
      <c r="I434" s="12">
        <v>0</v>
      </c>
      <c r="J434" s="40">
        <f t="shared" si="12"/>
        <v>0</v>
      </c>
      <c r="K434" s="6">
        <v>343486</v>
      </c>
    </row>
    <row r="435" spans="1:11" x14ac:dyDescent="0.25">
      <c r="A435" s="10">
        <v>36732</v>
      </c>
      <c r="B435" s="10">
        <v>36708</v>
      </c>
      <c r="C435" s="6" t="s">
        <v>16</v>
      </c>
      <c r="D435" s="6" t="s">
        <v>18</v>
      </c>
      <c r="F435" s="9" t="s">
        <v>20</v>
      </c>
      <c r="G435" s="11">
        <v>-10000</v>
      </c>
      <c r="H435" s="11">
        <v>-10000</v>
      </c>
      <c r="I435" s="12">
        <v>0</v>
      </c>
      <c r="J435" s="40">
        <f t="shared" si="12"/>
        <v>0</v>
      </c>
      <c r="K435" s="6">
        <v>345129</v>
      </c>
    </row>
    <row r="436" spans="1:11" x14ac:dyDescent="0.25">
      <c r="A436" s="10">
        <v>36732</v>
      </c>
      <c r="B436" s="10">
        <v>36708</v>
      </c>
      <c r="C436" s="6" t="s">
        <v>16</v>
      </c>
      <c r="D436" s="6" t="s">
        <v>18</v>
      </c>
      <c r="F436" s="9" t="s">
        <v>20</v>
      </c>
      <c r="G436" s="11">
        <v>-10000</v>
      </c>
      <c r="H436" s="11">
        <v>-10000</v>
      </c>
      <c r="I436" s="12">
        <v>0</v>
      </c>
      <c r="J436" s="40">
        <f t="shared" si="12"/>
        <v>0</v>
      </c>
      <c r="K436" s="6">
        <v>346881</v>
      </c>
    </row>
    <row r="437" spans="1:11" x14ac:dyDescent="0.25">
      <c r="A437" s="10">
        <v>36738</v>
      </c>
      <c r="B437" s="10">
        <v>36708</v>
      </c>
      <c r="C437" s="6" t="s">
        <v>16</v>
      </c>
      <c r="D437" s="6" t="s">
        <v>18</v>
      </c>
      <c r="F437" s="9" t="s">
        <v>20</v>
      </c>
      <c r="G437" s="11">
        <v>-8630</v>
      </c>
      <c r="H437" s="11">
        <v>-8630</v>
      </c>
      <c r="I437" s="12">
        <v>0</v>
      </c>
      <c r="J437" s="40">
        <v>0</v>
      </c>
      <c r="K437" s="6">
        <v>322134</v>
      </c>
    </row>
    <row r="438" spans="1:11" x14ac:dyDescent="0.25">
      <c r="A438" s="10">
        <v>36738</v>
      </c>
      <c r="B438" s="10">
        <v>36708</v>
      </c>
      <c r="C438" s="6" t="s">
        <v>16</v>
      </c>
      <c r="D438" s="6" t="s">
        <v>18</v>
      </c>
      <c r="F438" s="9" t="s">
        <v>20</v>
      </c>
      <c r="G438" s="11">
        <v>-6150</v>
      </c>
      <c r="H438" s="11">
        <v>-6150</v>
      </c>
      <c r="I438" s="12">
        <v>0</v>
      </c>
      <c r="J438" s="40">
        <v>0</v>
      </c>
      <c r="K438" s="6">
        <v>343487</v>
      </c>
    </row>
    <row r="439" spans="1:11" x14ac:dyDescent="0.25">
      <c r="A439" s="10">
        <v>36738</v>
      </c>
      <c r="B439" s="10">
        <v>36708</v>
      </c>
      <c r="C439" s="6" t="s">
        <v>16</v>
      </c>
      <c r="D439" s="6" t="s">
        <v>18</v>
      </c>
      <c r="F439" s="9" t="s">
        <v>20</v>
      </c>
      <c r="G439" s="11">
        <v>-6150</v>
      </c>
      <c r="H439" s="11">
        <v>-6150</v>
      </c>
      <c r="I439" s="12">
        <v>0</v>
      </c>
      <c r="J439" s="40">
        <v>0</v>
      </c>
      <c r="K439" s="6">
        <v>345131</v>
      </c>
    </row>
    <row r="440" spans="1:11" x14ac:dyDescent="0.25">
      <c r="A440" s="10">
        <v>36738</v>
      </c>
      <c r="B440" s="10">
        <v>36708</v>
      </c>
      <c r="C440" s="6" t="s">
        <v>16</v>
      </c>
      <c r="D440" s="6" t="s">
        <v>18</v>
      </c>
      <c r="F440" s="9" t="s">
        <v>20</v>
      </c>
      <c r="G440" s="11">
        <v>-6150</v>
      </c>
      <c r="H440" s="11">
        <v>-6150</v>
      </c>
      <c r="I440" s="12">
        <v>0</v>
      </c>
      <c r="J440" s="40">
        <v>0</v>
      </c>
      <c r="K440" s="6">
        <v>346886</v>
      </c>
    </row>
    <row r="441" spans="1:11" x14ac:dyDescent="0.25">
      <c r="A441" s="10">
        <v>36738</v>
      </c>
      <c r="B441" s="10">
        <v>36708</v>
      </c>
      <c r="C441" s="6" t="s">
        <v>16</v>
      </c>
      <c r="D441" s="6" t="s">
        <v>18</v>
      </c>
      <c r="F441" s="9" t="s">
        <v>20</v>
      </c>
      <c r="G441" s="11">
        <v>-5000</v>
      </c>
      <c r="H441" s="11">
        <v>-5000</v>
      </c>
      <c r="I441" s="12">
        <v>0</v>
      </c>
      <c r="J441" s="40">
        <v>0</v>
      </c>
      <c r="K441" s="6">
        <v>323704</v>
      </c>
    </row>
    <row r="442" spans="1:11" x14ac:dyDescent="0.25">
      <c r="A442" s="10">
        <v>36738</v>
      </c>
      <c r="B442" s="10">
        <v>36708</v>
      </c>
      <c r="C442" s="6" t="s">
        <v>16</v>
      </c>
      <c r="D442" s="6" t="s">
        <v>18</v>
      </c>
      <c r="F442" s="9" t="s">
        <v>20</v>
      </c>
      <c r="G442" s="11">
        <v>-5000</v>
      </c>
      <c r="H442" s="11">
        <v>-5000</v>
      </c>
      <c r="I442" s="12">
        <v>0</v>
      </c>
      <c r="J442" s="40">
        <v>0</v>
      </c>
      <c r="K442" s="6">
        <v>323708</v>
      </c>
    </row>
    <row r="443" spans="1:11" x14ac:dyDescent="0.25">
      <c r="A443" s="10">
        <v>36738</v>
      </c>
      <c r="B443" s="10">
        <v>36708</v>
      </c>
      <c r="C443" s="6" t="s">
        <v>16</v>
      </c>
      <c r="D443" s="6" t="s">
        <v>18</v>
      </c>
      <c r="F443" s="9" t="s">
        <v>20</v>
      </c>
      <c r="G443" s="11">
        <v>-5000</v>
      </c>
      <c r="H443" s="11">
        <v>-5000</v>
      </c>
      <c r="I443" s="12">
        <v>0</v>
      </c>
      <c r="J443" s="40">
        <v>0</v>
      </c>
      <c r="K443" s="6">
        <v>323710</v>
      </c>
    </row>
    <row r="444" spans="1:11" x14ac:dyDescent="0.25">
      <c r="A444" s="10">
        <v>36738</v>
      </c>
      <c r="B444" s="10">
        <v>36708</v>
      </c>
      <c r="C444" s="6" t="s">
        <v>16</v>
      </c>
      <c r="D444" s="6" t="s">
        <v>18</v>
      </c>
      <c r="F444" s="9" t="s">
        <v>20</v>
      </c>
      <c r="G444" s="11">
        <v>-5000</v>
      </c>
      <c r="H444" s="11">
        <v>-5000</v>
      </c>
      <c r="I444" s="12">
        <v>0</v>
      </c>
      <c r="J444" s="40">
        <v>0</v>
      </c>
      <c r="K444" s="6">
        <v>323711</v>
      </c>
    </row>
    <row r="445" spans="1:11" x14ac:dyDescent="0.25">
      <c r="A445" s="10">
        <v>36738</v>
      </c>
      <c r="B445" s="10">
        <v>36708</v>
      </c>
      <c r="C445" s="6" t="s">
        <v>16</v>
      </c>
      <c r="D445" s="6" t="s">
        <v>18</v>
      </c>
      <c r="F445" s="9" t="s">
        <v>20</v>
      </c>
      <c r="G445" s="11">
        <v>-5000</v>
      </c>
      <c r="H445" s="11">
        <v>-5000</v>
      </c>
      <c r="I445" s="12">
        <v>0</v>
      </c>
      <c r="J445" s="40">
        <v>0</v>
      </c>
      <c r="K445" s="6">
        <v>322135</v>
      </c>
    </row>
    <row r="446" spans="1:11" x14ac:dyDescent="0.25">
      <c r="A446" s="10">
        <v>36738</v>
      </c>
      <c r="B446" s="10">
        <v>36708</v>
      </c>
      <c r="C446" s="6" t="s">
        <v>16</v>
      </c>
      <c r="D446" s="6" t="s">
        <v>18</v>
      </c>
      <c r="F446" s="9" t="s">
        <v>20</v>
      </c>
      <c r="G446" s="11">
        <v>-5000</v>
      </c>
      <c r="H446" s="11">
        <v>-5000</v>
      </c>
      <c r="I446" s="12">
        <v>0</v>
      </c>
      <c r="J446" s="40">
        <v>0</v>
      </c>
      <c r="K446" s="6">
        <v>341950</v>
      </c>
    </row>
    <row r="447" spans="1:11" x14ac:dyDescent="0.25">
      <c r="A447" s="10">
        <v>36738</v>
      </c>
      <c r="B447" s="10">
        <v>36708</v>
      </c>
      <c r="C447" s="6" t="s">
        <v>16</v>
      </c>
      <c r="D447" s="6" t="s">
        <v>18</v>
      </c>
      <c r="F447" s="9" t="s">
        <v>20</v>
      </c>
      <c r="G447" s="11">
        <v>-5000</v>
      </c>
      <c r="H447" s="11">
        <v>-5000</v>
      </c>
      <c r="I447" s="12">
        <v>0</v>
      </c>
      <c r="J447" s="40">
        <v>0</v>
      </c>
      <c r="K447" s="6">
        <v>341951</v>
      </c>
    </row>
    <row r="448" spans="1:11" x14ac:dyDescent="0.25">
      <c r="A448" s="10">
        <v>36738</v>
      </c>
      <c r="B448" s="10">
        <v>36708</v>
      </c>
      <c r="C448" s="6" t="s">
        <v>16</v>
      </c>
      <c r="D448" s="6" t="s">
        <v>18</v>
      </c>
      <c r="F448" s="9" t="s">
        <v>20</v>
      </c>
      <c r="G448" s="11">
        <v>-3450</v>
      </c>
      <c r="H448" s="11">
        <v>-3450</v>
      </c>
      <c r="I448" s="12">
        <v>0</v>
      </c>
      <c r="J448" s="40">
        <v>0</v>
      </c>
      <c r="K448" s="6">
        <v>325199</v>
      </c>
    </row>
    <row r="449" spans="1:12" x14ac:dyDescent="0.25">
      <c r="A449" s="10">
        <v>36738</v>
      </c>
      <c r="B449" s="10">
        <v>36708</v>
      </c>
      <c r="C449" s="6" t="s">
        <v>16</v>
      </c>
      <c r="D449" s="6" t="s">
        <v>18</v>
      </c>
      <c r="F449" s="9" t="s">
        <v>20</v>
      </c>
      <c r="G449" s="11">
        <v>-3450</v>
      </c>
      <c r="H449" s="11">
        <v>-3450</v>
      </c>
      <c r="I449" s="12">
        <v>0</v>
      </c>
      <c r="J449" s="40">
        <v>0</v>
      </c>
      <c r="K449" s="6">
        <v>332049</v>
      </c>
    </row>
    <row r="450" spans="1:12" x14ac:dyDescent="0.25">
      <c r="A450" s="10">
        <v>36738</v>
      </c>
      <c r="B450" s="10">
        <v>36708</v>
      </c>
      <c r="C450" s="6" t="s">
        <v>16</v>
      </c>
      <c r="D450" s="6" t="s">
        <v>18</v>
      </c>
      <c r="F450" s="9" t="s">
        <v>20</v>
      </c>
      <c r="G450" s="11">
        <v>-1150</v>
      </c>
      <c r="H450" s="11">
        <v>-1150</v>
      </c>
      <c r="I450" s="12">
        <v>0</v>
      </c>
      <c r="J450" s="40">
        <v>0</v>
      </c>
      <c r="K450" s="6">
        <v>323712</v>
      </c>
    </row>
    <row r="451" spans="1:12" x14ac:dyDescent="0.25">
      <c r="A451" s="10">
        <v>36738</v>
      </c>
      <c r="B451" s="10">
        <v>36708</v>
      </c>
      <c r="C451" s="6" t="s">
        <v>16</v>
      </c>
      <c r="D451" s="6" t="s">
        <v>18</v>
      </c>
      <c r="F451" s="9" t="s">
        <v>20</v>
      </c>
      <c r="G451" s="11">
        <v>-1150</v>
      </c>
      <c r="H451" s="11">
        <v>-1150</v>
      </c>
      <c r="I451" s="12">
        <v>0</v>
      </c>
      <c r="J451" s="40">
        <v>0</v>
      </c>
      <c r="K451" s="6">
        <v>327909</v>
      </c>
    </row>
    <row r="452" spans="1:12" x14ac:dyDescent="0.25">
      <c r="A452" s="10">
        <v>36738</v>
      </c>
      <c r="B452" s="10">
        <v>36708</v>
      </c>
      <c r="C452" s="6" t="s">
        <v>16</v>
      </c>
      <c r="D452" s="6" t="s">
        <v>18</v>
      </c>
      <c r="F452" s="9" t="s">
        <v>20</v>
      </c>
      <c r="G452" s="11">
        <v>-1150</v>
      </c>
      <c r="H452" s="11">
        <v>-1150</v>
      </c>
      <c r="I452" s="12">
        <v>0</v>
      </c>
      <c r="J452" s="40">
        <v>0</v>
      </c>
      <c r="K452" s="6">
        <v>326653</v>
      </c>
    </row>
    <row r="453" spans="1:12" x14ac:dyDescent="0.25">
      <c r="A453" s="10">
        <v>36738</v>
      </c>
      <c r="B453" s="10">
        <v>36708</v>
      </c>
      <c r="C453" s="6" t="s">
        <v>16</v>
      </c>
      <c r="D453" s="6" t="s">
        <v>18</v>
      </c>
      <c r="F453" s="9" t="s">
        <v>20</v>
      </c>
      <c r="G453" s="11">
        <v>-1150</v>
      </c>
      <c r="H453" s="11">
        <v>-1150</v>
      </c>
      <c r="I453" s="12">
        <v>0</v>
      </c>
      <c r="J453" s="40">
        <v>0</v>
      </c>
      <c r="K453" s="6">
        <v>329255</v>
      </c>
    </row>
    <row r="454" spans="1:12" x14ac:dyDescent="0.25">
      <c r="A454" s="47">
        <v>36630</v>
      </c>
      <c r="B454" s="10">
        <v>36739</v>
      </c>
      <c r="C454" s="29" t="s">
        <v>58</v>
      </c>
      <c r="D454" s="29" t="s">
        <v>17</v>
      </c>
      <c r="F454" s="29" t="s">
        <v>55</v>
      </c>
      <c r="G454" s="45">
        <v>4921</v>
      </c>
      <c r="H454" s="45">
        <f>4921*31</f>
        <v>152551</v>
      </c>
      <c r="I454" s="46">
        <v>3.07</v>
      </c>
      <c r="J454" s="48">
        <f t="shared" ref="J454:J479" si="13">IF(H454&gt;0,((H454*I454)*-1),((H454*I454)*-1))</f>
        <v>-468331.56999999995</v>
      </c>
      <c r="K454" s="49">
        <v>36739</v>
      </c>
      <c r="L454" s="33">
        <v>244636</v>
      </c>
    </row>
    <row r="455" spans="1:12" x14ac:dyDescent="0.25">
      <c r="A455" s="47">
        <v>36729</v>
      </c>
      <c r="B455" s="10">
        <v>36739</v>
      </c>
      <c r="C455" s="29" t="s">
        <v>58</v>
      </c>
      <c r="D455" s="29" t="s">
        <v>17</v>
      </c>
      <c r="F455" s="29" t="s">
        <v>55</v>
      </c>
      <c r="G455" s="45">
        <v>7620</v>
      </c>
      <c r="H455" s="45">
        <f>7620*31</f>
        <v>236220</v>
      </c>
      <c r="I455" s="46">
        <v>2.7925</v>
      </c>
      <c r="J455" s="48">
        <f t="shared" si="13"/>
        <v>-659644.35</v>
      </c>
      <c r="K455" s="49">
        <v>36739</v>
      </c>
      <c r="L455" s="33">
        <v>340334</v>
      </c>
    </row>
    <row r="456" spans="1:12" x14ac:dyDescent="0.25">
      <c r="A456" s="47">
        <v>36734</v>
      </c>
      <c r="B456" s="10">
        <v>36739</v>
      </c>
      <c r="C456" s="29" t="s">
        <v>58</v>
      </c>
      <c r="D456" s="29" t="s">
        <v>17</v>
      </c>
      <c r="F456" s="29" t="s">
        <v>55</v>
      </c>
      <c r="G456" s="45">
        <v>49347</v>
      </c>
      <c r="H456" s="45">
        <f>49347*31</f>
        <v>1529757</v>
      </c>
      <c r="I456" s="46">
        <v>3.7524999999999999</v>
      </c>
      <c r="J456" s="48">
        <f t="shared" si="13"/>
        <v>-5740413.1425000001</v>
      </c>
      <c r="K456" s="49">
        <v>36739</v>
      </c>
      <c r="L456" s="33">
        <v>346934</v>
      </c>
    </row>
    <row r="457" spans="1:12" x14ac:dyDescent="0.25">
      <c r="A457" s="47">
        <v>36739</v>
      </c>
      <c r="B457" s="10">
        <v>36739</v>
      </c>
      <c r="C457" s="29" t="s">
        <v>58</v>
      </c>
      <c r="D457" s="29" t="s">
        <v>17</v>
      </c>
      <c r="F457" s="29" t="s">
        <v>55</v>
      </c>
      <c r="G457" s="45">
        <v>10000</v>
      </c>
      <c r="H457" s="45">
        <v>10000</v>
      </c>
      <c r="I457" s="46">
        <v>3.7450000000000001</v>
      </c>
      <c r="J457" s="48">
        <f t="shared" si="13"/>
        <v>-37450</v>
      </c>
      <c r="K457" s="49">
        <v>36739</v>
      </c>
      <c r="L457" s="33">
        <v>351035</v>
      </c>
    </row>
    <row r="458" spans="1:12" x14ac:dyDescent="0.25">
      <c r="A458" s="47">
        <v>36739</v>
      </c>
      <c r="B458" s="10">
        <v>36739</v>
      </c>
      <c r="C458" s="29" t="s">
        <v>58</v>
      </c>
      <c r="D458" s="29" t="s">
        <v>17</v>
      </c>
      <c r="F458" s="29" t="s">
        <v>55</v>
      </c>
      <c r="G458" s="45">
        <v>10000</v>
      </c>
      <c r="H458" s="45">
        <v>10000</v>
      </c>
      <c r="I458" s="46">
        <v>3.7549999999999999</v>
      </c>
      <c r="J458" s="48">
        <f t="shared" si="13"/>
        <v>-37550</v>
      </c>
      <c r="K458" s="49">
        <v>36739</v>
      </c>
      <c r="L458" s="33">
        <v>351042</v>
      </c>
    </row>
    <row r="459" spans="1:12" x14ac:dyDescent="0.25">
      <c r="A459" s="47">
        <v>36740</v>
      </c>
      <c r="B459" s="10">
        <v>36739</v>
      </c>
      <c r="C459" s="29" t="s">
        <v>58</v>
      </c>
      <c r="D459" s="29" t="s">
        <v>17</v>
      </c>
      <c r="F459" s="29" t="s">
        <v>55</v>
      </c>
      <c r="G459" s="45">
        <v>10000</v>
      </c>
      <c r="H459" s="45">
        <v>10000</v>
      </c>
      <c r="I459" s="46">
        <v>4.01</v>
      </c>
      <c r="J459" s="48">
        <f t="shared" si="13"/>
        <v>-40100</v>
      </c>
      <c r="K459" s="49">
        <v>36739</v>
      </c>
      <c r="L459" s="33">
        <v>352455</v>
      </c>
    </row>
    <row r="460" spans="1:12" x14ac:dyDescent="0.25">
      <c r="A460" s="47">
        <v>36740</v>
      </c>
      <c r="B460" s="10">
        <v>36739</v>
      </c>
      <c r="C460" s="29" t="s">
        <v>58</v>
      </c>
      <c r="D460" s="29" t="s">
        <v>17</v>
      </c>
      <c r="F460" s="29" t="s">
        <v>55</v>
      </c>
      <c r="G460" s="45">
        <v>12967</v>
      </c>
      <c r="H460" s="45">
        <v>12967</v>
      </c>
      <c r="I460" s="46">
        <v>3.93</v>
      </c>
      <c r="J460" s="48">
        <f t="shared" si="13"/>
        <v>-50960.310000000005</v>
      </c>
      <c r="K460" s="49">
        <v>36739</v>
      </c>
      <c r="L460" s="33">
        <v>353781</v>
      </c>
    </row>
    <row r="461" spans="1:12" x14ac:dyDescent="0.25">
      <c r="A461" s="47">
        <v>36741</v>
      </c>
      <c r="B461" s="10">
        <v>36739</v>
      </c>
      <c r="C461" s="29" t="s">
        <v>58</v>
      </c>
      <c r="D461" s="29" t="s">
        <v>17</v>
      </c>
      <c r="F461" s="29" t="s">
        <v>55</v>
      </c>
      <c r="G461" s="45">
        <v>10000</v>
      </c>
      <c r="H461" s="45">
        <v>10000</v>
      </c>
      <c r="I461" s="46">
        <v>4.1349999999999998</v>
      </c>
      <c r="J461" s="48">
        <f t="shared" si="13"/>
        <v>-41350</v>
      </c>
      <c r="K461" s="49">
        <v>36739</v>
      </c>
      <c r="L461" s="33">
        <v>354312</v>
      </c>
    </row>
    <row r="462" spans="1:12" x14ac:dyDescent="0.25">
      <c r="A462" s="47">
        <v>36741</v>
      </c>
      <c r="B462" s="10">
        <v>36739</v>
      </c>
      <c r="C462" s="29" t="s">
        <v>58</v>
      </c>
      <c r="D462" s="29" t="s">
        <v>17</v>
      </c>
      <c r="F462" s="29" t="s">
        <v>55</v>
      </c>
      <c r="G462" s="45">
        <v>10000</v>
      </c>
      <c r="H462" s="45">
        <v>10000</v>
      </c>
      <c r="I462" s="46">
        <v>4.1399999999999997</v>
      </c>
      <c r="J462" s="48">
        <f t="shared" si="13"/>
        <v>-41400</v>
      </c>
      <c r="K462" s="49">
        <v>36739</v>
      </c>
      <c r="L462" s="33">
        <v>354796</v>
      </c>
    </row>
    <row r="463" spans="1:12" x14ac:dyDescent="0.25">
      <c r="A463" s="47">
        <v>36741</v>
      </c>
      <c r="B463" s="10">
        <v>36739</v>
      </c>
      <c r="C463" s="29" t="s">
        <v>58</v>
      </c>
      <c r="D463" s="29" t="s">
        <v>17</v>
      </c>
      <c r="F463" s="29" t="s">
        <v>55</v>
      </c>
      <c r="G463" s="45">
        <v>2745</v>
      </c>
      <c r="H463" s="45">
        <v>2745</v>
      </c>
      <c r="I463" s="46">
        <v>4.16</v>
      </c>
      <c r="J463" s="48">
        <f t="shared" si="13"/>
        <v>-11419.2</v>
      </c>
      <c r="K463" s="49">
        <v>36739</v>
      </c>
      <c r="L463" s="33">
        <v>354908</v>
      </c>
    </row>
    <row r="464" spans="1:12" x14ac:dyDescent="0.25">
      <c r="A464" s="47">
        <v>36742</v>
      </c>
      <c r="B464" s="10">
        <v>36739</v>
      </c>
      <c r="C464" s="29" t="s">
        <v>58</v>
      </c>
      <c r="D464" s="29" t="s">
        <v>17</v>
      </c>
      <c r="F464" s="29" t="s">
        <v>55</v>
      </c>
      <c r="G464" s="45">
        <f t="shared" ref="G464:H468" si="14">10000*3</f>
        <v>30000</v>
      </c>
      <c r="H464" s="45">
        <f t="shared" si="14"/>
        <v>30000</v>
      </c>
      <c r="I464" s="46">
        <v>4.1749999999999998</v>
      </c>
      <c r="J464" s="48">
        <f t="shared" si="13"/>
        <v>-125250</v>
      </c>
      <c r="K464" s="49">
        <v>36739</v>
      </c>
      <c r="L464" s="33">
        <v>355665</v>
      </c>
    </row>
    <row r="465" spans="1:12" x14ac:dyDescent="0.25">
      <c r="A465" s="47">
        <v>36742</v>
      </c>
      <c r="B465" s="10">
        <v>36739</v>
      </c>
      <c r="C465" s="29" t="s">
        <v>58</v>
      </c>
      <c r="D465" s="29" t="s">
        <v>17</v>
      </c>
      <c r="F465" s="29" t="s">
        <v>55</v>
      </c>
      <c r="G465" s="45">
        <f t="shared" si="14"/>
        <v>30000</v>
      </c>
      <c r="H465" s="45">
        <f t="shared" si="14"/>
        <v>30000</v>
      </c>
      <c r="I465" s="46">
        <v>4.1749999999999998</v>
      </c>
      <c r="J465" s="48">
        <f t="shared" si="13"/>
        <v>-125250</v>
      </c>
      <c r="K465" s="49">
        <v>36739</v>
      </c>
      <c r="L465" s="33">
        <v>355722</v>
      </c>
    </row>
    <row r="466" spans="1:12" x14ac:dyDescent="0.25">
      <c r="A466" s="47">
        <v>36742</v>
      </c>
      <c r="B466" s="10">
        <v>36739</v>
      </c>
      <c r="C466" s="29" t="s">
        <v>58</v>
      </c>
      <c r="D466" s="29" t="s">
        <v>17</v>
      </c>
      <c r="F466" s="29" t="s">
        <v>55</v>
      </c>
      <c r="G466" s="45">
        <f t="shared" si="14"/>
        <v>30000</v>
      </c>
      <c r="H466" s="45">
        <f t="shared" si="14"/>
        <v>30000</v>
      </c>
      <c r="I466" s="46">
        <v>4.1749999999999998</v>
      </c>
      <c r="J466" s="48">
        <f t="shared" si="13"/>
        <v>-125250</v>
      </c>
      <c r="K466" s="49">
        <v>36739</v>
      </c>
      <c r="L466" s="33">
        <v>355774</v>
      </c>
    </row>
    <row r="467" spans="1:12" x14ac:dyDescent="0.25">
      <c r="A467" s="47">
        <v>36742</v>
      </c>
      <c r="B467" s="10">
        <v>36739</v>
      </c>
      <c r="C467" s="29" t="s">
        <v>58</v>
      </c>
      <c r="D467" s="29" t="s">
        <v>17</v>
      </c>
      <c r="F467" s="29" t="s">
        <v>55</v>
      </c>
      <c r="G467" s="45">
        <f t="shared" si="14"/>
        <v>30000</v>
      </c>
      <c r="H467" s="45">
        <f t="shared" si="14"/>
        <v>30000</v>
      </c>
      <c r="I467" s="46">
        <v>4.1950000000000003</v>
      </c>
      <c r="J467" s="48">
        <f t="shared" si="13"/>
        <v>-125850.00000000001</v>
      </c>
      <c r="K467" s="49">
        <v>36739</v>
      </c>
      <c r="L467" s="33">
        <v>355867</v>
      </c>
    </row>
    <row r="468" spans="1:12" x14ac:dyDescent="0.25">
      <c r="A468" s="47">
        <v>36742</v>
      </c>
      <c r="B468" s="10">
        <v>36739</v>
      </c>
      <c r="C468" s="29" t="s">
        <v>58</v>
      </c>
      <c r="D468" s="29" t="s">
        <v>17</v>
      </c>
      <c r="F468" s="29" t="s">
        <v>55</v>
      </c>
      <c r="G468" s="45">
        <f t="shared" si="14"/>
        <v>30000</v>
      </c>
      <c r="H468" s="45">
        <f t="shared" si="14"/>
        <v>30000</v>
      </c>
      <c r="I468" s="46">
        <v>4.1849999999999996</v>
      </c>
      <c r="J468" s="48">
        <f t="shared" si="13"/>
        <v>-125549.99999999999</v>
      </c>
      <c r="K468" s="49">
        <v>36739</v>
      </c>
      <c r="L468" s="33">
        <v>355917</v>
      </c>
    </row>
    <row r="469" spans="1:12" x14ac:dyDescent="0.25">
      <c r="A469" s="47">
        <v>36745</v>
      </c>
      <c r="B469" s="10">
        <v>36739</v>
      </c>
      <c r="C469" s="29" t="s">
        <v>58</v>
      </c>
      <c r="D469" s="29" t="s">
        <v>17</v>
      </c>
      <c r="F469" s="29" t="s">
        <v>55</v>
      </c>
      <c r="G469" s="45">
        <v>10000</v>
      </c>
      <c r="H469" s="45">
        <v>10000</v>
      </c>
      <c r="I469" s="29">
        <v>4.32</v>
      </c>
      <c r="J469" s="48">
        <f t="shared" si="13"/>
        <v>-43200</v>
      </c>
      <c r="K469" s="49">
        <v>36739</v>
      </c>
      <c r="L469" s="33">
        <v>357980</v>
      </c>
    </row>
    <row r="470" spans="1:12" x14ac:dyDescent="0.25">
      <c r="A470" s="47">
        <v>36745</v>
      </c>
      <c r="B470" s="10">
        <v>36739</v>
      </c>
      <c r="C470" s="29" t="s">
        <v>58</v>
      </c>
      <c r="D470" s="29" t="s">
        <v>17</v>
      </c>
      <c r="F470" s="29" t="s">
        <v>55</v>
      </c>
      <c r="G470" s="45">
        <v>10000</v>
      </c>
      <c r="H470" s="45">
        <v>10000</v>
      </c>
      <c r="I470" s="29">
        <v>4.33</v>
      </c>
      <c r="J470" s="48">
        <f t="shared" si="13"/>
        <v>-43300</v>
      </c>
      <c r="K470" s="49">
        <v>36739</v>
      </c>
      <c r="L470" s="33">
        <v>357988</v>
      </c>
    </row>
    <row r="471" spans="1:12" x14ac:dyDescent="0.25">
      <c r="A471" s="47">
        <v>36748</v>
      </c>
      <c r="B471" s="10">
        <v>36739</v>
      </c>
      <c r="C471" s="29" t="s">
        <v>58</v>
      </c>
      <c r="D471" s="29" t="s">
        <v>17</v>
      </c>
      <c r="F471" s="29" t="s">
        <v>55</v>
      </c>
      <c r="G471" s="45">
        <v>2000</v>
      </c>
      <c r="H471" s="45">
        <v>2000</v>
      </c>
      <c r="I471" s="46">
        <v>4.375</v>
      </c>
      <c r="J471" s="48">
        <f t="shared" si="13"/>
        <v>-8750</v>
      </c>
      <c r="K471" s="49">
        <v>36739</v>
      </c>
      <c r="L471" s="33">
        <v>362245</v>
      </c>
    </row>
    <row r="472" spans="1:12" x14ac:dyDescent="0.25">
      <c r="A472" s="47">
        <v>36748</v>
      </c>
      <c r="B472" s="10">
        <v>36739</v>
      </c>
      <c r="C472" s="29" t="s">
        <v>58</v>
      </c>
      <c r="D472" s="29" t="s">
        <v>17</v>
      </c>
      <c r="F472" s="29" t="s">
        <v>55</v>
      </c>
      <c r="G472" s="45">
        <v>3000</v>
      </c>
      <c r="H472" s="45">
        <v>3000</v>
      </c>
      <c r="I472" s="46">
        <v>4.3650000000000002</v>
      </c>
      <c r="J472" s="48">
        <f t="shared" si="13"/>
        <v>-13095</v>
      </c>
      <c r="K472" s="49">
        <v>36739</v>
      </c>
      <c r="L472" s="33">
        <v>362247</v>
      </c>
    </row>
    <row r="473" spans="1:12" x14ac:dyDescent="0.25">
      <c r="A473" s="47">
        <v>36753</v>
      </c>
      <c r="B473" s="10">
        <v>36739</v>
      </c>
      <c r="C473" s="29" t="s">
        <v>58</v>
      </c>
      <c r="D473" s="29" t="s">
        <v>17</v>
      </c>
      <c r="F473" s="29" t="s">
        <v>55</v>
      </c>
      <c r="G473" s="45">
        <v>9155</v>
      </c>
      <c r="H473" s="45">
        <v>9155</v>
      </c>
      <c r="I473" s="46">
        <v>4.16</v>
      </c>
      <c r="J473" s="48">
        <f t="shared" si="13"/>
        <v>-38084.800000000003</v>
      </c>
      <c r="K473" s="49">
        <v>36739</v>
      </c>
      <c r="L473" s="33">
        <v>365778</v>
      </c>
    </row>
    <row r="474" spans="1:12" x14ac:dyDescent="0.25">
      <c r="A474" s="47">
        <v>36755</v>
      </c>
      <c r="B474" s="10">
        <v>36739</v>
      </c>
      <c r="C474" s="29" t="s">
        <v>58</v>
      </c>
      <c r="D474" s="29" t="s">
        <v>17</v>
      </c>
      <c r="F474" s="29" t="s">
        <v>55</v>
      </c>
      <c r="G474" s="45">
        <v>10000</v>
      </c>
      <c r="H474" s="45">
        <v>10000</v>
      </c>
      <c r="I474" s="46">
        <v>4.32</v>
      </c>
      <c r="J474" s="48">
        <f t="shared" si="13"/>
        <v>-43200</v>
      </c>
      <c r="K474" s="49">
        <v>36739</v>
      </c>
      <c r="L474" s="33">
        <v>368438</v>
      </c>
    </row>
    <row r="475" spans="1:12" x14ac:dyDescent="0.25">
      <c r="A475" s="47">
        <v>36755</v>
      </c>
      <c r="B475" s="10">
        <v>36739</v>
      </c>
      <c r="C475" s="29" t="s">
        <v>58</v>
      </c>
      <c r="D475" s="29" t="s">
        <v>17</v>
      </c>
      <c r="F475" s="29" t="s">
        <v>55</v>
      </c>
      <c r="G475" s="45">
        <v>10000</v>
      </c>
      <c r="H475" s="45">
        <v>10000</v>
      </c>
      <c r="I475" s="46">
        <v>4.3250000000000002</v>
      </c>
      <c r="J475" s="48">
        <f t="shared" si="13"/>
        <v>-43250</v>
      </c>
      <c r="K475" s="49">
        <v>36739</v>
      </c>
      <c r="L475" s="33">
        <v>368503</v>
      </c>
    </row>
    <row r="476" spans="1:12" x14ac:dyDescent="0.25">
      <c r="A476" s="47">
        <v>36755</v>
      </c>
      <c r="B476" s="10">
        <v>36739</v>
      </c>
      <c r="C476" s="29" t="s">
        <v>58</v>
      </c>
      <c r="D476" s="29" t="s">
        <v>17</v>
      </c>
      <c r="F476" s="29" t="s">
        <v>55</v>
      </c>
      <c r="G476" s="45">
        <v>5000</v>
      </c>
      <c r="H476" s="45">
        <v>5000</v>
      </c>
      <c r="I476" s="46">
        <v>4.33</v>
      </c>
      <c r="J476" s="48">
        <f t="shared" si="13"/>
        <v>-21650</v>
      </c>
      <c r="K476" s="49">
        <v>36739</v>
      </c>
      <c r="L476" s="33">
        <v>368853</v>
      </c>
    </row>
    <row r="477" spans="1:12" x14ac:dyDescent="0.25">
      <c r="A477" s="47">
        <v>36756</v>
      </c>
      <c r="B477" s="10">
        <v>36739</v>
      </c>
      <c r="C477" s="29" t="s">
        <v>58</v>
      </c>
      <c r="D477" s="29" t="s">
        <v>17</v>
      </c>
      <c r="F477" s="29" t="s">
        <v>55</v>
      </c>
      <c r="G477" s="45">
        <f>10000*3</f>
        <v>30000</v>
      </c>
      <c r="H477" s="45">
        <f>10000*3</f>
        <v>30000</v>
      </c>
      <c r="I477" s="46">
        <v>4.3550000000000004</v>
      </c>
      <c r="J477" s="48">
        <f t="shared" si="13"/>
        <v>-130650.00000000001</v>
      </c>
      <c r="K477" s="49">
        <v>36739</v>
      </c>
      <c r="L477" s="33">
        <v>370302</v>
      </c>
    </row>
    <row r="478" spans="1:12" x14ac:dyDescent="0.25">
      <c r="A478" s="47">
        <v>36757</v>
      </c>
      <c r="B478" s="10">
        <v>36739</v>
      </c>
      <c r="C478" s="29" t="s">
        <v>58</v>
      </c>
      <c r="D478" s="29" t="s">
        <v>17</v>
      </c>
      <c r="F478" s="29" t="s">
        <v>55</v>
      </c>
      <c r="G478" s="45">
        <f>10000*3</f>
        <v>30000</v>
      </c>
      <c r="H478" s="45">
        <f>10000*3</f>
        <v>30000</v>
      </c>
      <c r="I478" s="46">
        <v>4.3550000000000004</v>
      </c>
      <c r="J478" s="48">
        <f t="shared" si="13"/>
        <v>-130650.00000000001</v>
      </c>
      <c r="K478" s="49">
        <v>36739</v>
      </c>
      <c r="L478" s="33">
        <v>370384</v>
      </c>
    </row>
    <row r="479" spans="1:12" x14ac:dyDescent="0.25">
      <c r="A479" s="47">
        <v>36760</v>
      </c>
      <c r="B479" s="10">
        <v>36739</v>
      </c>
      <c r="C479" s="29" t="s">
        <v>58</v>
      </c>
      <c r="D479" s="29" t="s">
        <v>17</v>
      </c>
      <c r="F479" s="29" t="s">
        <v>55</v>
      </c>
      <c r="G479" s="45">
        <v>6104</v>
      </c>
      <c r="H479" s="45">
        <v>6104</v>
      </c>
      <c r="I479" s="46">
        <v>4.5949999999999998</v>
      </c>
      <c r="J479" s="48">
        <f t="shared" si="13"/>
        <v>-28047.879999999997</v>
      </c>
      <c r="K479" s="49">
        <v>36739</v>
      </c>
      <c r="L479" s="33">
        <v>373644</v>
      </c>
    </row>
    <row r="480" spans="1:12" x14ac:dyDescent="0.25">
      <c r="A480" s="47">
        <v>36704</v>
      </c>
      <c r="B480" s="10">
        <v>36739</v>
      </c>
      <c r="C480" s="29" t="s">
        <v>58</v>
      </c>
      <c r="D480" s="29" t="s">
        <v>18</v>
      </c>
      <c r="F480" s="29" t="s">
        <v>55</v>
      </c>
      <c r="G480" s="45">
        <v>-12451</v>
      </c>
      <c r="H480" s="45">
        <v>-385981</v>
      </c>
      <c r="I480" s="46">
        <v>3.7349999999999999</v>
      </c>
      <c r="J480" s="48">
        <f t="shared" ref="J480:J508" si="15">IF(H480&gt;0,((H480*I480)*-1),((H480*I480)*-1))</f>
        <v>1441639.0349999999</v>
      </c>
      <c r="K480" s="49">
        <v>36739</v>
      </c>
      <c r="L480" s="33">
        <v>315489</v>
      </c>
    </row>
    <row r="481" spans="1:12" x14ac:dyDescent="0.25">
      <c r="A481" s="47">
        <v>36706</v>
      </c>
      <c r="B481" s="10">
        <v>36739</v>
      </c>
      <c r="C481" s="29" t="s">
        <v>58</v>
      </c>
      <c r="D481" s="29" t="s">
        <v>18</v>
      </c>
      <c r="F481" s="29" t="s">
        <v>55</v>
      </c>
      <c r="G481" s="45">
        <v>-4077</v>
      </c>
      <c r="H481" s="45">
        <f>-4077*31</f>
        <v>-126387</v>
      </c>
      <c r="I481" s="46">
        <v>4.3499999999999996</v>
      </c>
      <c r="J481" s="48">
        <f t="shared" si="15"/>
        <v>549783.44999999995</v>
      </c>
      <c r="K481" s="49">
        <v>36739</v>
      </c>
      <c r="L481" s="33">
        <v>318513</v>
      </c>
    </row>
    <row r="482" spans="1:12" x14ac:dyDescent="0.25">
      <c r="A482" s="47">
        <v>36707</v>
      </c>
      <c r="B482" s="10">
        <v>36739</v>
      </c>
      <c r="C482" s="29" t="s">
        <v>58</v>
      </c>
      <c r="D482" s="29" t="s">
        <v>18</v>
      </c>
      <c r="F482" s="29" t="s">
        <v>55</v>
      </c>
      <c r="G482" s="45">
        <v>-5835</v>
      </c>
      <c r="H482" s="45">
        <v>-180885</v>
      </c>
      <c r="I482" s="46">
        <v>4.3650000000000002</v>
      </c>
      <c r="J482" s="48">
        <f t="shared" si="15"/>
        <v>789563.02500000002</v>
      </c>
      <c r="K482" s="49">
        <v>36739</v>
      </c>
      <c r="L482" s="33">
        <v>320198</v>
      </c>
    </row>
    <row r="483" spans="1:12" x14ac:dyDescent="0.25">
      <c r="A483" s="47">
        <v>36712</v>
      </c>
      <c r="B483" s="10">
        <v>36739</v>
      </c>
      <c r="C483" s="29" t="s">
        <v>58</v>
      </c>
      <c r="D483" s="29" t="s">
        <v>18</v>
      </c>
      <c r="F483" s="29" t="s">
        <v>55</v>
      </c>
      <c r="G483" s="45">
        <v>-7815</v>
      </c>
      <c r="H483" s="45">
        <v>-7815</v>
      </c>
      <c r="I483" s="46">
        <v>4.0250000000000004</v>
      </c>
      <c r="J483" s="48">
        <f t="shared" si="15"/>
        <v>31455.375000000004</v>
      </c>
      <c r="K483" s="49">
        <v>36739</v>
      </c>
      <c r="L483" s="33">
        <v>322313</v>
      </c>
    </row>
    <row r="484" spans="1:12" x14ac:dyDescent="0.25">
      <c r="A484" s="47">
        <v>36713</v>
      </c>
      <c r="B484" s="10">
        <v>36739</v>
      </c>
      <c r="C484" s="29" t="s">
        <v>58</v>
      </c>
      <c r="D484" s="29" t="s">
        <v>18</v>
      </c>
      <c r="F484" s="29" t="s">
        <v>55</v>
      </c>
      <c r="G484" s="45">
        <v>-1290</v>
      </c>
      <c r="H484" s="45">
        <v>-39990</v>
      </c>
      <c r="I484" s="46">
        <v>3.99</v>
      </c>
      <c r="J484" s="48">
        <f t="shared" si="15"/>
        <v>159560.1</v>
      </c>
      <c r="K484" s="49">
        <v>36739</v>
      </c>
      <c r="L484" s="33">
        <v>323521</v>
      </c>
    </row>
    <row r="485" spans="1:12" x14ac:dyDescent="0.25">
      <c r="A485" s="47">
        <v>36713</v>
      </c>
      <c r="B485" s="10">
        <v>36739</v>
      </c>
      <c r="C485" s="29" t="s">
        <v>58</v>
      </c>
      <c r="D485" s="29" t="s">
        <v>18</v>
      </c>
      <c r="F485" s="29" t="s">
        <v>55</v>
      </c>
      <c r="G485" s="45">
        <v>-510</v>
      </c>
      <c r="H485" s="45">
        <v>-15810</v>
      </c>
      <c r="I485" s="46">
        <v>4</v>
      </c>
      <c r="J485" s="48">
        <f t="shared" si="15"/>
        <v>63240</v>
      </c>
      <c r="K485" s="49">
        <v>36739</v>
      </c>
      <c r="L485" s="33">
        <v>323748</v>
      </c>
    </row>
    <row r="486" spans="1:12" x14ac:dyDescent="0.25">
      <c r="A486" s="47">
        <v>36714</v>
      </c>
      <c r="B486" s="10">
        <v>36739</v>
      </c>
      <c r="C486" s="29" t="s">
        <v>58</v>
      </c>
      <c r="D486" s="29" t="s">
        <v>18</v>
      </c>
      <c r="F486" s="29" t="s">
        <v>55</v>
      </c>
      <c r="G486" s="45">
        <v>-5806</v>
      </c>
      <c r="H486" s="45">
        <v>-179986</v>
      </c>
      <c r="I486" s="46">
        <v>3.99</v>
      </c>
      <c r="J486" s="48">
        <f t="shared" si="15"/>
        <v>718144.14</v>
      </c>
      <c r="K486" s="49">
        <v>36739</v>
      </c>
      <c r="L486" s="33">
        <v>325261</v>
      </c>
    </row>
    <row r="487" spans="1:12" x14ac:dyDescent="0.25">
      <c r="A487" s="47">
        <v>36714</v>
      </c>
      <c r="B487" s="10">
        <v>36739</v>
      </c>
      <c r="C487" s="29" t="s">
        <v>58</v>
      </c>
      <c r="D487" s="29" t="s">
        <v>18</v>
      </c>
      <c r="F487" s="29" t="s">
        <v>55</v>
      </c>
      <c r="G487" s="45">
        <v>-1919</v>
      </c>
      <c r="H487" s="45">
        <v>-59489</v>
      </c>
      <c r="I487" s="46">
        <v>3.9950000000000001</v>
      </c>
      <c r="J487" s="48">
        <f t="shared" si="15"/>
        <v>237658.55499999999</v>
      </c>
      <c r="K487" s="49">
        <v>36739</v>
      </c>
      <c r="L487" s="33">
        <v>325291</v>
      </c>
    </row>
    <row r="488" spans="1:12" x14ac:dyDescent="0.25">
      <c r="A488" s="47">
        <v>36717</v>
      </c>
      <c r="B488" s="10">
        <v>36739</v>
      </c>
      <c r="C488" s="29" t="s">
        <v>58</v>
      </c>
      <c r="D488" s="29" t="s">
        <v>18</v>
      </c>
      <c r="F488" s="29" t="s">
        <v>55</v>
      </c>
      <c r="G488" s="45">
        <v>-1620</v>
      </c>
      <c r="H488" s="45">
        <v>-50215</v>
      </c>
      <c r="I488" s="46">
        <v>3.7425000000000002</v>
      </c>
      <c r="J488" s="48">
        <f t="shared" si="15"/>
        <v>187929.63750000001</v>
      </c>
      <c r="K488" s="49">
        <v>36739</v>
      </c>
      <c r="L488" s="33">
        <v>326662</v>
      </c>
    </row>
    <row r="489" spans="1:12" x14ac:dyDescent="0.25">
      <c r="A489" s="47">
        <v>36718</v>
      </c>
      <c r="B489" s="10">
        <v>36739</v>
      </c>
      <c r="C489" s="29" t="s">
        <v>58</v>
      </c>
      <c r="D489" s="29" t="s">
        <v>18</v>
      </c>
      <c r="F489" s="29" t="s">
        <v>55</v>
      </c>
      <c r="G489" s="45">
        <v>-2581</v>
      </c>
      <c r="H489" s="45">
        <v>-80011</v>
      </c>
      <c r="I489" s="46">
        <v>3.74</v>
      </c>
      <c r="J489" s="48">
        <f t="shared" si="15"/>
        <v>299241.14</v>
      </c>
      <c r="K489" s="49">
        <v>36739</v>
      </c>
      <c r="L489" s="33">
        <v>328010</v>
      </c>
    </row>
    <row r="490" spans="1:12" x14ac:dyDescent="0.25">
      <c r="A490" s="47">
        <v>36719</v>
      </c>
      <c r="B490" s="10">
        <v>36739</v>
      </c>
      <c r="C490" s="29" t="s">
        <v>58</v>
      </c>
      <c r="D490" s="29" t="s">
        <v>18</v>
      </c>
      <c r="F490" s="29" t="s">
        <v>55</v>
      </c>
      <c r="G490" s="45">
        <v>-2596</v>
      </c>
      <c r="H490" s="45">
        <v>-80476</v>
      </c>
      <c r="I490" s="46">
        <v>4.26</v>
      </c>
      <c r="J490" s="48">
        <f t="shared" si="15"/>
        <v>342827.76</v>
      </c>
      <c r="K490" s="49">
        <v>36739</v>
      </c>
      <c r="L490" s="33">
        <v>329240</v>
      </c>
    </row>
    <row r="491" spans="1:12" x14ac:dyDescent="0.25">
      <c r="A491" s="47">
        <v>36721</v>
      </c>
      <c r="B491" s="10">
        <v>36739</v>
      </c>
      <c r="C491" s="29" t="s">
        <v>58</v>
      </c>
      <c r="D491" s="29" t="s">
        <v>18</v>
      </c>
      <c r="F491" s="29" t="s">
        <v>55</v>
      </c>
      <c r="G491" s="45">
        <v>-4839</v>
      </c>
      <c r="H491" s="45">
        <f>-4839*31</f>
        <v>-150009</v>
      </c>
      <c r="I491" s="46">
        <v>4.1100000000000003</v>
      </c>
      <c r="J491" s="48">
        <f t="shared" si="15"/>
        <v>616536.99</v>
      </c>
      <c r="K491" s="49">
        <v>36739</v>
      </c>
      <c r="L491" s="33">
        <v>332111</v>
      </c>
    </row>
    <row r="492" spans="1:12" x14ac:dyDescent="0.25">
      <c r="A492" s="47">
        <v>36726</v>
      </c>
      <c r="B492" s="10">
        <v>36739</v>
      </c>
      <c r="C492" s="29" t="s">
        <v>58</v>
      </c>
      <c r="D492" s="29" t="s">
        <v>18</v>
      </c>
      <c r="F492" s="29" t="s">
        <v>55</v>
      </c>
      <c r="G492" s="45">
        <v>-645</v>
      </c>
      <c r="H492" s="45">
        <v>-19995</v>
      </c>
      <c r="I492" s="46">
        <v>3.9449999999999998</v>
      </c>
      <c r="J492" s="48">
        <f t="shared" si="15"/>
        <v>78880.274999999994</v>
      </c>
      <c r="K492" s="49">
        <v>36739</v>
      </c>
      <c r="L492" s="33">
        <v>336865</v>
      </c>
    </row>
    <row r="493" spans="1:12" x14ac:dyDescent="0.25">
      <c r="A493" s="47">
        <v>36732</v>
      </c>
      <c r="B493" s="10">
        <v>36739</v>
      </c>
      <c r="C493" s="29" t="s">
        <v>58</v>
      </c>
      <c r="D493" s="29" t="s">
        <v>18</v>
      </c>
      <c r="F493" s="29" t="s">
        <v>55</v>
      </c>
      <c r="G493" s="45">
        <v>-7789</v>
      </c>
      <c r="H493" s="45">
        <v>-241459</v>
      </c>
      <c r="I493" s="46">
        <v>3.7650000000000001</v>
      </c>
      <c r="J493" s="48">
        <f t="shared" si="15"/>
        <v>909093.13500000001</v>
      </c>
      <c r="K493" s="49">
        <v>36739</v>
      </c>
      <c r="L493" s="33">
        <v>341960</v>
      </c>
    </row>
    <row r="494" spans="1:12" x14ac:dyDescent="0.25">
      <c r="A494" s="47">
        <v>36732</v>
      </c>
      <c r="B494" s="10">
        <v>36739</v>
      </c>
      <c r="C494" s="29" t="s">
        <v>58</v>
      </c>
      <c r="D494" s="29" t="s">
        <v>18</v>
      </c>
      <c r="F494" s="29" t="s">
        <v>55</v>
      </c>
      <c r="G494" s="45">
        <v>-2581</v>
      </c>
      <c r="H494" s="45">
        <v>-80011</v>
      </c>
      <c r="I494" s="46">
        <v>3.68</v>
      </c>
      <c r="J494" s="48">
        <f t="shared" si="15"/>
        <v>294440.48000000004</v>
      </c>
      <c r="K494" s="49">
        <v>36739</v>
      </c>
      <c r="L494" s="33">
        <v>341965</v>
      </c>
    </row>
    <row r="495" spans="1:12" x14ac:dyDescent="0.25">
      <c r="A495" s="47">
        <v>36732</v>
      </c>
      <c r="B495" s="10">
        <v>36739</v>
      </c>
      <c r="C495" s="29" t="s">
        <v>58</v>
      </c>
      <c r="D495" s="29" t="s">
        <v>18</v>
      </c>
      <c r="F495" s="29" t="s">
        <v>55</v>
      </c>
      <c r="G495" s="45">
        <v>-2581</v>
      </c>
      <c r="H495" s="45">
        <v>-80011</v>
      </c>
      <c r="I495" s="46">
        <v>3.6</v>
      </c>
      <c r="J495" s="48">
        <f t="shared" si="15"/>
        <v>288039.60000000003</v>
      </c>
      <c r="K495" s="49">
        <v>36739</v>
      </c>
      <c r="L495" s="33">
        <v>343423</v>
      </c>
    </row>
    <row r="496" spans="1:12" x14ac:dyDescent="0.25">
      <c r="A496" s="47">
        <v>36733</v>
      </c>
      <c r="B496" s="10">
        <v>36739</v>
      </c>
      <c r="C496" s="29" t="s">
        <v>58</v>
      </c>
      <c r="D496" s="29" t="s">
        <v>18</v>
      </c>
      <c r="F496" s="29" t="s">
        <v>55</v>
      </c>
      <c r="G496" s="45">
        <v>-2258</v>
      </c>
      <c r="H496" s="45">
        <v>-70000</v>
      </c>
      <c r="I496" s="46">
        <v>3.5950000000000002</v>
      </c>
      <c r="J496" s="48">
        <f t="shared" si="15"/>
        <v>251650</v>
      </c>
      <c r="K496" s="49">
        <v>36739</v>
      </c>
      <c r="L496" s="33">
        <v>344910</v>
      </c>
    </row>
    <row r="497" spans="1:12" x14ac:dyDescent="0.25">
      <c r="A497" s="47">
        <v>36734</v>
      </c>
      <c r="B497" s="10">
        <v>36739</v>
      </c>
      <c r="C497" s="29" t="s">
        <v>58</v>
      </c>
      <c r="D497" s="29" t="s">
        <v>18</v>
      </c>
      <c r="F497" s="29" t="s">
        <v>55</v>
      </c>
      <c r="G497" s="45">
        <v>-2258</v>
      </c>
      <c r="H497" s="45">
        <v>-70000</v>
      </c>
      <c r="I497" s="46">
        <v>3.7549999999999999</v>
      </c>
      <c r="J497" s="48">
        <f t="shared" si="15"/>
        <v>262850</v>
      </c>
      <c r="K497" s="49">
        <v>36739</v>
      </c>
      <c r="L497" s="33">
        <v>346768</v>
      </c>
    </row>
    <row r="498" spans="1:12" x14ac:dyDescent="0.25">
      <c r="A498" s="47">
        <v>36739</v>
      </c>
      <c r="B498" s="10">
        <v>36739</v>
      </c>
      <c r="C498" s="29" t="s">
        <v>58</v>
      </c>
      <c r="D498" s="29" t="s">
        <v>18</v>
      </c>
      <c r="F498" s="29" t="s">
        <v>55</v>
      </c>
      <c r="G498" s="45">
        <v>-8000</v>
      </c>
      <c r="H498" s="45">
        <v>-8000</v>
      </c>
      <c r="I498" s="46">
        <v>3.7050000000000001</v>
      </c>
      <c r="J498" s="48">
        <f t="shared" si="15"/>
        <v>29640</v>
      </c>
      <c r="K498" s="49">
        <v>36739</v>
      </c>
      <c r="L498" s="33">
        <v>350772</v>
      </c>
    </row>
    <row r="499" spans="1:12" x14ac:dyDescent="0.25">
      <c r="A499" s="47">
        <v>36739</v>
      </c>
      <c r="B499" s="10">
        <v>36739</v>
      </c>
      <c r="C499" s="29" t="s">
        <v>58</v>
      </c>
      <c r="D499" s="29" t="s">
        <v>18</v>
      </c>
      <c r="F499" s="29" t="s">
        <v>55</v>
      </c>
      <c r="G499" s="45">
        <v>-5000</v>
      </c>
      <c r="H499" s="45">
        <v>-5000</v>
      </c>
      <c r="I499" s="46">
        <v>3.7650000000000001</v>
      </c>
      <c r="J499" s="48">
        <f t="shared" si="15"/>
        <v>18825</v>
      </c>
      <c r="K499" s="49">
        <v>36739</v>
      </c>
      <c r="L499" s="33">
        <v>351059</v>
      </c>
    </row>
    <row r="500" spans="1:12" x14ac:dyDescent="0.25">
      <c r="A500" s="47">
        <v>36740</v>
      </c>
      <c r="B500" s="10">
        <v>36739</v>
      </c>
      <c r="C500" s="29" t="s">
        <v>58</v>
      </c>
      <c r="D500" s="29" t="s">
        <v>18</v>
      </c>
      <c r="F500" s="29" t="s">
        <v>55</v>
      </c>
      <c r="G500" s="45">
        <v>-12745</v>
      </c>
      <c r="H500" s="45">
        <v>-12745</v>
      </c>
      <c r="I500" s="46">
        <v>4.01</v>
      </c>
      <c r="J500" s="48">
        <f t="shared" si="15"/>
        <v>51107.45</v>
      </c>
      <c r="K500" s="49">
        <v>36739</v>
      </c>
      <c r="L500" s="33">
        <v>353785</v>
      </c>
    </row>
    <row r="501" spans="1:12" x14ac:dyDescent="0.25">
      <c r="A501" s="47">
        <v>36741</v>
      </c>
      <c r="B501" s="10">
        <v>36739</v>
      </c>
      <c r="C501" s="29" t="s">
        <v>58</v>
      </c>
      <c r="D501" s="29" t="s">
        <v>18</v>
      </c>
      <c r="F501" s="29" t="s">
        <v>55</v>
      </c>
      <c r="G501" s="45">
        <v>-10000</v>
      </c>
      <c r="H501" s="45">
        <v>-10000</v>
      </c>
      <c r="I501" s="46">
        <v>4.18</v>
      </c>
      <c r="J501" s="48">
        <f t="shared" si="15"/>
        <v>41800</v>
      </c>
      <c r="K501" s="49">
        <v>36739</v>
      </c>
      <c r="L501" s="33">
        <v>354338</v>
      </c>
    </row>
    <row r="502" spans="1:12" x14ac:dyDescent="0.25">
      <c r="A502" s="47">
        <v>36752</v>
      </c>
      <c r="B502" s="10">
        <v>36739</v>
      </c>
      <c r="C502" s="29" t="s">
        <v>58</v>
      </c>
      <c r="D502" s="29" t="s">
        <v>18</v>
      </c>
      <c r="F502" s="29" t="s">
        <v>55</v>
      </c>
      <c r="G502" s="45">
        <v>-9000</v>
      </c>
      <c r="H502" s="45">
        <v>-9000</v>
      </c>
      <c r="I502" s="46">
        <v>4.2699999999999996</v>
      </c>
      <c r="J502" s="48">
        <f t="shared" si="15"/>
        <v>38429.999999999993</v>
      </c>
      <c r="K502" s="49">
        <v>36739</v>
      </c>
      <c r="L502" s="33">
        <v>364960</v>
      </c>
    </row>
    <row r="503" spans="1:12" x14ac:dyDescent="0.25">
      <c r="A503" s="47">
        <v>36755</v>
      </c>
      <c r="B503" s="10">
        <v>36739</v>
      </c>
      <c r="C503" s="29" t="s">
        <v>58</v>
      </c>
      <c r="D503" s="29" t="s">
        <v>18</v>
      </c>
      <c r="F503" s="29" t="s">
        <v>55</v>
      </c>
      <c r="G503" s="45">
        <v>-3000</v>
      </c>
      <c r="H503" s="45">
        <v>-3000</v>
      </c>
      <c r="I503" s="46">
        <v>4.38</v>
      </c>
      <c r="J503" s="48">
        <f t="shared" si="15"/>
        <v>13140</v>
      </c>
      <c r="K503" s="49">
        <v>36739</v>
      </c>
      <c r="L503" s="33">
        <v>369256</v>
      </c>
    </row>
    <row r="504" spans="1:12" x14ac:dyDescent="0.25">
      <c r="A504" s="47">
        <v>36758</v>
      </c>
      <c r="B504" s="10">
        <v>36739</v>
      </c>
      <c r="C504" s="29" t="s">
        <v>58</v>
      </c>
      <c r="D504" s="29" t="s">
        <v>18</v>
      </c>
      <c r="F504" s="29" t="s">
        <v>55</v>
      </c>
      <c r="G504" s="45">
        <f>+-10000*3</f>
        <v>-30000</v>
      </c>
      <c r="H504" s="45">
        <f>+-10000*3</f>
        <v>-30000</v>
      </c>
      <c r="I504" s="46">
        <v>4.37</v>
      </c>
      <c r="J504" s="48">
        <f t="shared" si="15"/>
        <v>131100</v>
      </c>
      <c r="K504" s="49">
        <v>36739</v>
      </c>
      <c r="L504" s="33">
        <v>370739</v>
      </c>
    </row>
    <row r="505" spans="1:12" x14ac:dyDescent="0.25">
      <c r="A505" s="47">
        <v>36759</v>
      </c>
      <c r="B505" s="10">
        <v>36739</v>
      </c>
      <c r="C505" s="29" t="s">
        <v>58</v>
      </c>
      <c r="D505" s="29" t="s">
        <v>18</v>
      </c>
      <c r="F505" s="29" t="s">
        <v>55</v>
      </c>
      <c r="G505" s="45">
        <v>-6000</v>
      </c>
      <c r="H505" s="45">
        <v>-6000</v>
      </c>
      <c r="I505" s="46">
        <v>4.67</v>
      </c>
      <c r="J505" s="48">
        <f t="shared" si="15"/>
        <v>28020</v>
      </c>
      <c r="K505" s="49">
        <v>36739</v>
      </c>
      <c r="L505" s="33">
        <v>372284</v>
      </c>
    </row>
    <row r="506" spans="1:12" x14ac:dyDescent="0.25">
      <c r="A506" s="47">
        <v>36761</v>
      </c>
      <c r="B506" s="10">
        <v>36739</v>
      </c>
      <c r="C506" s="29" t="s">
        <v>58</v>
      </c>
      <c r="D506" s="29" t="s">
        <v>18</v>
      </c>
      <c r="F506" s="29" t="s">
        <v>55</v>
      </c>
      <c r="G506" s="45">
        <v>-3020</v>
      </c>
      <c r="H506" s="45">
        <v>-3020</v>
      </c>
      <c r="I506" s="46">
        <v>4.5999999999999996</v>
      </c>
      <c r="J506" s="48">
        <f t="shared" si="15"/>
        <v>13891.999999999998</v>
      </c>
      <c r="K506" s="49">
        <v>36739</v>
      </c>
      <c r="L506" s="33">
        <v>375436</v>
      </c>
    </row>
    <row r="507" spans="1:12" x14ac:dyDescent="0.25">
      <c r="A507" s="47">
        <v>36762</v>
      </c>
      <c r="B507" s="10">
        <v>36739</v>
      </c>
      <c r="C507" s="29" t="s">
        <v>58</v>
      </c>
      <c r="D507" s="29" t="s">
        <v>18</v>
      </c>
      <c r="F507" s="29" t="s">
        <v>55</v>
      </c>
      <c r="G507" s="45">
        <v>-3500</v>
      </c>
      <c r="H507" s="45">
        <v>-3500</v>
      </c>
      <c r="I507" s="46">
        <v>4.4249999999999998</v>
      </c>
      <c r="J507" s="48">
        <f t="shared" si="15"/>
        <v>15487.5</v>
      </c>
      <c r="K507" s="49">
        <v>36739</v>
      </c>
      <c r="L507" s="33">
        <v>376611</v>
      </c>
    </row>
    <row r="508" spans="1:12" x14ac:dyDescent="0.25">
      <c r="A508" s="47">
        <v>36763</v>
      </c>
      <c r="B508" s="10">
        <v>36739</v>
      </c>
      <c r="C508" s="29" t="s">
        <v>58</v>
      </c>
      <c r="D508" s="29" t="s">
        <v>18</v>
      </c>
      <c r="F508" s="29" t="s">
        <v>55</v>
      </c>
      <c r="G508" s="45">
        <v>-30000</v>
      </c>
      <c r="H508" s="45">
        <v>-30000</v>
      </c>
      <c r="I508" s="46">
        <v>4.5650000000000004</v>
      </c>
      <c r="J508" s="48">
        <f t="shared" si="15"/>
        <v>136950</v>
      </c>
      <c r="K508" s="49">
        <v>36739</v>
      </c>
      <c r="L508" s="33">
        <v>378829</v>
      </c>
    </row>
    <row r="509" spans="1:12" x14ac:dyDescent="0.25">
      <c r="A509" s="47">
        <v>36634</v>
      </c>
      <c r="B509" s="10">
        <v>36739</v>
      </c>
      <c r="C509" s="29" t="s">
        <v>58</v>
      </c>
      <c r="D509" s="29" t="s">
        <v>17</v>
      </c>
      <c r="F509" s="29" t="s">
        <v>56</v>
      </c>
      <c r="G509" s="45">
        <v>10170</v>
      </c>
      <c r="H509" s="45">
        <f>10170*31</f>
        <v>315270</v>
      </c>
      <c r="I509" s="46">
        <v>3.02</v>
      </c>
      <c r="J509" s="48">
        <f t="shared" ref="J509:J536" si="16">IF(H509&gt;0,((H509*I509)*-1),((H509*I509)*-1))</f>
        <v>-952115.4</v>
      </c>
      <c r="K509" s="49">
        <v>36739</v>
      </c>
      <c r="L509" s="33">
        <v>246900</v>
      </c>
    </row>
    <row r="510" spans="1:12" x14ac:dyDescent="0.25">
      <c r="A510" s="47">
        <v>36734</v>
      </c>
      <c r="B510" s="10">
        <v>36739</v>
      </c>
      <c r="C510" s="29" t="s">
        <v>58</v>
      </c>
      <c r="D510" s="29" t="s">
        <v>17</v>
      </c>
      <c r="F510" s="29" t="s">
        <v>56</v>
      </c>
      <c r="G510" s="45">
        <v>10000</v>
      </c>
      <c r="H510" s="45">
        <v>310000</v>
      </c>
      <c r="I510" s="46">
        <v>3.6875</v>
      </c>
      <c r="J510" s="48">
        <f t="shared" si="16"/>
        <v>-1143125</v>
      </c>
      <c r="K510" s="49">
        <v>36739</v>
      </c>
      <c r="L510" s="33">
        <v>346849</v>
      </c>
    </row>
    <row r="511" spans="1:12" x14ac:dyDescent="0.25">
      <c r="A511" s="47">
        <v>36734</v>
      </c>
      <c r="B511" s="10">
        <v>36739</v>
      </c>
      <c r="C511" s="29" t="s">
        <v>58</v>
      </c>
      <c r="D511" s="29" t="s">
        <v>17</v>
      </c>
      <c r="F511" s="29" t="s">
        <v>56</v>
      </c>
      <c r="G511" s="45">
        <v>4122</v>
      </c>
      <c r="H511" s="45">
        <f>4122*31</f>
        <v>127782</v>
      </c>
      <c r="I511" s="46">
        <v>3.6875</v>
      </c>
      <c r="J511" s="48">
        <f t="shared" si="16"/>
        <v>-471196.125</v>
      </c>
      <c r="K511" s="49">
        <v>36739</v>
      </c>
      <c r="L511" s="33">
        <v>346860</v>
      </c>
    </row>
    <row r="512" spans="1:12" x14ac:dyDescent="0.25">
      <c r="A512" s="47">
        <v>36699</v>
      </c>
      <c r="B512" s="10">
        <v>36739</v>
      </c>
      <c r="C512" s="29" t="s">
        <v>58</v>
      </c>
      <c r="D512" s="29" t="s">
        <v>17</v>
      </c>
      <c r="F512" s="29" t="s">
        <v>56</v>
      </c>
      <c r="G512" s="45">
        <v>2540</v>
      </c>
      <c r="H512" s="45">
        <f>2540*31</f>
        <v>78740</v>
      </c>
      <c r="I512" s="46">
        <v>2.7250000000000001</v>
      </c>
      <c r="J512" s="48">
        <f t="shared" si="16"/>
        <v>-214566.5</v>
      </c>
      <c r="K512" s="49">
        <v>36739</v>
      </c>
      <c r="L512" s="33">
        <v>308822</v>
      </c>
    </row>
    <row r="513" spans="1:12" x14ac:dyDescent="0.25">
      <c r="A513" s="47">
        <v>36738</v>
      </c>
      <c r="B513" s="10">
        <v>36739</v>
      </c>
      <c r="C513" s="29" t="s">
        <v>58</v>
      </c>
      <c r="D513" s="29" t="s">
        <v>17</v>
      </c>
      <c r="F513" s="29" t="s">
        <v>56</v>
      </c>
      <c r="G513" s="45">
        <v>32</v>
      </c>
      <c r="H513" s="45">
        <f>32*31</f>
        <v>992</v>
      </c>
      <c r="I513" s="46">
        <v>3.7</v>
      </c>
      <c r="J513" s="48">
        <f t="shared" si="16"/>
        <v>-3670.4</v>
      </c>
      <c r="K513" s="49">
        <v>36739</v>
      </c>
      <c r="L513" s="33">
        <v>350173</v>
      </c>
    </row>
    <row r="514" spans="1:12" x14ac:dyDescent="0.25">
      <c r="A514" s="47">
        <v>36738</v>
      </c>
      <c r="B514" s="10">
        <v>36739</v>
      </c>
      <c r="C514" s="29" t="s">
        <v>58</v>
      </c>
      <c r="D514" s="29" t="s">
        <v>17</v>
      </c>
      <c r="F514" s="29" t="s">
        <v>56</v>
      </c>
      <c r="G514" s="45">
        <v>5000</v>
      </c>
      <c r="H514" s="45">
        <v>5000</v>
      </c>
      <c r="I514" s="46">
        <v>3.67</v>
      </c>
      <c r="J514" s="48">
        <f t="shared" si="16"/>
        <v>-18350</v>
      </c>
      <c r="K514" s="49">
        <v>36739</v>
      </c>
      <c r="L514" s="33">
        <v>350263</v>
      </c>
    </row>
    <row r="515" spans="1:12" x14ac:dyDescent="0.25">
      <c r="A515" s="47">
        <v>36741</v>
      </c>
      <c r="B515" s="10">
        <v>36739</v>
      </c>
      <c r="C515" s="29" t="s">
        <v>58</v>
      </c>
      <c r="D515" s="29" t="s">
        <v>17</v>
      </c>
      <c r="F515" s="29" t="s">
        <v>56</v>
      </c>
      <c r="G515" s="45">
        <v>10000</v>
      </c>
      <c r="H515" s="45">
        <v>10000</v>
      </c>
      <c r="I515" s="46">
        <v>4.09</v>
      </c>
      <c r="J515" s="48">
        <f t="shared" si="16"/>
        <v>-40900</v>
      </c>
      <c r="K515" s="49">
        <v>36739</v>
      </c>
      <c r="L515" s="33">
        <v>354264</v>
      </c>
    </row>
    <row r="516" spans="1:12" x14ac:dyDescent="0.25">
      <c r="A516" s="47">
        <v>36741</v>
      </c>
      <c r="B516" s="10">
        <v>36739</v>
      </c>
      <c r="C516" s="29" t="s">
        <v>58</v>
      </c>
      <c r="D516" s="29" t="s">
        <v>17</v>
      </c>
      <c r="F516" s="29" t="s">
        <v>56</v>
      </c>
      <c r="G516" s="45">
        <v>10000</v>
      </c>
      <c r="H516" s="45">
        <v>10000</v>
      </c>
      <c r="I516" s="46">
        <v>4.0549999999999997</v>
      </c>
      <c r="J516" s="48">
        <f t="shared" si="16"/>
        <v>-40550</v>
      </c>
      <c r="K516" s="49">
        <v>36739</v>
      </c>
      <c r="L516" s="33">
        <v>354516</v>
      </c>
    </row>
    <row r="517" spans="1:12" x14ac:dyDescent="0.25">
      <c r="A517" s="47">
        <v>36741</v>
      </c>
      <c r="B517" s="10">
        <v>36739</v>
      </c>
      <c r="C517" s="29" t="s">
        <v>58</v>
      </c>
      <c r="D517" s="29" t="s">
        <v>17</v>
      </c>
      <c r="F517" s="29" t="s">
        <v>56</v>
      </c>
      <c r="G517" s="45">
        <v>10000</v>
      </c>
      <c r="H517" s="45">
        <v>10000</v>
      </c>
      <c r="I517" s="46">
        <v>4.04</v>
      </c>
      <c r="J517" s="48">
        <f t="shared" si="16"/>
        <v>-40400</v>
      </c>
      <c r="K517" s="49">
        <v>36739</v>
      </c>
      <c r="L517" s="33">
        <v>355491</v>
      </c>
    </row>
    <row r="518" spans="1:12" x14ac:dyDescent="0.25">
      <c r="A518" s="47">
        <v>36742</v>
      </c>
      <c r="B518" s="10">
        <v>36739</v>
      </c>
      <c r="C518" s="29" t="s">
        <v>58</v>
      </c>
      <c r="D518" s="29" t="s">
        <v>17</v>
      </c>
      <c r="F518" s="29" t="s">
        <v>56</v>
      </c>
      <c r="G518" s="45">
        <f>10000*3</f>
        <v>30000</v>
      </c>
      <c r="H518" s="45">
        <f>10000*3</f>
        <v>30000</v>
      </c>
      <c r="I518" s="46">
        <v>4.125</v>
      </c>
      <c r="J518" s="48">
        <f t="shared" si="16"/>
        <v>-123750</v>
      </c>
      <c r="K518" s="49">
        <v>36739</v>
      </c>
      <c r="L518" s="33">
        <v>355671</v>
      </c>
    </row>
    <row r="519" spans="1:12" x14ac:dyDescent="0.25">
      <c r="A519" s="47">
        <v>36742</v>
      </c>
      <c r="B519" s="10">
        <v>36739</v>
      </c>
      <c r="C519" s="29" t="s">
        <v>58</v>
      </c>
      <c r="D519" s="29" t="s">
        <v>17</v>
      </c>
      <c r="F519" s="29" t="s">
        <v>56</v>
      </c>
      <c r="G519" s="45">
        <f>5000*3</f>
        <v>15000</v>
      </c>
      <c r="H519" s="45">
        <f>5000*3</f>
        <v>15000</v>
      </c>
      <c r="I519" s="46">
        <v>4.125</v>
      </c>
      <c r="J519" s="48">
        <f t="shared" si="16"/>
        <v>-61875</v>
      </c>
      <c r="K519" s="49">
        <v>36739</v>
      </c>
      <c r="L519" s="33">
        <v>355966</v>
      </c>
    </row>
    <row r="520" spans="1:12" x14ac:dyDescent="0.25">
      <c r="A520" s="47">
        <v>36745</v>
      </c>
      <c r="B520" s="10">
        <v>36739</v>
      </c>
      <c r="C520" s="29" t="s">
        <v>58</v>
      </c>
      <c r="D520" s="29" t="s">
        <v>17</v>
      </c>
      <c r="F520" s="29" t="s">
        <v>56</v>
      </c>
      <c r="G520" s="45">
        <v>10000</v>
      </c>
      <c r="H520" s="45">
        <v>10000</v>
      </c>
      <c r="I520" s="29">
        <v>4.29</v>
      </c>
      <c r="J520" s="48">
        <f t="shared" si="16"/>
        <v>-42900</v>
      </c>
      <c r="K520" s="49">
        <v>36739</v>
      </c>
      <c r="L520" s="33">
        <v>357903</v>
      </c>
    </row>
    <row r="521" spans="1:12" x14ac:dyDescent="0.25">
      <c r="A521" s="47">
        <v>36745</v>
      </c>
      <c r="B521" s="10">
        <v>36739</v>
      </c>
      <c r="C521" s="29" t="s">
        <v>58</v>
      </c>
      <c r="D521" s="29" t="s">
        <v>17</v>
      </c>
      <c r="F521" s="29" t="s">
        <v>56</v>
      </c>
      <c r="G521" s="45">
        <v>10000</v>
      </c>
      <c r="H521" s="45">
        <v>10000</v>
      </c>
      <c r="I521" s="29">
        <v>4.2750000000000004</v>
      </c>
      <c r="J521" s="48">
        <f t="shared" si="16"/>
        <v>-42750</v>
      </c>
      <c r="K521" s="49">
        <v>36739</v>
      </c>
      <c r="L521" s="33">
        <v>357942</v>
      </c>
    </row>
    <row r="522" spans="1:12" x14ac:dyDescent="0.25">
      <c r="A522" s="47">
        <v>36745</v>
      </c>
      <c r="B522" s="10">
        <v>36739</v>
      </c>
      <c r="C522" s="29" t="s">
        <v>58</v>
      </c>
      <c r="D522" s="29" t="s">
        <v>17</v>
      </c>
      <c r="F522" s="29" t="s">
        <v>56</v>
      </c>
      <c r="G522" s="45">
        <v>5000</v>
      </c>
      <c r="H522" s="45">
        <v>5000</v>
      </c>
      <c r="I522" s="29">
        <v>4.2450000000000001</v>
      </c>
      <c r="J522" s="48">
        <f t="shared" si="16"/>
        <v>-21225</v>
      </c>
      <c r="K522" s="49">
        <v>36739</v>
      </c>
      <c r="L522" s="33">
        <v>358094</v>
      </c>
    </row>
    <row r="523" spans="1:12" x14ac:dyDescent="0.25">
      <c r="A523" s="47">
        <v>36749</v>
      </c>
      <c r="B523" s="10">
        <v>36739</v>
      </c>
      <c r="C523" s="29" t="s">
        <v>58</v>
      </c>
      <c r="D523" s="29" t="s">
        <v>17</v>
      </c>
      <c r="F523" s="29" t="s">
        <v>56</v>
      </c>
      <c r="G523" s="45">
        <v>4045</v>
      </c>
      <c r="H523" s="45">
        <v>4045</v>
      </c>
      <c r="I523" s="46">
        <v>4.2699999999999996</v>
      </c>
      <c r="J523" s="48">
        <f t="shared" si="16"/>
        <v>-17272.149999999998</v>
      </c>
      <c r="K523" s="49">
        <v>36739</v>
      </c>
      <c r="L523" s="33">
        <v>362493</v>
      </c>
    </row>
    <row r="524" spans="1:12" x14ac:dyDescent="0.25">
      <c r="A524" s="47">
        <v>36759</v>
      </c>
      <c r="B524" s="10">
        <v>36739</v>
      </c>
      <c r="C524" s="29" t="s">
        <v>58</v>
      </c>
      <c r="D524" s="29" t="s">
        <v>17</v>
      </c>
      <c r="F524" s="29" t="s">
        <v>56</v>
      </c>
      <c r="G524" s="45">
        <v>10000</v>
      </c>
      <c r="H524" s="45">
        <v>10000</v>
      </c>
      <c r="I524" s="46">
        <v>4.3550000000000004</v>
      </c>
      <c r="J524" s="48">
        <f t="shared" si="16"/>
        <v>-43550.000000000007</v>
      </c>
      <c r="K524" s="49">
        <v>36739</v>
      </c>
      <c r="L524" s="33">
        <v>371019</v>
      </c>
    </row>
    <row r="525" spans="1:12" x14ac:dyDescent="0.25">
      <c r="A525" s="47">
        <v>36759</v>
      </c>
      <c r="B525" s="10">
        <v>36739</v>
      </c>
      <c r="C525" s="29" t="s">
        <v>58</v>
      </c>
      <c r="D525" s="29" t="s">
        <v>17</v>
      </c>
      <c r="F525" s="29" t="s">
        <v>56</v>
      </c>
      <c r="G525" s="45">
        <v>10000</v>
      </c>
      <c r="H525" s="45">
        <v>10000</v>
      </c>
      <c r="I525" s="46">
        <v>4.335</v>
      </c>
      <c r="J525" s="48">
        <f t="shared" si="16"/>
        <v>-43350</v>
      </c>
      <c r="K525" s="49">
        <v>36739</v>
      </c>
      <c r="L525" s="33">
        <v>371179</v>
      </c>
    </row>
    <row r="526" spans="1:12" x14ac:dyDescent="0.25">
      <c r="A526" s="47">
        <v>36759</v>
      </c>
      <c r="B526" s="10">
        <v>36739</v>
      </c>
      <c r="C526" s="29" t="s">
        <v>58</v>
      </c>
      <c r="D526" s="29" t="s">
        <v>17</v>
      </c>
      <c r="F526" s="29" t="s">
        <v>56</v>
      </c>
      <c r="G526" s="45">
        <v>10000</v>
      </c>
      <c r="H526" s="45">
        <v>10000</v>
      </c>
      <c r="I526" s="46">
        <v>4.3099999999999996</v>
      </c>
      <c r="J526" s="48">
        <f t="shared" si="16"/>
        <v>-43099.999999999993</v>
      </c>
      <c r="K526" s="49">
        <v>36739</v>
      </c>
      <c r="L526" s="33">
        <v>371191</v>
      </c>
    </row>
    <row r="527" spans="1:12" x14ac:dyDescent="0.25">
      <c r="A527" s="47">
        <v>36760</v>
      </c>
      <c r="B527" s="10">
        <v>36739</v>
      </c>
      <c r="C527" s="29" t="s">
        <v>58</v>
      </c>
      <c r="D527" s="29" t="s">
        <v>17</v>
      </c>
      <c r="F527" s="29" t="s">
        <v>56</v>
      </c>
      <c r="G527" s="45">
        <v>10000</v>
      </c>
      <c r="H527" s="45">
        <v>10000</v>
      </c>
      <c r="I527" s="46">
        <v>4.5250000000000004</v>
      </c>
      <c r="J527" s="48">
        <f t="shared" si="16"/>
        <v>-45250</v>
      </c>
      <c r="K527" s="49">
        <v>36739</v>
      </c>
      <c r="L527" s="33">
        <v>373457</v>
      </c>
    </row>
    <row r="528" spans="1:12" x14ac:dyDescent="0.25">
      <c r="A528" s="47">
        <v>36760</v>
      </c>
      <c r="B528" s="10">
        <v>36739</v>
      </c>
      <c r="C528" s="29" t="s">
        <v>58</v>
      </c>
      <c r="D528" s="29" t="s">
        <v>17</v>
      </c>
      <c r="F528" s="29" t="s">
        <v>56</v>
      </c>
      <c r="G528" s="45">
        <v>10000</v>
      </c>
      <c r="H528" s="45">
        <v>10000</v>
      </c>
      <c r="I528" s="46">
        <v>4.4800000000000004</v>
      </c>
      <c r="J528" s="48">
        <f t="shared" si="16"/>
        <v>-44800.000000000007</v>
      </c>
      <c r="K528" s="49">
        <v>36739</v>
      </c>
      <c r="L528" s="33">
        <v>373551</v>
      </c>
    </row>
    <row r="529" spans="1:12" x14ac:dyDescent="0.25">
      <c r="A529" s="47">
        <v>36760</v>
      </c>
      <c r="B529" s="10">
        <v>36739</v>
      </c>
      <c r="C529" s="29" t="s">
        <v>58</v>
      </c>
      <c r="D529" s="29" t="s">
        <v>17</v>
      </c>
      <c r="F529" s="29" t="s">
        <v>56</v>
      </c>
      <c r="G529" s="45">
        <v>10000</v>
      </c>
      <c r="H529" s="45">
        <v>10000</v>
      </c>
      <c r="I529" s="46">
        <v>4.4850000000000003</v>
      </c>
      <c r="J529" s="48">
        <f t="shared" si="16"/>
        <v>-44850</v>
      </c>
      <c r="K529" s="49">
        <v>36739</v>
      </c>
      <c r="L529" s="33">
        <v>373555</v>
      </c>
    </row>
    <row r="530" spans="1:12" x14ac:dyDescent="0.25">
      <c r="A530" s="47">
        <v>36761</v>
      </c>
      <c r="B530" s="10">
        <v>36739</v>
      </c>
      <c r="C530" s="29" t="s">
        <v>58</v>
      </c>
      <c r="D530" s="29" t="s">
        <v>17</v>
      </c>
      <c r="F530" s="29" t="s">
        <v>56</v>
      </c>
      <c r="G530" s="45">
        <v>2000</v>
      </c>
      <c r="H530" s="45">
        <v>2000</v>
      </c>
      <c r="I530" s="46">
        <v>4.51</v>
      </c>
      <c r="J530" s="48">
        <f t="shared" si="16"/>
        <v>-9020</v>
      </c>
      <c r="K530" s="49">
        <v>36739</v>
      </c>
      <c r="L530" s="33">
        <v>375115</v>
      </c>
    </row>
    <row r="531" spans="1:12" x14ac:dyDescent="0.25">
      <c r="A531" s="47">
        <v>36761</v>
      </c>
      <c r="B531" s="10">
        <v>36739</v>
      </c>
      <c r="C531" s="29" t="s">
        <v>58</v>
      </c>
      <c r="D531" s="29" t="s">
        <v>17</v>
      </c>
      <c r="F531" s="29" t="s">
        <v>56</v>
      </c>
      <c r="G531" s="45">
        <v>10000</v>
      </c>
      <c r="H531" s="45">
        <v>10000</v>
      </c>
      <c r="I531" s="46">
        <v>4.47</v>
      </c>
      <c r="J531" s="48">
        <f t="shared" si="16"/>
        <v>-44700</v>
      </c>
      <c r="K531" s="49">
        <v>36739</v>
      </c>
      <c r="L531" s="33">
        <v>375188</v>
      </c>
    </row>
    <row r="532" spans="1:12" x14ac:dyDescent="0.25">
      <c r="A532" s="47">
        <v>36761</v>
      </c>
      <c r="B532" s="10">
        <v>36739</v>
      </c>
      <c r="C532" s="29" t="s">
        <v>58</v>
      </c>
      <c r="D532" s="29" t="s">
        <v>17</v>
      </c>
      <c r="F532" s="29" t="s">
        <v>56</v>
      </c>
      <c r="G532" s="45">
        <v>10000</v>
      </c>
      <c r="H532" s="45">
        <v>10000</v>
      </c>
      <c r="I532" s="46">
        <v>4.4749999999999996</v>
      </c>
      <c r="J532" s="48">
        <f t="shared" si="16"/>
        <v>-44750</v>
      </c>
      <c r="K532" s="49">
        <v>36739</v>
      </c>
      <c r="L532" s="33">
        <v>375191</v>
      </c>
    </row>
    <row r="533" spans="1:12" x14ac:dyDescent="0.25">
      <c r="A533" s="47">
        <v>36761</v>
      </c>
      <c r="B533" s="10">
        <v>36739</v>
      </c>
      <c r="C533" s="29" t="s">
        <v>58</v>
      </c>
      <c r="D533" s="29" t="s">
        <v>17</v>
      </c>
      <c r="F533" s="29" t="s">
        <v>56</v>
      </c>
      <c r="G533" s="45">
        <v>10000</v>
      </c>
      <c r="H533" s="45">
        <v>10000</v>
      </c>
      <c r="I533" s="46">
        <v>4.47</v>
      </c>
      <c r="J533" s="48">
        <f t="shared" si="16"/>
        <v>-44700</v>
      </c>
      <c r="K533" s="49">
        <v>36739</v>
      </c>
      <c r="L533" s="33">
        <v>375224</v>
      </c>
    </row>
    <row r="534" spans="1:12" x14ac:dyDescent="0.25">
      <c r="A534" s="47">
        <v>36762</v>
      </c>
      <c r="B534" s="10">
        <v>36739</v>
      </c>
      <c r="C534" s="29" t="s">
        <v>58</v>
      </c>
      <c r="D534" s="29" t="s">
        <v>17</v>
      </c>
      <c r="F534" s="29" t="s">
        <v>56</v>
      </c>
      <c r="G534" s="45">
        <v>5000</v>
      </c>
      <c r="H534" s="45">
        <v>5000</v>
      </c>
      <c r="I534" s="46">
        <v>4.29</v>
      </c>
      <c r="J534" s="48">
        <f t="shared" si="16"/>
        <v>-21450</v>
      </c>
      <c r="K534" s="49">
        <v>36739</v>
      </c>
      <c r="L534" s="33">
        <v>376491</v>
      </c>
    </row>
    <row r="535" spans="1:12" x14ac:dyDescent="0.25">
      <c r="A535" s="47">
        <v>36762</v>
      </c>
      <c r="B535" s="10">
        <v>36739</v>
      </c>
      <c r="C535" s="29" t="s">
        <v>58</v>
      </c>
      <c r="D535" s="29" t="s">
        <v>17</v>
      </c>
      <c r="F535" s="29" t="s">
        <v>56</v>
      </c>
      <c r="G535" s="45">
        <v>5000</v>
      </c>
      <c r="H535" s="45">
        <v>5000</v>
      </c>
      <c r="I535" s="46">
        <v>4.25</v>
      </c>
      <c r="J535" s="48">
        <f>IF(H535&gt;0,((H535*I535)*-1),((H535*I535)*-1))</f>
        <v>-21250</v>
      </c>
      <c r="K535" s="49">
        <v>36739</v>
      </c>
      <c r="L535" s="33">
        <v>376579</v>
      </c>
    </row>
    <row r="536" spans="1:12" x14ac:dyDescent="0.25">
      <c r="A536" s="47">
        <v>36762</v>
      </c>
      <c r="B536" s="10">
        <v>36739</v>
      </c>
      <c r="C536" s="29" t="s">
        <v>58</v>
      </c>
      <c r="D536" s="29" t="s">
        <v>17</v>
      </c>
      <c r="F536" s="29" t="s">
        <v>56</v>
      </c>
      <c r="G536" s="45">
        <v>5000</v>
      </c>
      <c r="H536" s="45">
        <v>5000</v>
      </c>
      <c r="I536" s="46">
        <v>4.2549999999999999</v>
      </c>
      <c r="J536" s="48">
        <f t="shared" si="16"/>
        <v>-21275</v>
      </c>
      <c r="K536" s="49">
        <v>36739</v>
      </c>
      <c r="L536" s="33">
        <v>376588</v>
      </c>
    </row>
    <row r="537" spans="1:12" x14ac:dyDescent="0.25">
      <c r="A537" s="47">
        <v>36763</v>
      </c>
      <c r="B537" s="10">
        <v>36739</v>
      </c>
      <c r="C537" s="29" t="s">
        <v>58</v>
      </c>
      <c r="D537" s="29" t="s">
        <v>17</v>
      </c>
      <c r="F537" s="29" t="s">
        <v>56</v>
      </c>
      <c r="G537" s="45">
        <v>5000</v>
      </c>
      <c r="H537" s="45">
        <v>5000</v>
      </c>
      <c r="I537" s="46">
        <v>4.3499999999999996</v>
      </c>
      <c r="J537" s="48">
        <f>IF(H537&gt;0,((H537*I537)*-1),((H537*I537)*-1))</f>
        <v>-21750</v>
      </c>
      <c r="K537" s="49">
        <v>36739</v>
      </c>
      <c r="L537" s="33">
        <v>377242</v>
      </c>
    </row>
    <row r="538" spans="1:12" x14ac:dyDescent="0.25">
      <c r="A538" s="47">
        <v>36763</v>
      </c>
      <c r="B538" s="10">
        <v>36739</v>
      </c>
      <c r="C538" s="29" t="s">
        <v>58</v>
      </c>
      <c r="D538" s="29" t="s">
        <v>17</v>
      </c>
      <c r="F538" s="29" t="s">
        <v>56</v>
      </c>
      <c r="G538" s="45">
        <v>5000</v>
      </c>
      <c r="H538" s="45">
        <v>5000</v>
      </c>
      <c r="I538" s="46">
        <v>4.38</v>
      </c>
      <c r="J538" s="48">
        <f>IF(H538&gt;0,((H538*I538)*-1),((H538*I538)*-1))</f>
        <v>-21900</v>
      </c>
      <c r="K538" s="49">
        <v>36739</v>
      </c>
      <c r="L538" s="33">
        <v>377827</v>
      </c>
    </row>
    <row r="539" spans="1:12" x14ac:dyDescent="0.25">
      <c r="A539" s="47">
        <v>36766</v>
      </c>
      <c r="B539" s="10">
        <v>36739</v>
      </c>
      <c r="C539" s="29" t="s">
        <v>58</v>
      </c>
      <c r="D539" s="29" t="s">
        <v>17</v>
      </c>
      <c r="F539" s="29" t="s">
        <v>56</v>
      </c>
      <c r="G539" s="45">
        <v>20000</v>
      </c>
      <c r="H539" s="45">
        <v>20000</v>
      </c>
      <c r="I539" s="46">
        <v>4.4550000000000001</v>
      </c>
      <c r="J539" s="48">
        <f>IF(H539&gt;0,((H539*I539)*-1),((H539*I539)*-1))</f>
        <v>-89100</v>
      </c>
      <c r="K539" s="49">
        <v>36739</v>
      </c>
      <c r="L539" s="33">
        <v>381378</v>
      </c>
    </row>
    <row r="540" spans="1:12" x14ac:dyDescent="0.25">
      <c r="A540" s="47">
        <v>36768</v>
      </c>
      <c r="B540" s="10">
        <v>36739</v>
      </c>
      <c r="C540" s="29" t="s">
        <v>58</v>
      </c>
      <c r="D540" s="29" t="s">
        <v>17</v>
      </c>
      <c r="F540" s="29" t="s">
        <v>56</v>
      </c>
      <c r="G540" s="45">
        <v>5000</v>
      </c>
      <c r="H540" s="45">
        <v>5000</v>
      </c>
      <c r="I540" s="46">
        <v>4.45</v>
      </c>
      <c r="J540" s="48">
        <f>IF(H540&gt;0,((H540*I540)*-1),((H540*I540)*-1))</f>
        <v>-22250</v>
      </c>
      <c r="K540" s="49">
        <v>36739</v>
      </c>
      <c r="L540" s="33">
        <v>384283</v>
      </c>
    </row>
    <row r="541" spans="1:12" x14ac:dyDescent="0.25">
      <c r="A541" s="47">
        <v>36769</v>
      </c>
      <c r="B541" s="10">
        <v>36739</v>
      </c>
      <c r="C541" s="29" t="s">
        <v>58</v>
      </c>
      <c r="D541" s="29" t="s">
        <v>17</v>
      </c>
      <c r="F541" s="29" t="s">
        <v>56</v>
      </c>
      <c r="G541" s="45">
        <v>30000</v>
      </c>
      <c r="H541" s="45">
        <v>30000</v>
      </c>
      <c r="I541" s="46">
        <v>4.59</v>
      </c>
      <c r="J541" s="48">
        <f>IF(H541&gt;0,((H541*I541)*-1),((H541*I541)*-1))</f>
        <v>-137700</v>
      </c>
      <c r="K541" s="49">
        <v>36739</v>
      </c>
      <c r="L541" s="33">
        <v>385587</v>
      </c>
    </row>
    <row r="542" spans="1:12" x14ac:dyDescent="0.25">
      <c r="A542" s="47">
        <v>36718</v>
      </c>
      <c r="B542" s="10">
        <v>36739</v>
      </c>
      <c r="C542" s="29" t="s">
        <v>58</v>
      </c>
      <c r="D542" s="29" t="s">
        <v>18</v>
      </c>
      <c r="F542" s="29" t="s">
        <v>56</v>
      </c>
      <c r="G542" s="45">
        <v>-682</v>
      </c>
      <c r="H542" s="45">
        <f>-682*31</f>
        <v>-21142</v>
      </c>
      <c r="I542" s="46">
        <v>3.6349999999999998</v>
      </c>
      <c r="J542" s="48">
        <f t="shared" ref="J542:J567" si="17">IF(H542&gt;0,((H542*I542)*-1),((H542*I542)*-1))</f>
        <v>76851.17</v>
      </c>
      <c r="K542" s="49">
        <v>36739</v>
      </c>
      <c r="L542" s="33">
        <v>328020</v>
      </c>
    </row>
    <row r="543" spans="1:12" x14ac:dyDescent="0.25">
      <c r="A543" s="47">
        <v>36719</v>
      </c>
      <c r="B543" s="10">
        <v>36739</v>
      </c>
      <c r="C543" s="29" t="s">
        <v>58</v>
      </c>
      <c r="D543" s="29" t="s">
        <v>18</v>
      </c>
      <c r="F543" s="29" t="s">
        <v>56</v>
      </c>
      <c r="G543" s="45">
        <v>-682</v>
      </c>
      <c r="H543" s="45">
        <f>-682*31</f>
        <v>-21142</v>
      </c>
      <c r="I543" s="46">
        <v>4.1500000000000004</v>
      </c>
      <c r="J543" s="48">
        <f t="shared" si="17"/>
        <v>87739.3</v>
      </c>
      <c r="K543" s="49">
        <v>36739</v>
      </c>
      <c r="L543" s="33">
        <v>329243</v>
      </c>
    </row>
    <row r="544" spans="1:12" x14ac:dyDescent="0.25">
      <c r="A544" s="47">
        <v>36732</v>
      </c>
      <c r="B544" s="10">
        <v>36739</v>
      </c>
      <c r="C544" s="29" t="s">
        <v>58</v>
      </c>
      <c r="D544" s="29" t="s">
        <v>18</v>
      </c>
      <c r="F544" s="29" t="s">
        <v>56</v>
      </c>
      <c r="G544" s="45">
        <v>-521</v>
      </c>
      <c r="H544" s="45">
        <f>-521*31</f>
        <v>-16151</v>
      </c>
      <c r="I544" s="46">
        <v>3.5</v>
      </c>
      <c r="J544" s="48">
        <f t="shared" si="17"/>
        <v>56528.5</v>
      </c>
      <c r="K544" s="49">
        <v>36739</v>
      </c>
      <c r="L544" s="33">
        <v>343435</v>
      </c>
    </row>
    <row r="545" spans="1:12" x14ac:dyDescent="0.25">
      <c r="A545" s="47">
        <v>36734</v>
      </c>
      <c r="B545" s="10">
        <v>36739</v>
      </c>
      <c r="C545" s="29" t="s">
        <v>58</v>
      </c>
      <c r="D545" s="29" t="s">
        <v>18</v>
      </c>
      <c r="F545" s="29" t="s">
        <v>56</v>
      </c>
      <c r="G545" s="45">
        <v>-521</v>
      </c>
      <c r="H545" s="45">
        <f>-521*31</f>
        <v>-16151</v>
      </c>
      <c r="I545" s="46">
        <v>3.6549999999999998</v>
      </c>
      <c r="J545" s="48">
        <f t="shared" si="17"/>
        <v>59031.904999999999</v>
      </c>
      <c r="K545" s="49">
        <v>36739</v>
      </c>
      <c r="L545" s="33">
        <v>346764</v>
      </c>
    </row>
    <row r="546" spans="1:12" x14ac:dyDescent="0.25">
      <c r="A546" s="47">
        <v>36704</v>
      </c>
      <c r="B546" s="10">
        <v>36739</v>
      </c>
      <c r="C546" s="29" t="s">
        <v>58</v>
      </c>
      <c r="D546" s="29" t="s">
        <v>18</v>
      </c>
      <c r="F546" s="29" t="s">
        <v>56</v>
      </c>
      <c r="G546" s="45">
        <v>-12710</v>
      </c>
      <c r="H546" s="45">
        <f>-12710*31</f>
        <v>-394010</v>
      </c>
      <c r="I546" s="46">
        <v>3.62</v>
      </c>
      <c r="J546" s="48">
        <f t="shared" si="17"/>
        <v>1426316.2</v>
      </c>
      <c r="K546" s="49">
        <v>36739</v>
      </c>
      <c r="L546" s="33">
        <v>315169</v>
      </c>
    </row>
    <row r="547" spans="1:12" x14ac:dyDescent="0.25">
      <c r="A547" s="47">
        <v>36707</v>
      </c>
      <c r="B547" s="10">
        <v>36739</v>
      </c>
      <c r="C547" s="29" t="s">
        <v>58</v>
      </c>
      <c r="D547" s="29" t="s">
        <v>18</v>
      </c>
      <c r="F547" s="29" t="s">
        <v>56</v>
      </c>
      <c r="G547" s="45">
        <v>-3411</v>
      </c>
      <c r="H547" s="45">
        <f>-3411*31</f>
        <v>-105741</v>
      </c>
      <c r="I547" s="46">
        <v>4.2649999999999997</v>
      </c>
      <c r="J547" s="48">
        <f t="shared" si="17"/>
        <v>450985.36499999999</v>
      </c>
      <c r="K547" s="49">
        <v>36739</v>
      </c>
      <c r="L547" s="33">
        <v>320194</v>
      </c>
    </row>
    <row r="548" spans="1:12" x14ac:dyDescent="0.25">
      <c r="A548" s="47">
        <v>36712</v>
      </c>
      <c r="B548" s="10">
        <v>36739</v>
      </c>
      <c r="C548" s="29" t="s">
        <v>58</v>
      </c>
      <c r="D548" s="29" t="s">
        <v>18</v>
      </c>
      <c r="F548" s="29" t="s">
        <v>56</v>
      </c>
      <c r="G548" s="45">
        <v>-440</v>
      </c>
      <c r="H548" s="45">
        <f>-440*31</f>
        <v>-13640</v>
      </c>
      <c r="I548" s="46">
        <v>3.93</v>
      </c>
      <c r="J548" s="48">
        <f t="shared" si="17"/>
        <v>53605.200000000004</v>
      </c>
      <c r="K548" s="49">
        <v>36739</v>
      </c>
      <c r="L548" s="33">
        <v>322242</v>
      </c>
    </row>
    <row r="549" spans="1:12" x14ac:dyDescent="0.25">
      <c r="A549" s="47">
        <v>36713</v>
      </c>
      <c r="B549" s="10">
        <v>36739</v>
      </c>
      <c r="C549" s="29" t="s">
        <v>58</v>
      </c>
      <c r="D549" s="29" t="s">
        <v>18</v>
      </c>
      <c r="F549" s="29" t="s">
        <v>56</v>
      </c>
      <c r="G549" s="45">
        <v>-682</v>
      </c>
      <c r="H549" s="45">
        <f>-682*31</f>
        <v>-21142</v>
      </c>
      <c r="I549" s="46">
        <v>3.875</v>
      </c>
      <c r="J549" s="48">
        <f t="shared" si="17"/>
        <v>81925.25</v>
      </c>
      <c r="K549" s="49">
        <v>36739</v>
      </c>
      <c r="L549" s="33">
        <v>323528</v>
      </c>
    </row>
    <row r="550" spans="1:12" x14ac:dyDescent="0.25">
      <c r="A550" s="47">
        <v>36714</v>
      </c>
      <c r="B550" s="10">
        <v>36739</v>
      </c>
      <c r="C550" s="29" t="s">
        <v>58</v>
      </c>
      <c r="D550" s="29" t="s">
        <v>18</v>
      </c>
      <c r="F550" s="29" t="s">
        <v>56</v>
      </c>
      <c r="G550" s="45">
        <v>-2047</v>
      </c>
      <c r="H550" s="45">
        <f>-2047*31</f>
        <v>-63457</v>
      </c>
      <c r="I550" s="46">
        <v>3.9</v>
      </c>
      <c r="J550" s="48">
        <f t="shared" si="17"/>
        <v>247482.3</v>
      </c>
      <c r="K550" s="49">
        <v>36739</v>
      </c>
      <c r="L550" s="33">
        <v>325251</v>
      </c>
    </row>
    <row r="551" spans="1:12" x14ac:dyDescent="0.25">
      <c r="A551" s="47">
        <v>36717</v>
      </c>
      <c r="B551" s="10">
        <v>36739</v>
      </c>
      <c r="C551" s="29" t="s">
        <v>58</v>
      </c>
      <c r="D551" s="29" t="s">
        <v>18</v>
      </c>
      <c r="F551" s="29" t="s">
        <v>56</v>
      </c>
      <c r="G551" s="45">
        <v>-715</v>
      </c>
      <c r="H551" s="45">
        <v>-22165</v>
      </c>
      <c r="I551" s="46">
        <v>3.6349999999999998</v>
      </c>
      <c r="J551" s="48">
        <f t="shared" si="17"/>
        <v>80569.774999999994</v>
      </c>
      <c r="K551" s="49">
        <v>36739</v>
      </c>
      <c r="L551" s="33">
        <v>326658</v>
      </c>
    </row>
    <row r="552" spans="1:12" x14ac:dyDescent="0.25">
      <c r="A552" s="47">
        <v>36721</v>
      </c>
      <c r="B552" s="10">
        <v>36739</v>
      </c>
      <c r="C552" s="29" t="s">
        <v>58</v>
      </c>
      <c r="D552" s="29" t="s">
        <v>18</v>
      </c>
      <c r="F552" s="29" t="s">
        <v>56</v>
      </c>
      <c r="G552" s="45">
        <v>-2047</v>
      </c>
      <c r="H552" s="45">
        <f>-2047*31</f>
        <v>-63457</v>
      </c>
      <c r="I552" s="46">
        <v>4</v>
      </c>
      <c r="J552" s="48">
        <f t="shared" si="17"/>
        <v>253828</v>
      </c>
      <c r="K552" s="49">
        <v>36739</v>
      </c>
      <c r="L552" s="33">
        <v>332108</v>
      </c>
    </row>
    <row r="553" spans="1:12" x14ac:dyDescent="0.25">
      <c r="A553" s="47">
        <v>36732</v>
      </c>
      <c r="B553" s="10">
        <v>36739</v>
      </c>
      <c r="C553" s="29" t="s">
        <v>58</v>
      </c>
      <c r="D553" s="29" t="s">
        <v>18</v>
      </c>
      <c r="F553" s="29" t="s">
        <v>56</v>
      </c>
      <c r="G553" s="45">
        <v>-323</v>
      </c>
      <c r="H553" s="45">
        <f>-323*31</f>
        <v>-10013</v>
      </c>
      <c r="I553" s="46">
        <v>3.59</v>
      </c>
      <c r="J553" s="48">
        <f t="shared" si="17"/>
        <v>35946.67</v>
      </c>
      <c r="K553" s="49">
        <v>36739</v>
      </c>
      <c r="L553" s="33">
        <v>341968</v>
      </c>
    </row>
    <row r="554" spans="1:12" x14ac:dyDescent="0.25">
      <c r="A554" s="47">
        <v>36733</v>
      </c>
      <c r="B554" s="10">
        <v>36739</v>
      </c>
      <c r="C554" s="29" t="s">
        <v>58</v>
      </c>
      <c r="D554" s="29" t="s">
        <v>18</v>
      </c>
      <c r="F554" s="29" t="s">
        <v>56</v>
      </c>
      <c r="G554" s="45">
        <v>-521</v>
      </c>
      <c r="H554" s="45">
        <f>-521*31</f>
        <v>-16151</v>
      </c>
      <c r="I554" s="46">
        <v>3.4950000000000001</v>
      </c>
      <c r="J554" s="48">
        <f t="shared" si="17"/>
        <v>56447.745000000003</v>
      </c>
      <c r="K554" s="49">
        <v>36739</v>
      </c>
      <c r="L554" s="33">
        <v>344915</v>
      </c>
    </row>
    <row r="555" spans="1:12" x14ac:dyDescent="0.25">
      <c r="A555" s="47">
        <v>36738</v>
      </c>
      <c r="B555" s="10">
        <v>36739</v>
      </c>
      <c r="C555" s="29" t="s">
        <v>58</v>
      </c>
      <c r="D555" s="29" t="s">
        <v>18</v>
      </c>
      <c r="F555" s="29" t="s">
        <v>56</v>
      </c>
      <c r="G555" s="45">
        <v>-1563</v>
      </c>
      <c r="H555" s="45">
        <f>-1563*31</f>
        <v>-48453</v>
      </c>
      <c r="I555" s="46">
        <f>3.835-0.175</f>
        <v>3.66</v>
      </c>
      <c r="J555" s="48">
        <f t="shared" si="17"/>
        <v>177337.98</v>
      </c>
      <c r="K555" s="49">
        <v>36739</v>
      </c>
      <c r="L555" s="33">
        <v>341941</v>
      </c>
    </row>
    <row r="556" spans="1:12" x14ac:dyDescent="0.25">
      <c r="A556" s="47">
        <v>36760</v>
      </c>
      <c r="B556" s="10">
        <v>36739</v>
      </c>
      <c r="C556" s="29" t="s">
        <v>58</v>
      </c>
      <c r="D556" s="29" t="s">
        <v>18</v>
      </c>
      <c r="F556" s="29" t="s">
        <v>56</v>
      </c>
      <c r="G556" s="45">
        <v>-10000</v>
      </c>
      <c r="H556" s="45">
        <v>-10000</v>
      </c>
      <c r="I556" s="46">
        <v>4.6900000000000004</v>
      </c>
      <c r="J556" s="48">
        <f t="shared" si="17"/>
        <v>46900.000000000007</v>
      </c>
      <c r="K556" s="49">
        <v>36739</v>
      </c>
      <c r="L556" s="33">
        <v>372964</v>
      </c>
    </row>
    <row r="557" spans="1:12" x14ac:dyDescent="0.25">
      <c r="A557" s="47">
        <v>36760</v>
      </c>
      <c r="B557" s="10">
        <v>36739</v>
      </c>
      <c r="C557" s="29" t="s">
        <v>58</v>
      </c>
      <c r="D557" s="29" t="s">
        <v>18</v>
      </c>
      <c r="F557" s="29" t="s">
        <v>56</v>
      </c>
      <c r="G557" s="45">
        <v>-1753</v>
      </c>
      <c r="H557" s="45">
        <v>-1753</v>
      </c>
      <c r="I557" s="46">
        <v>4.4950000000000001</v>
      </c>
      <c r="J557" s="48">
        <f t="shared" si="17"/>
        <v>7879.7350000000006</v>
      </c>
      <c r="K557" s="49">
        <v>36739</v>
      </c>
      <c r="L557" s="33">
        <v>373607</v>
      </c>
    </row>
    <row r="558" spans="1:12" x14ac:dyDescent="0.25">
      <c r="A558" s="47">
        <v>36760</v>
      </c>
      <c r="B558" s="10">
        <v>36739</v>
      </c>
      <c r="C558" s="29" t="s">
        <v>58</v>
      </c>
      <c r="D558" s="29" t="s">
        <v>18</v>
      </c>
      <c r="F558" s="29" t="s">
        <v>56</v>
      </c>
      <c r="G558" s="45">
        <v>-2000</v>
      </c>
      <c r="H558" s="45">
        <v>-16000</v>
      </c>
      <c r="I558" s="46">
        <v>4.3550000000000004</v>
      </c>
      <c r="J558" s="48">
        <f t="shared" si="17"/>
        <v>69680</v>
      </c>
      <c r="K558" s="49">
        <v>36739</v>
      </c>
      <c r="L558" s="33">
        <v>373778</v>
      </c>
    </row>
    <row r="559" spans="1:12" x14ac:dyDescent="0.25">
      <c r="A559" s="47">
        <v>36761</v>
      </c>
      <c r="B559" s="10">
        <v>36739</v>
      </c>
      <c r="C559" s="29" t="s">
        <v>58</v>
      </c>
      <c r="D559" s="29" t="s">
        <v>18</v>
      </c>
      <c r="F559" s="29" t="s">
        <v>56</v>
      </c>
      <c r="G559" s="45">
        <f>+-5000*7</f>
        <v>-35000</v>
      </c>
      <c r="H559" s="45">
        <f>+-5000*7</f>
        <v>-35000</v>
      </c>
      <c r="I559" s="46">
        <v>4.4400000000000004</v>
      </c>
      <c r="J559" s="48">
        <f t="shared" si="17"/>
        <v>155400</v>
      </c>
      <c r="K559" s="49">
        <v>36739</v>
      </c>
      <c r="L559" s="33">
        <v>375463</v>
      </c>
    </row>
    <row r="560" spans="1:12" x14ac:dyDescent="0.25">
      <c r="A560" s="47">
        <v>36762</v>
      </c>
      <c r="B560" s="10">
        <v>36739</v>
      </c>
      <c r="C560" s="29" t="s">
        <v>58</v>
      </c>
      <c r="D560" s="29" t="s">
        <v>18</v>
      </c>
      <c r="F560" s="29" t="s">
        <v>56</v>
      </c>
      <c r="G560" s="45">
        <v>-5000</v>
      </c>
      <c r="H560" s="45">
        <v>-5000</v>
      </c>
      <c r="I560" s="46">
        <v>4.2850000000000001</v>
      </c>
      <c r="J560" s="48">
        <f t="shared" si="17"/>
        <v>21425</v>
      </c>
      <c r="K560" s="49">
        <v>36739</v>
      </c>
      <c r="L560" s="33">
        <v>376593</v>
      </c>
    </row>
    <row r="561" spans="1:12" x14ac:dyDescent="0.25">
      <c r="A561" s="47">
        <v>36763</v>
      </c>
      <c r="B561" s="10">
        <v>36739</v>
      </c>
      <c r="C561" s="29" t="s">
        <v>58</v>
      </c>
      <c r="D561" s="29" t="s">
        <v>18</v>
      </c>
      <c r="F561" s="29" t="s">
        <v>56</v>
      </c>
      <c r="G561" s="45">
        <v>-30000</v>
      </c>
      <c r="H561" s="45">
        <v>-30000</v>
      </c>
      <c r="I561" s="46">
        <v>4.4649999999999999</v>
      </c>
      <c r="J561" s="48">
        <f t="shared" si="17"/>
        <v>133950</v>
      </c>
      <c r="K561" s="49">
        <v>36739</v>
      </c>
      <c r="L561" s="33">
        <v>378785</v>
      </c>
    </row>
    <row r="562" spans="1:12" x14ac:dyDescent="0.25">
      <c r="A562" s="47">
        <v>36763</v>
      </c>
      <c r="B562" s="10">
        <v>36739</v>
      </c>
      <c r="C562" s="29" t="s">
        <v>58</v>
      </c>
      <c r="D562" s="29" t="s">
        <v>18</v>
      </c>
      <c r="F562" s="29" t="s">
        <v>56</v>
      </c>
      <c r="G562" s="45">
        <v>-5000</v>
      </c>
      <c r="H562" s="45">
        <v>-5000</v>
      </c>
      <c r="I562" s="46">
        <v>4.45</v>
      </c>
      <c r="J562" s="48">
        <f t="shared" si="17"/>
        <v>22250</v>
      </c>
      <c r="K562" s="49">
        <v>36739</v>
      </c>
      <c r="L562" s="33">
        <v>377856</v>
      </c>
    </row>
    <row r="563" spans="1:12" x14ac:dyDescent="0.25">
      <c r="A563" s="47">
        <v>36763</v>
      </c>
      <c r="B563" s="10">
        <v>36739</v>
      </c>
      <c r="C563" s="29" t="s">
        <v>58</v>
      </c>
      <c r="D563" s="29" t="s">
        <v>18</v>
      </c>
      <c r="F563" s="29" t="s">
        <v>56</v>
      </c>
      <c r="G563" s="45">
        <f>-2394*3</f>
        <v>-7182</v>
      </c>
      <c r="H563" s="45">
        <v>-7182</v>
      </c>
      <c r="I563" s="46">
        <v>4.4800000000000004</v>
      </c>
      <c r="J563" s="48">
        <f t="shared" si="17"/>
        <v>32175.360000000004</v>
      </c>
      <c r="K563" s="49">
        <v>36739</v>
      </c>
      <c r="L563" s="33">
        <v>378787</v>
      </c>
    </row>
    <row r="564" spans="1:12" x14ac:dyDescent="0.25">
      <c r="A564" s="47">
        <v>36763</v>
      </c>
      <c r="B564" s="10">
        <v>36739</v>
      </c>
      <c r="C564" s="29" t="s">
        <v>58</v>
      </c>
      <c r="D564" s="29" t="s">
        <v>18</v>
      </c>
      <c r="F564" s="29" t="s">
        <v>56</v>
      </c>
      <c r="G564" s="45">
        <v>-30000</v>
      </c>
      <c r="H564" s="45">
        <v>-30000</v>
      </c>
      <c r="I564" s="46">
        <v>4.49</v>
      </c>
      <c r="J564" s="48">
        <f t="shared" si="17"/>
        <v>134700</v>
      </c>
      <c r="K564" s="49">
        <v>36739</v>
      </c>
      <c r="L564" s="33">
        <v>378791</v>
      </c>
    </row>
    <row r="565" spans="1:12" x14ac:dyDescent="0.25">
      <c r="A565" s="47">
        <v>36766</v>
      </c>
      <c r="B565" s="10">
        <v>36739</v>
      </c>
      <c r="C565" s="29" t="s">
        <v>58</v>
      </c>
      <c r="D565" s="29" t="s">
        <v>18</v>
      </c>
      <c r="F565" s="29" t="s">
        <v>56</v>
      </c>
      <c r="G565" s="45">
        <v>-5000</v>
      </c>
      <c r="H565" s="45">
        <v>-5000</v>
      </c>
      <c r="I565" s="46">
        <v>4.5250000000000004</v>
      </c>
      <c r="J565" s="48">
        <f t="shared" si="17"/>
        <v>22625</v>
      </c>
      <c r="K565" s="49">
        <v>36739</v>
      </c>
      <c r="L565" s="33">
        <v>381417</v>
      </c>
    </row>
    <row r="566" spans="1:12" x14ac:dyDescent="0.25">
      <c r="A566" s="47">
        <v>36766</v>
      </c>
      <c r="B566" s="10">
        <v>36739</v>
      </c>
      <c r="C566" s="29" t="s">
        <v>58</v>
      </c>
      <c r="D566" s="29" t="s">
        <v>18</v>
      </c>
      <c r="F566" s="29" t="s">
        <v>56</v>
      </c>
      <c r="G566" s="45">
        <v>-1500</v>
      </c>
      <c r="H566" s="45">
        <v>-1500</v>
      </c>
      <c r="I566" s="46">
        <v>4.5449999999999999</v>
      </c>
      <c r="J566" s="48">
        <f t="shared" si="17"/>
        <v>6817.5</v>
      </c>
      <c r="K566" s="49">
        <v>36739</v>
      </c>
      <c r="L566" s="33">
        <v>381434</v>
      </c>
    </row>
    <row r="567" spans="1:12" x14ac:dyDescent="0.25">
      <c r="A567" s="47">
        <v>36769</v>
      </c>
      <c r="B567" s="10">
        <v>36739</v>
      </c>
      <c r="C567" s="29" t="s">
        <v>58</v>
      </c>
      <c r="D567" s="29" t="s">
        <v>18</v>
      </c>
      <c r="F567" s="29" t="s">
        <v>56</v>
      </c>
      <c r="G567" s="45">
        <v>-15000</v>
      </c>
      <c r="H567" s="45">
        <v>-15000</v>
      </c>
      <c r="I567" s="46">
        <v>4.72</v>
      </c>
      <c r="J567" s="48">
        <f t="shared" si="17"/>
        <v>70800</v>
      </c>
      <c r="K567" s="49">
        <v>36739</v>
      </c>
      <c r="L567" s="33">
        <v>386158</v>
      </c>
    </row>
    <row r="568" spans="1:12" x14ac:dyDescent="0.25">
      <c r="A568" s="47">
        <v>36738</v>
      </c>
      <c r="B568" s="10">
        <v>36739</v>
      </c>
      <c r="C568" s="29" t="s">
        <v>58</v>
      </c>
      <c r="D568" s="29" t="s">
        <v>17</v>
      </c>
      <c r="F568" s="29" t="s">
        <v>59</v>
      </c>
      <c r="G568" s="45">
        <v>5000</v>
      </c>
      <c r="H568" s="45">
        <v>5000</v>
      </c>
      <c r="I568" s="46">
        <v>3.65</v>
      </c>
      <c r="J568" s="48">
        <f>IF(H568&gt;0,((H568*I568)*-1),((H568*I568)*-1))</f>
        <v>-18250</v>
      </c>
      <c r="K568" s="49">
        <v>36739</v>
      </c>
      <c r="L568" s="33">
        <v>349639</v>
      </c>
    </row>
    <row r="569" spans="1:12" x14ac:dyDescent="0.25">
      <c r="A569" s="47">
        <v>36738</v>
      </c>
      <c r="B569" s="10">
        <v>36739</v>
      </c>
      <c r="C569" s="29" t="s">
        <v>58</v>
      </c>
      <c r="D569" s="29" t="s">
        <v>18</v>
      </c>
      <c r="F569" s="29" t="s">
        <v>59</v>
      </c>
      <c r="G569" s="45">
        <v>-5000</v>
      </c>
      <c r="H569" s="45">
        <v>-5000</v>
      </c>
      <c r="I569" s="46">
        <v>3.7149999999999999</v>
      </c>
      <c r="J569" s="48">
        <f>IF(H569&gt;0,((H569*I569)*-1),((H569*I569)*-1))</f>
        <v>18575</v>
      </c>
      <c r="K569" s="49">
        <v>36739</v>
      </c>
      <c r="L569" s="33">
        <v>350005</v>
      </c>
    </row>
    <row r="570" spans="1:12" x14ac:dyDescent="0.25">
      <c r="A570" s="47">
        <v>36738</v>
      </c>
      <c r="B570" s="10">
        <v>36739</v>
      </c>
      <c r="C570" s="29" t="s">
        <v>58</v>
      </c>
      <c r="D570" s="29" t="s">
        <v>17</v>
      </c>
      <c r="F570" s="29" t="s">
        <v>25</v>
      </c>
      <c r="G570" s="45">
        <v>5000</v>
      </c>
      <c r="H570" s="45">
        <v>5000</v>
      </c>
      <c r="I570" s="46">
        <v>3.6850000000000001</v>
      </c>
      <c r="J570" s="48">
        <f t="shared" ref="J570:J577" si="18">IF(H570&gt;0,((H570*I570)*-1),((H570*I570)*-1))</f>
        <v>-18425</v>
      </c>
      <c r="K570" s="49">
        <v>36739</v>
      </c>
      <c r="L570" s="33">
        <v>349471</v>
      </c>
    </row>
    <row r="571" spans="1:12" x14ac:dyDescent="0.25">
      <c r="A571" s="47">
        <v>36738</v>
      </c>
      <c r="B571" s="10">
        <v>36739</v>
      </c>
      <c r="C571" s="29" t="s">
        <v>58</v>
      </c>
      <c r="D571" s="29" t="s">
        <v>17</v>
      </c>
      <c r="F571" s="29" t="s">
        <v>25</v>
      </c>
      <c r="G571" s="45">
        <v>5000</v>
      </c>
      <c r="H571" s="45">
        <v>5000</v>
      </c>
      <c r="I571" s="46">
        <v>3.68</v>
      </c>
      <c r="J571" s="48">
        <f t="shared" si="18"/>
        <v>-18400</v>
      </c>
      <c r="K571" s="49">
        <v>36739</v>
      </c>
      <c r="L571" s="33">
        <v>349789</v>
      </c>
    </row>
    <row r="572" spans="1:12" x14ac:dyDescent="0.25">
      <c r="A572" s="47">
        <v>36738</v>
      </c>
      <c r="B572" s="10">
        <v>36739</v>
      </c>
      <c r="C572" s="29" t="s">
        <v>58</v>
      </c>
      <c r="D572" s="29" t="s">
        <v>17</v>
      </c>
      <c r="F572" s="29" t="s">
        <v>25</v>
      </c>
      <c r="G572" s="45">
        <v>5000</v>
      </c>
      <c r="H572" s="45">
        <v>5000</v>
      </c>
      <c r="I572" s="46">
        <v>3.6949999999999998</v>
      </c>
      <c r="J572" s="48">
        <f t="shared" si="18"/>
        <v>-18475</v>
      </c>
      <c r="K572" s="49">
        <v>36739</v>
      </c>
      <c r="L572" s="33">
        <v>349923</v>
      </c>
    </row>
    <row r="573" spans="1:12" x14ac:dyDescent="0.25">
      <c r="A573" s="47">
        <v>36738</v>
      </c>
      <c r="B573" s="10">
        <v>36739</v>
      </c>
      <c r="C573" s="29" t="s">
        <v>58</v>
      </c>
      <c r="D573" s="29" t="s">
        <v>17</v>
      </c>
      <c r="F573" s="29" t="s">
        <v>25</v>
      </c>
      <c r="G573" s="45">
        <v>5000</v>
      </c>
      <c r="H573" s="45">
        <v>5000</v>
      </c>
      <c r="I573" s="46">
        <v>3.7050000000000001</v>
      </c>
      <c r="J573" s="48">
        <f t="shared" si="18"/>
        <v>-18525</v>
      </c>
      <c r="K573" s="49">
        <v>36739</v>
      </c>
      <c r="L573" s="33">
        <v>349985</v>
      </c>
    </row>
    <row r="574" spans="1:12" x14ac:dyDescent="0.25">
      <c r="A574" s="47">
        <v>36742</v>
      </c>
      <c r="B574" s="10">
        <v>36739</v>
      </c>
      <c r="C574" s="29" t="s">
        <v>58</v>
      </c>
      <c r="D574" s="29" t="s">
        <v>17</v>
      </c>
      <c r="F574" s="29" t="s">
        <v>25</v>
      </c>
      <c r="G574" s="45">
        <f t="shared" ref="G574:H576" si="19">5000*3</f>
        <v>15000</v>
      </c>
      <c r="H574" s="45">
        <f t="shared" si="19"/>
        <v>15000</v>
      </c>
      <c r="I574" s="46">
        <v>4.165</v>
      </c>
      <c r="J574" s="48">
        <f t="shared" si="18"/>
        <v>-62475</v>
      </c>
      <c r="K574" s="49">
        <v>36739</v>
      </c>
      <c r="L574" s="33">
        <v>356109</v>
      </c>
    </row>
    <row r="575" spans="1:12" x14ac:dyDescent="0.25">
      <c r="A575" s="47">
        <v>36742</v>
      </c>
      <c r="B575" s="10">
        <v>36739</v>
      </c>
      <c r="C575" s="29" t="s">
        <v>58</v>
      </c>
      <c r="D575" s="29" t="s">
        <v>17</v>
      </c>
      <c r="F575" s="29" t="s">
        <v>25</v>
      </c>
      <c r="G575" s="45">
        <f t="shared" si="19"/>
        <v>15000</v>
      </c>
      <c r="H575" s="45">
        <f t="shared" si="19"/>
        <v>15000</v>
      </c>
      <c r="I575" s="46">
        <v>4.1749999999999998</v>
      </c>
      <c r="J575" s="48">
        <f t="shared" si="18"/>
        <v>-62625</v>
      </c>
      <c r="K575" s="49">
        <v>36739</v>
      </c>
      <c r="L575" s="33">
        <v>356118</v>
      </c>
    </row>
    <row r="576" spans="1:12" x14ac:dyDescent="0.25">
      <c r="A576" s="47">
        <v>36742</v>
      </c>
      <c r="B576" s="10">
        <v>36739</v>
      </c>
      <c r="C576" s="29" t="s">
        <v>58</v>
      </c>
      <c r="D576" s="29" t="s">
        <v>17</v>
      </c>
      <c r="F576" s="29" t="s">
        <v>25</v>
      </c>
      <c r="G576" s="45">
        <f t="shared" si="19"/>
        <v>15000</v>
      </c>
      <c r="H576" s="45">
        <f t="shared" si="19"/>
        <v>15000</v>
      </c>
      <c r="I576" s="46">
        <v>4.18</v>
      </c>
      <c r="J576" s="48">
        <f t="shared" si="18"/>
        <v>-62699.999999999993</v>
      </c>
      <c r="K576" s="49">
        <v>36739</v>
      </c>
      <c r="L576" s="33">
        <v>356204</v>
      </c>
    </row>
    <row r="577" spans="1:12" x14ac:dyDescent="0.25">
      <c r="A577" s="47">
        <v>36768</v>
      </c>
      <c r="B577" s="10">
        <v>36739</v>
      </c>
      <c r="C577" s="29" t="s">
        <v>58</v>
      </c>
      <c r="D577" s="29" t="s">
        <v>17</v>
      </c>
      <c r="F577" s="29" t="s">
        <v>25</v>
      </c>
      <c r="G577" s="45">
        <v>5000</v>
      </c>
      <c r="H577" s="45">
        <v>5000</v>
      </c>
      <c r="I577" s="46">
        <v>4.53</v>
      </c>
      <c r="J577" s="48">
        <f t="shared" si="18"/>
        <v>-22650</v>
      </c>
      <c r="K577" s="49">
        <v>36739</v>
      </c>
      <c r="L577" s="33">
        <v>383847</v>
      </c>
    </row>
    <row r="578" spans="1:12" x14ac:dyDescent="0.25">
      <c r="A578" s="47">
        <v>36766</v>
      </c>
      <c r="B578" s="10">
        <v>36739</v>
      </c>
      <c r="C578" s="29" t="s">
        <v>58</v>
      </c>
      <c r="D578" s="29" t="s">
        <v>18</v>
      </c>
      <c r="F578" s="29" t="s">
        <v>25</v>
      </c>
      <c r="G578" s="45">
        <v>-10000</v>
      </c>
      <c r="H578" s="45">
        <v>-10000</v>
      </c>
      <c r="I578" s="46">
        <v>4.6349999999999998</v>
      </c>
      <c r="J578" s="48">
        <f>IF(H578&gt;0,((H578*I578)*-1),((H578*I578)*-1))</f>
        <v>46350</v>
      </c>
      <c r="K578" s="49">
        <v>36739</v>
      </c>
      <c r="L578" s="33">
        <v>380694</v>
      </c>
    </row>
    <row r="579" spans="1:12" x14ac:dyDescent="0.25">
      <c r="A579" s="47">
        <v>36768</v>
      </c>
      <c r="B579" s="10">
        <v>36739</v>
      </c>
      <c r="C579" s="29" t="s">
        <v>58</v>
      </c>
      <c r="D579" s="29" t="s">
        <v>18</v>
      </c>
      <c r="F579" s="29" t="s">
        <v>25</v>
      </c>
      <c r="G579" s="45">
        <v>-5000</v>
      </c>
      <c r="H579" s="45">
        <v>-5000</v>
      </c>
      <c r="I579" s="46">
        <v>4.5750000000000002</v>
      </c>
      <c r="J579" s="48">
        <f>IF(H579&gt;0,((H579*I579)*-1),((H579*I579)*-1))</f>
        <v>22875</v>
      </c>
      <c r="K579" s="49">
        <v>36739</v>
      </c>
      <c r="L579" s="33">
        <v>384044</v>
      </c>
    </row>
    <row r="580" spans="1:12" x14ac:dyDescent="0.25">
      <c r="A580" s="47">
        <v>36769</v>
      </c>
      <c r="B580" s="10">
        <v>36739</v>
      </c>
      <c r="C580" s="29" t="s">
        <v>58</v>
      </c>
      <c r="D580" s="29" t="s">
        <v>18</v>
      </c>
      <c r="F580" s="29" t="s">
        <v>25</v>
      </c>
      <c r="G580" s="45">
        <v>-2163</v>
      </c>
      <c r="H580" s="45">
        <v>-2163</v>
      </c>
      <c r="I580" s="46">
        <v>4.79</v>
      </c>
      <c r="J580" s="48">
        <f>IF(H580&gt;0,((H580*I580)*-1),((H580*I580)*-1))</f>
        <v>10360.77</v>
      </c>
      <c r="K580" s="49">
        <v>36739</v>
      </c>
      <c r="L580" s="33">
        <v>386060</v>
      </c>
    </row>
    <row r="581" spans="1:12" x14ac:dyDescent="0.25">
      <c r="A581" s="47">
        <v>36739</v>
      </c>
      <c r="B581" s="10">
        <v>36739</v>
      </c>
      <c r="C581" s="29" t="s">
        <v>16</v>
      </c>
      <c r="D581" s="29" t="s">
        <v>17</v>
      </c>
      <c r="F581" s="29" t="s">
        <v>55</v>
      </c>
      <c r="G581" s="45">
        <v>8000</v>
      </c>
      <c r="H581" s="45">
        <v>8000</v>
      </c>
      <c r="I581" s="46">
        <v>0</v>
      </c>
      <c r="J581" s="48">
        <f>IF(H581&gt;0,((H581*I581)*-1),((H581*I581)*-1))</f>
        <v>0</v>
      </c>
      <c r="K581" s="49">
        <v>36739</v>
      </c>
      <c r="L581" s="33">
        <v>352189</v>
      </c>
    </row>
    <row r="582" spans="1:12" x14ac:dyDescent="0.25">
      <c r="A582" s="47">
        <v>36739</v>
      </c>
      <c r="B582" s="10">
        <v>36739</v>
      </c>
      <c r="C582" s="29" t="s">
        <v>16</v>
      </c>
      <c r="D582" s="29" t="s">
        <v>17</v>
      </c>
      <c r="F582" s="29" t="s">
        <v>55</v>
      </c>
      <c r="G582" s="45">
        <v>5000</v>
      </c>
      <c r="H582" s="45">
        <v>5000</v>
      </c>
      <c r="I582" s="46">
        <v>0</v>
      </c>
      <c r="J582" s="48">
        <f>IF(H582&gt;0,((H582*I582)*-1),((H582*I582)*-1))</f>
        <v>0</v>
      </c>
      <c r="K582" s="49">
        <v>36739</v>
      </c>
      <c r="L582" s="33">
        <v>352190</v>
      </c>
    </row>
    <row r="583" spans="1:12" x14ac:dyDescent="0.25">
      <c r="A583" s="47">
        <v>36740</v>
      </c>
      <c r="B583" s="10">
        <v>36739</v>
      </c>
      <c r="C583" s="29" t="s">
        <v>16</v>
      </c>
      <c r="D583" s="29" t="s">
        <v>17</v>
      </c>
      <c r="F583" s="29" t="s">
        <v>55</v>
      </c>
      <c r="G583" s="45">
        <v>12745</v>
      </c>
      <c r="H583" s="45">
        <v>12745</v>
      </c>
      <c r="I583" s="46">
        <v>0</v>
      </c>
      <c r="J583" s="48">
        <f t="shared" ref="J583:J644" si="20">IF(H583&gt;0,((H583*I583)*-1),((H583*I583)*-1))</f>
        <v>0</v>
      </c>
      <c r="K583" s="49">
        <v>36739</v>
      </c>
      <c r="L583" s="33">
        <v>353821</v>
      </c>
    </row>
    <row r="584" spans="1:12" x14ac:dyDescent="0.25">
      <c r="A584" s="47">
        <v>36741</v>
      </c>
      <c r="B584" s="10">
        <v>36739</v>
      </c>
      <c r="C584" s="29" t="s">
        <v>16</v>
      </c>
      <c r="D584" s="29" t="s">
        <v>17</v>
      </c>
      <c r="F584" s="29" t="s">
        <v>55</v>
      </c>
      <c r="G584" s="45">
        <v>10000</v>
      </c>
      <c r="H584" s="45">
        <v>10000</v>
      </c>
      <c r="I584" s="46">
        <v>0</v>
      </c>
      <c r="J584" s="48">
        <f t="shared" si="20"/>
        <v>0</v>
      </c>
      <c r="K584" s="49">
        <v>36739</v>
      </c>
      <c r="L584" s="33">
        <v>355337</v>
      </c>
    </row>
    <row r="585" spans="1:12" x14ac:dyDescent="0.25">
      <c r="A585" s="47">
        <v>36752</v>
      </c>
      <c r="B585" s="10">
        <v>36739</v>
      </c>
      <c r="C585" s="29" t="s">
        <v>16</v>
      </c>
      <c r="D585" s="29" t="s">
        <v>17</v>
      </c>
      <c r="F585" s="29" t="s">
        <v>55</v>
      </c>
      <c r="G585" s="45">
        <v>9000</v>
      </c>
      <c r="H585" s="45">
        <v>9000</v>
      </c>
      <c r="I585" s="46">
        <v>0</v>
      </c>
      <c r="J585" s="48">
        <f t="shared" si="20"/>
        <v>0</v>
      </c>
      <c r="K585" s="49">
        <v>36739</v>
      </c>
      <c r="L585" s="33">
        <v>366354</v>
      </c>
    </row>
    <row r="586" spans="1:12" x14ac:dyDescent="0.25">
      <c r="A586" s="47">
        <v>36755</v>
      </c>
      <c r="B586" s="10">
        <v>36739</v>
      </c>
      <c r="C586" s="29" t="s">
        <v>16</v>
      </c>
      <c r="D586" s="29" t="s">
        <v>17</v>
      </c>
      <c r="F586" s="29" t="s">
        <v>55</v>
      </c>
      <c r="G586" s="45">
        <v>3000</v>
      </c>
      <c r="H586" s="45">
        <v>3000</v>
      </c>
      <c r="I586" s="46">
        <v>0</v>
      </c>
      <c r="J586" s="48">
        <f t="shared" si="20"/>
        <v>0</v>
      </c>
      <c r="K586" s="49">
        <v>36739</v>
      </c>
      <c r="L586" s="33">
        <v>370805</v>
      </c>
    </row>
    <row r="587" spans="1:12" x14ac:dyDescent="0.25">
      <c r="A587" s="47">
        <v>36758</v>
      </c>
      <c r="B587" s="10">
        <v>36739</v>
      </c>
      <c r="C587" s="29" t="s">
        <v>16</v>
      </c>
      <c r="D587" s="29" t="s">
        <v>17</v>
      </c>
      <c r="F587" s="29" t="s">
        <v>55</v>
      </c>
      <c r="G587" s="45">
        <v>30000</v>
      </c>
      <c r="H587" s="45">
        <v>30000</v>
      </c>
      <c r="I587" s="46">
        <v>0</v>
      </c>
      <c r="J587" s="48">
        <f t="shared" si="20"/>
        <v>0</v>
      </c>
      <c r="K587" s="49">
        <v>36739</v>
      </c>
      <c r="L587" s="33">
        <v>370811</v>
      </c>
    </row>
    <row r="588" spans="1:12" x14ac:dyDescent="0.25">
      <c r="A588" s="47">
        <v>36759</v>
      </c>
      <c r="B588" s="10">
        <v>36739</v>
      </c>
      <c r="C588" s="29" t="s">
        <v>16</v>
      </c>
      <c r="D588" s="29" t="s">
        <v>17</v>
      </c>
      <c r="F588" s="29" t="s">
        <v>55</v>
      </c>
      <c r="G588" s="45">
        <v>6000</v>
      </c>
      <c r="H588" s="45">
        <v>6000</v>
      </c>
      <c r="I588" s="46">
        <v>0</v>
      </c>
      <c r="J588" s="48">
        <f t="shared" si="20"/>
        <v>0</v>
      </c>
      <c r="K588" s="49">
        <v>36739</v>
      </c>
      <c r="L588" s="33">
        <v>373985</v>
      </c>
    </row>
    <row r="589" spans="1:12" x14ac:dyDescent="0.25">
      <c r="A589" s="47">
        <v>36761</v>
      </c>
      <c r="B589" s="10">
        <v>36739</v>
      </c>
      <c r="C589" s="29" t="s">
        <v>16</v>
      </c>
      <c r="D589" s="29" t="s">
        <v>17</v>
      </c>
      <c r="F589" s="29" t="s">
        <v>55</v>
      </c>
      <c r="G589" s="45">
        <v>3020</v>
      </c>
      <c r="H589" s="45">
        <v>3020</v>
      </c>
      <c r="I589" s="46">
        <v>0</v>
      </c>
      <c r="J589" s="48">
        <f t="shared" si="20"/>
        <v>0</v>
      </c>
      <c r="K589" s="49">
        <v>36739</v>
      </c>
      <c r="L589" s="33">
        <v>375508</v>
      </c>
    </row>
    <row r="590" spans="1:12" x14ac:dyDescent="0.25">
      <c r="A590" s="47">
        <v>36762</v>
      </c>
      <c r="B590" s="10">
        <v>36739</v>
      </c>
      <c r="C590" s="29" t="s">
        <v>16</v>
      </c>
      <c r="D590" s="29" t="s">
        <v>17</v>
      </c>
      <c r="F590" s="29" t="s">
        <v>55</v>
      </c>
      <c r="G590" s="45">
        <v>3500</v>
      </c>
      <c r="H590" s="45">
        <v>3500</v>
      </c>
      <c r="I590" s="46">
        <v>0</v>
      </c>
      <c r="J590" s="48">
        <f t="shared" si="20"/>
        <v>0</v>
      </c>
      <c r="K590" s="49">
        <v>36739</v>
      </c>
      <c r="L590" s="33">
        <v>377258</v>
      </c>
    </row>
    <row r="591" spans="1:12" x14ac:dyDescent="0.25">
      <c r="A591" s="28">
        <v>36704</v>
      </c>
      <c r="B591" s="10">
        <v>36739</v>
      </c>
      <c r="C591" s="29" t="s">
        <v>16</v>
      </c>
      <c r="D591" s="29" t="s">
        <v>17</v>
      </c>
      <c r="F591" s="29" t="s">
        <v>55</v>
      </c>
      <c r="G591" s="45">
        <v>12451</v>
      </c>
      <c r="H591" s="45">
        <v>385981</v>
      </c>
      <c r="I591" s="32">
        <v>0</v>
      </c>
      <c r="J591" s="39">
        <f>IF(H591&gt;0,((H591*I591)*-1),((H591*I591)*-1))</f>
        <v>0</v>
      </c>
      <c r="K591" s="49">
        <v>36739</v>
      </c>
      <c r="L591" s="33">
        <v>316083</v>
      </c>
    </row>
    <row r="592" spans="1:12" x14ac:dyDescent="0.25">
      <c r="A592" s="28">
        <v>36706</v>
      </c>
      <c r="B592" s="10">
        <v>36739</v>
      </c>
      <c r="C592" s="29" t="s">
        <v>16</v>
      </c>
      <c r="D592" s="29" t="s">
        <v>17</v>
      </c>
      <c r="F592" s="29" t="s">
        <v>55</v>
      </c>
      <c r="G592" s="45">
        <v>4077</v>
      </c>
      <c r="H592" s="45">
        <v>126387</v>
      </c>
      <c r="I592" s="32">
        <v>0</v>
      </c>
      <c r="J592" s="39">
        <f>IF(H592&gt;0,((H592*I592)*-1),((H592*I592)*-1))</f>
        <v>0</v>
      </c>
      <c r="K592" s="49">
        <v>36739</v>
      </c>
      <c r="L592" s="33">
        <v>318713</v>
      </c>
    </row>
    <row r="593" spans="1:12" x14ac:dyDescent="0.25">
      <c r="A593" s="28">
        <v>36707</v>
      </c>
      <c r="B593" s="10">
        <v>36739</v>
      </c>
      <c r="C593" s="29" t="s">
        <v>16</v>
      </c>
      <c r="D593" s="29" t="s">
        <v>17</v>
      </c>
      <c r="F593" s="29" t="s">
        <v>55</v>
      </c>
      <c r="G593" s="45">
        <v>5835</v>
      </c>
      <c r="H593" s="45">
        <v>180885</v>
      </c>
      <c r="I593" s="32">
        <v>0</v>
      </c>
      <c r="J593" s="39">
        <f>IF(H593&gt;0,((H593*I593)*-1),((H593*I593)*-1))</f>
        <v>0</v>
      </c>
      <c r="K593" s="49">
        <v>36739</v>
      </c>
      <c r="L593" s="33">
        <v>320213</v>
      </c>
    </row>
    <row r="594" spans="1:12" x14ac:dyDescent="0.25">
      <c r="A594" s="28">
        <v>36712</v>
      </c>
      <c r="B594" s="10">
        <v>36739</v>
      </c>
      <c r="C594" s="29" t="s">
        <v>16</v>
      </c>
      <c r="D594" s="29" t="s">
        <v>17</v>
      </c>
      <c r="F594" s="29" t="s">
        <v>55</v>
      </c>
      <c r="G594" s="45">
        <v>7815</v>
      </c>
      <c r="H594" s="45">
        <v>7815</v>
      </c>
      <c r="I594" s="32">
        <v>0</v>
      </c>
      <c r="J594" s="39">
        <f>IF(H594&gt;0,((H594*I594)*-1),((H594*I594)*-1))</f>
        <v>0</v>
      </c>
      <c r="K594" s="49">
        <v>36739</v>
      </c>
      <c r="L594" s="33">
        <v>322139</v>
      </c>
    </row>
    <row r="595" spans="1:12" x14ac:dyDescent="0.25">
      <c r="A595" s="28">
        <v>36713</v>
      </c>
      <c r="B595" s="10">
        <v>36739</v>
      </c>
      <c r="C595" s="29" t="s">
        <v>16</v>
      </c>
      <c r="D595" s="29" t="s">
        <v>17</v>
      </c>
      <c r="F595" s="29" t="s">
        <v>55</v>
      </c>
      <c r="G595" s="45">
        <v>1290</v>
      </c>
      <c r="H595" s="45">
        <v>39990</v>
      </c>
      <c r="I595" s="32">
        <v>0</v>
      </c>
      <c r="J595" s="39">
        <f>IF(H595&gt;0,((H595*I595)*-1),((H595*I595)*-1))</f>
        <v>0</v>
      </c>
      <c r="K595" s="49">
        <v>36739</v>
      </c>
      <c r="L595" s="33">
        <v>323719</v>
      </c>
    </row>
    <row r="596" spans="1:12" x14ac:dyDescent="0.25">
      <c r="A596" s="28">
        <v>36713</v>
      </c>
      <c r="B596" s="10">
        <v>36739</v>
      </c>
      <c r="C596" s="29" t="s">
        <v>16</v>
      </c>
      <c r="D596" s="29" t="s">
        <v>17</v>
      </c>
      <c r="F596" s="29" t="s">
        <v>55</v>
      </c>
      <c r="G596" s="45">
        <v>510</v>
      </c>
      <c r="H596" s="45">
        <v>15810</v>
      </c>
      <c r="I596" s="32">
        <v>0</v>
      </c>
      <c r="J596" s="39">
        <f t="shared" si="20"/>
        <v>0</v>
      </c>
      <c r="K596" s="49">
        <v>36739</v>
      </c>
      <c r="L596" s="33">
        <v>323723</v>
      </c>
    </row>
    <row r="597" spans="1:12" x14ac:dyDescent="0.25">
      <c r="A597" s="28">
        <v>36714</v>
      </c>
      <c r="B597" s="10">
        <v>36739</v>
      </c>
      <c r="C597" s="29" t="s">
        <v>16</v>
      </c>
      <c r="D597" s="29" t="s">
        <v>17</v>
      </c>
      <c r="F597" s="29" t="s">
        <v>55</v>
      </c>
      <c r="G597" s="45">
        <v>5806</v>
      </c>
      <c r="H597" s="45">
        <v>179986</v>
      </c>
      <c r="I597" s="32">
        <v>0</v>
      </c>
      <c r="J597" s="39">
        <f t="shared" si="20"/>
        <v>0</v>
      </c>
      <c r="K597" s="49">
        <v>36739</v>
      </c>
      <c r="L597" s="33">
        <v>325208</v>
      </c>
    </row>
    <row r="598" spans="1:12" x14ac:dyDescent="0.25">
      <c r="A598" s="28">
        <v>36714</v>
      </c>
      <c r="B598" s="10">
        <v>36739</v>
      </c>
      <c r="C598" s="29" t="s">
        <v>16</v>
      </c>
      <c r="D598" s="29" t="s">
        <v>17</v>
      </c>
      <c r="F598" s="29" t="s">
        <v>55</v>
      </c>
      <c r="G598" s="45">
        <v>1919</v>
      </c>
      <c r="H598" s="45">
        <v>59489</v>
      </c>
      <c r="I598" s="32">
        <v>0</v>
      </c>
      <c r="J598" s="39">
        <f t="shared" si="20"/>
        <v>0</v>
      </c>
      <c r="K598" s="49">
        <v>36739</v>
      </c>
      <c r="L598" s="33">
        <v>325210</v>
      </c>
    </row>
    <row r="599" spans="1:12" x14ac:dyDescent="0.25">
      <c r="A599" s="28">
        <v>36717</v>
      </c>
      <c r="B599" s="10">
        <v>36739</v>
      </c>
      <c r="C599" s="29" t="s">
        <v>16</v>
      </c>
      <c r="D599" s="29" t="s">
        <v>17</v>
      </c>
      <c r="F599" s="29" t="s">
        <v>55</v>
      </c>
      <c r="G599" s="45">
        <v>1620</v>
      </c>
      <c r="H599" s="45">
        <v>50215</v>
      </c>
      <c r="I599" s="32">
        <v>0</v>
      </c>
      <c r="J599" s="39">
        <f t="shared" si="20"/>
        <v>0</v>
      </c>
      <c r="K599" s="49">
        <v>36739</v>
      </c>
      <c r="L599" s="33">
        <v>326684</v>
      </c>
    </row>
    <row r="600" spans="1:12" x14ac:dyDescent="0.25">
      <c r="A600" s="28">
        <v>36718</v>
      </c>
      <c r="B600" s="10">
        <v>36739</v>
      </c>
      <c r="C600" s="29" t="s">
        <v>16</v>
      </c>
      <c r="D600" s="29" t="s">
        <v>17</v>
      </c>
      <c r="F600" s="29" t="s">
        <v>55</v>
      </c>
      <c r="G600" s="45">
        <v>2581</v>
      </c>
      <c r="H600" s="45">
        <v>80011</v>
      </c>
      <c r="I600" s="32">
        <v>0</v>
      </c>
      <c r="J600" s="39">
        <f t="shared" si="20"/>
        <v>0</v>
      </c>
      <c r="K600" s="49">
        <v>36739</v>
      </c>
      <c r="L600" s="33">
        <v>328054</v>
      </c>
    </row>
    <row r="601" spans="1:12" x14ac:dyDescent="0.25">
      <c r="A601" s="28">
        <v>36719</v>
      </c>
      <c r="B601" s="10">
        <v>36739</v>
      </c>
      <c r="C601" s="29" t="s">
        <v>16</v>
      </c>
      <c r="D601" s="29" t="s">
        <v>17</v>
      </c>
      <c r="F601" s="29" t="s">
        <v>55</v>
      </c>
      <c r="G601" s="45">
        <v>2596</v>
      </c>
      <c r="H601" s="45">
        <v>80476</v>
      </c>
      <c r="I601" s="32">
        <v>0</v>
      </c>
      <c r="J601" s="39">
        <f t="shared" si="20"/>
        <v>0</v>
      </c>
      <c r="K601" s="49">
        <v>36739</v>
      </c>
      <c r="L601" s="33">
        <v>329289</v>
      </c>
    </row>
    <row r="602" spans="1:12" x14ac:dyDescent="0.25">
      <c r="A602" s="28">
        <v>36721</v>
      </c>
      <c r="B602" s="10">
        <v>36739</v>
      </c>
      <c r="C602" s="29" t="s">
        <v>16</v>
      </c>
      <c r="D602" s="29" t="s">
        <v>17</v>
      </c>
      <c r="F602" s="29" t="s">
        <v>55</v>
      </c>
      <c r="G602" s="45">
        <v>4839</v>
      </c>
      <c r="H602" s="45">
        <v>150009</v>
      </c>
      <c r="I602" s="32">
        <v>0</v>
      </c>
      <c r="J602" s="39">
        <f t="shared" si="20"/>
        <v>0</v>
      </c>
      <c r="K602" s="49">
        <v>36739</v>
      </c>
      <c r="L602" s="33">
        <v>332058</v>
      </c>
    </row>
    <row r="603" spans="1:12" x14ac:dyDescent="0.25">
      <c r="A603" s="28">
        <v>36726</v>
      </c>
      <c r="B603" s="10">
        <v>36739</v>
      </c>
      <c r="C603" s="29" t="s">
        <v>16</v>
      </c>
      <c r="D603" s="29" t="s">
        <v>17</v>
      </c>
      <c r="F603" s="29" t="s">
        <v>55</v>
      </c>
      <c r="G603" s="45">
        <v>645</v>
      </c>
      <c r="H603" s="45">
        <v>19995</v>
      </c>
      <c r="I603" s="32">
        <v>0</v>
      </c>
      <c r="J603" s="39">
        <f t="shared" si="20"/>
        <v>0</v>
      </c>
      <c r="K603" s="49">
        <v>36739</v>
      </c>
      <c r="L603" s="33">
        <v>336752</v>
      </c>
    </row>
    <row r="604" spans="1:12" x14ac:dyDescent="0.25">
      <c r="A604" s="28">
        <v>36732</v>
      </c>
      <c r="B604" s="10">
        <v>36739</v>
      </c>
      <c r="C604" s="29" t="s">
        <v>16</v>
      </c>
      <c r="D604" s="29" t="s">
        <v>17</v>
      </c>
      <c r="F604" s="29" t="s">
        <v>55</v>
      </c>
      <c r="G604" s="45">
        <v>7789</v>
      </c>
      <c r="H604" s="45">
        <v>241459</v>
      </c>
      <c r="I604" s="32">
        <v>0</v>
      </c>
      <c r="J604" s="39">
        <f t="shared" si="20"/>
        <v>0</v>
      </c>
      <c r="K604" s="49">
        <v>36739</v>
      </c>
      <c r="L604" s="33">
        <v>340227</v>
      </c>
    </row>
    <row r="605" spans="1:12" x14ac:dyDescent="0.25">
      <c r="A605" s="28">
        <v>36732</v>
      </c>
      <c r="B605" s="10">
        <v>36739</v>
      </c>
      <c r="C605" s="29" t="s">
        <v>16</v>
      </c>
      <c r="D605" s="29" t="s">
        <v>17</v>
      </c>
      <c r="F605" s="29" t="s">
        <v>55</v>
      </c>
      <c r="G605" s="45">
        <v>2581</v>
      </c>
      <c r="H605" s="45">
        <v>80011</v>
      </c>
      <c r="I605" s="32">
        <v>0</v>
      </c>
      <c r="J605" s="39">
        <f t="shared" si="20"/>
        <v>0</v>
      </c>
      <c r="K605" s="49">
        <v>36739</v>
      </c>
      <c r="L605" s="33">
        <v>341975</v>
      </c>
    </row>
    <row r="606" spans="1:12" x14ac:dyDescent="0.25">
      <c r="A606" s="28">
        <v>36732</v>
      </c>
      <c r="B606" s="10">
        <v>36739</v>
      </c>
      <c r="C606" s="29" t="s">
        <v>16</v>
      </c>
      <c r="D606" s="29" t="s">
        <v>17</v>
      </c>
      <c r="F606" s="29" t="s">
        <v>55</v>
      </c>
      <c r="G606" s="45">
        <v>2581</v>
      </c>
      <c r="H606" s="45">
        <v>80011</v>
      </c>
      <c r="I606" s="32">
        <v>0</v>
      </c>
      <c r="J606" s="39">
        <f t="shared" si="20"/>
        <v>0</v>
      </c>
      <c r="K606" s="49">
        <v>36739</v>
      </c>
      <c r="L606" s="33">
        <v>343480</v>
      </c>
    </row>
    <row r="607" spans="1:12" x14ac:dyDescent="0.25">
      <c r="A607" s="28">
        <v>36733</v>
      </c>
      <c r="B607" s="10">
        <v>36739</v>
      </c>
      <c r="C607" s="29" t="s">
        <v>16</v>
      </c>
      <c r="D607" s="29" t="s">
        <v>17</v>
      </c>
      <c r="F607" s="29" t="s">
        <v>55</v>
      </c>
      <c r="G607" s="45">
        <v>2258</v>
      </c>
      <c r="H607" s="45">
        <v>70000</v>
      </c>
      <c r="I607" s="32">
        <v>0</v>
      </c>
      <c r="J607" s="39">
        <f t="shared" si="20"/>
        <v>0</v>
      </c>
      <c r="K607" s="49">
        <v>36739</v>
      </c>
      <c r="L607" s="33">
        <v>345118</v>
      </c>
    </row>
    <row r="608" spans="1:12" x14ac:dyDescent="0.25">
      <c r="A608" s="28">
        <v>36734</v>
      </c>
      <c r="B608" s="10">
        <v>36739</v>
      </c>
      <c r="C608" s="29" t="s">
        <v>16</v>
      </c>
      <c r="D608" s="29" t="s">
        <v>17</v>
      </c>
      <c r="F608" s="29" t="s">
        <v>55</v>
      </c>
      <c r="G608" s="45">
        <v>2258</v>
      </c>
      <c r="H608" s="45">
        <v>70000</v>
      </c>
      <c r="I608" s="32">
        <v>0</v>
      </c>
      <c r="J608" s="39">
        <f t="shared" si="20"/>
        <v>0</v>
      </c>
      <c r="K608" s="49">
        <v>36739</v>
      </c>
      <c r="L608" s="33">
        <v>346904</v>
      </c>
    </row>
    <row r="609" spans="1:12" x14ac:dyDescent="0.25">
      <c r="A609" s="47">
        <v>36739</v>
      </c>
      <c r="B609" s="10">
        <v>36739</v>
      </c>
      <c r="C609" s="29" t="s">
        <v>16</v>
      </c>
      <c r="D609" s="29" t="s">
        <v>18</v>
      </c>
      <c r="F609" s="29" t="s">
        <v>55</v>
      </c>
      <c r="G609" s="45">
        <v>-10000</v>
      </c>
      <c r="H609" s="45">
        <v>-10000</v>
      </c>
      <c r="I609" s="46">
        <v>0</v>
      </c>
      <c r="J609" s="48">
        <f t="shared" ref="J609:J625" si="21">IF(H609&gt;0,((H609*I609)*-1),((H609*I609)*-1))</f>
        <v>0</v>
      </c>
      <c r="K609" s="49">
        <v>36739</v>
      </c>
      <c r="L609" s="33">
        <v>352191</v>
      </c>
    </row>
    <row r="610" spans="1:12" x14ac:dyDescent="0.25">
      <c r="A610" s="47">
        <v>36739</v>
      </c>
      <c r="B610" s="10">
        <v>36739</v>
      </c>
      <c r="C610" s="29" t="s">
        <v>16</v>
      </c>
      <c r="D610" s="29" t="s">
        <v>18</v>
      </c>
      <c r="F610" s="29" t="s">
        <v>55</v>
      </c>
      <c r="G610" s="45">
        <v>-10000</v>
      </c>
      <c r="H610" s="45">
        <v>-10000</v>
      </c>
      <c r="I610" s="46">
        <v>0</v>
      </c>
      <c r="J610" s="48">
        <f t="shared" si="21"/>
        <v>0</v>
      </c>
      <c r="K610" s="49">
        <v>36739</v>
      </c>
      <c r="L610" s="33">
        <v>352192</v>
      </c>
    </row>
    <row r="611" spans="1:12" x14ac:dyDescent="0.25">
      <c r="A611" s="47">
        <v>36740</v>
      </c>
      <c r="B611" s="10">
        <v>36739</v>
      </c>
      <c r="C611" s="29" t="s">
        <v>16</v>
      </c>
      <c r="D611" s="29" t="s">
        <v>18</v>
      </c>
      <c r="F611" s="29" t="s">
        <v>55</v>
      </c>
      <c r="G611" s="45">
        <v>-10000</v>
      </c>
      <c r="H611" s="45">
        <v>-10000</v>
      </c>
      <c r="I611" s="46">
        <v>0</v>
      </c>
      <c r="J611" s="48">
        <f t="shared" si="21"/>
        <v>0</v>
      </c>
      <c r="K611" s="49">
        <v>36739</v>
      </c>
      <c r="L611" s="33">
        <v>353819</v>
      </c>
    </row>
    <row r="612" spans="1:12" x14ac:dyDescent="0.25">
      <c r="A612" s="47">
        <v>36740</v>
      </c>
      <c r="B612" s="10">
        <v>36739</v>
      </c>
      <c r="C612" s="29" t="s">
        <v>16</v>
      </c>
      <c r="D612" s="29" t="s">
        <v>18</v>
      </c>
      <c r="F612" s="29" t="s">
        <v>55</v>
      </c>
      <c r="G612" s="45">
        <v>-12967</v>
      </c>
      <c r="H612" s="45">
        <v>-12967</v>
      </c>
      <c r="I612" s="46">
        <v>0</v>
      </c>
      <c r="J612" s="48">
        <f t="shared" si="21"/>
        <v>0</v>
      </c>
      <c r="K612" s="49">
        <v>36739</v>
      </c>
      <c r="L612" s="33">
        <v>353820</v>
      </c>
    </row>
    <row r="613" spans="1:12" x14ac:dyDescent="0.25">
      <c r="A613" s="47">
        <v>36741</v>
      </c>
      <c r="B613" s="10">
        <v>36739</v>
      </c>
      <c r="C613" s="29" t="s">
        <v>16</v>
      </c>
      <c r="D613" s="29" t="s">
        <v>18</v>
      </c>
      <c r="F613" s="29" t="s">
        <v>55</v>
      </c>
      <c r="G613" s="45">
        <v>-10000</v>
      </c>
      <c r="H613" s="45">
        <v>-10000</v>
      </c>
      <c r="I613" s="46">
        <v>0</v>
      </c>
      <c r="J613" s="48">
        <f t="shared" si="21"/>
        <v>0</v>
      </c>
      <c r="K613" s="49">
        <v>36739</v>
      </c>
      <c r="L613" s="33">
        <v>355336</v>
      </c>
    </row>
    <row r="614" spans="1:12" x14ac:dyDescent="0.25">
      <c r="A614" s="47">
        <v>36741</v>
      </c>
      <c r="B614" s="10">
        <v>36739</v>
      </c>
      <c r="C614" s="29" t="s">
        <v>16</v>
      </c>
      <c r="D614" s="29" t="s">
        <v>18</v>
      </c>
      <c r="F614" s="29" t="s">
        <v>55</v>
      </c>
      <c r="G614" s="45">
        <v>-10000</v>
      </c>
      <c r="H614" s="45">
        <v>-10000</v>
      </c>
      <c r="I614" s="46">
        <v>0</v>
      </c>
      <c r="J614" s="48">
        <f t="shared" si="21"/>
        <v>0</v>
      </c>
      <c r="K614" s="49">
        <v>36739</v>
      </c>
      <c r="L614" s="33">
        <v>355338</v>
      </c>
    </row>
    <row r="615" spans="1:12" x14ac:dyDescent="0.25">
      <c r="A615" s="47">
        <v>36741</v>
      </c>
      <c r="B615" s="10">
        <v>36739</v>
      </c>
      <c r="C615" s="29" t="s">
        <v>16</v>
      </c>
      <c r="D615" s="29" t="s">
        <v>18</v>
      </c>
      <c r="F615" s="29" t="s">
        <v>55</v>
      </c>
      <c r="G615" s="45">
        <v>-2745</v>
      </c>
      <c r="H615" s="45">
        <v>-2745</v>
      </c>
      <c r="I615" s="46">
        <v>0</v>
      </c>
      <c r="J615" s="48">
        <f t="shared" si="21"/>
        <v>0</v>
      </c>
      <c r="K615" s="49">
        <v>36739</v>
      </c>
      <c r="L615" s="33">
        <v>355340</v>
      </c>
    </row>
    <row r="616" spans="1:12" x14ac:dyDescent="0.25">
      <c r="A616" s="47">
        <v>36742</v>
      </c>
      <c r="B616" s="10">
        <v>36739</v>
      </c>
      <c r="C616" s="29" t="s">
        <v>16</v>
      </c>
      <c r="D616" s="29" t="s">
        <v>18</v>
      </c>
      <c r="F616" s="29" t="s">
        <v>55</v>
      </c>
      <c r="G616" s="45">
        <v>-30000</v>
      </c>
      <c r="H616" s="45">
        <v>-30000</v>
      </c>
      <c r="I616" s="46">
        <v>0</v>
      </c>
      <c r="J616" s="48">
        <f t="shared" si="21"/>
        <v>0</v>
      </c>
      <c r="K616" s="49">
        <v>36739</v>
      </c>
      <c r="L616" s="33">
        <v>356729</v>
      </c>
    </row>
    <row r="617" spans="1:12" x14ac:dyDescent="0.25">
      <c r="A617" s="47">
        <v>36742</v>
      </c>
      <c r="B617" s="10">
        <v>36739</v>
      </c>
      <c r="C617" s="29" t="s">
        <v>16</v>
      </c>
      <c r="D617" s="29" t="s">
        <v>18</v>
      </c>
      <c r="F617" s="29" t="s">
        <v>55</v>
      </c>
      <c r="G617" s="45">
        <v>-30000</v>
      </c>
      <c r="H617" s="45">
        <v>-30000</v>
      </c>
      <c r="I617" s="46">
        <v>0</v>
      </c>
      <c r="J617" s="48">
        <f t="shared" si="21"/>
        <v>0</v>
      </c>
      <c r="K617" s="49">
        <v>36739</v>
      </c>
      <c r="L617" s="33">
        <v>356731</v>
      </c>
    </row>
    <row r="618" spans="1:12" x14ac:dyDescent="0.25">
      <c r="A618" s="47">
        <v>36742</v>
      </c>
      <c r="B618" s="10">
        <v>36739</v>
      </c>
      <c r="C618" s="29" t="s">
        <v>16</v>
      </c>
      <c r="D618" s="29" t="s">
        <v>18</v>
      </c>
      <c r="F618" s="29" t="s">
        <v>55</v>
      </c>
      <c r="G618" s="45">
        <v>-30000</v>
      </c>
      <c r="H618" s="45">
        <v>-30000</v>
      </c>
      <c r="I618" s="46">
        <v>0</v>
      </c>
      <c r="J618" s="48">
        <f t="shared" si="21"/>
        <v>0</v>
      </c>
      <c r="K618" s="49">
        <v>36739</v>
      </c>
      <c r="L618" s="33">
        <v>356732</v>
      </c>
    </row>
    <row r="619" spans="1:12" x14ac:dyDescent="0.25">
      <c r="A619" s="47">
        <v>36742</v>
      </c>
      <c r="B619" s="10">
        <v>36739</v>
      </c>
      <c r="C619" s="29" t="s">
        <v>16</v>
      </c>
      <c r="D619" s="29" t="s">
        <v>18</v>
      </c>
      <c r="F619" s="29" t="s">
        <v>55</v>
      </c>
      <c r="G619" s="45">
        <v>-30000</v>
      </c>
      <c r="H619" s="45">
        <v>-30000</v>
      </c>
      <c r="I619" s="46">
        <v>0</v>
      </c>
      <c r="J619" s="48">
        <f t="shared" si="21"/>
        <v>0</v>
      </c>
      <c r="K619" s="49">
        <v>36739</v>
      </c>
      <c r="L619" s="33">
        <v>356733</v>
      </c>
    </row>
    <row r="620" spans="1:12" x14ac:dyDescent="0.25">
      <c r="A620" s="47">
        <v>36742</v>
      </c>
      <c r="B620" s="10">
        <v>36739</v>
      </c>
      <c r="C620" s="29" t="s">
        <v>16</v>
      </c>
      <c r="D620" s="29" t="s">
        <v>18</v>
      </c>
      <c r="F620" s="29" t="s">
        <v>55</v>
      </c>
      <c r="G620" s="45">
        <v>-30000</v>
      </c>
      <c r="H620" s="45">
        <v>-30000</v>
      </c>
      <c r="I620" s="46">
        <v>0</v>
      </c>
      <c r="J620" s="48">
        <f t="shared" si="21"/>
        <v>0</v>
      </c>
      <c r="K620" s="49">
        <v>36739</v>
      </c>
      <c r="L620" s="33">
        <v>356734</v>
      </c>
    </row>
    <row r="621" spans="1:12" x14ac:dyDescent="0.25">
      <c r="A621" s="47">
        <v>36745</v>
      </c>
      <c r="B621" s="10">
        <v>36739</v>
      </c>
      <c r="C621" s="29" t="s">
        <v>16</v>
      </c>
      <c r="D621" s="29" t="s">
        <v>18</v>
      </c>
      <c r="F621" s="29" t="s">
        <v>55</v>
      </c>
      <c r="G621" s="45">
        <v>-10000</v>
      </c>
      <c r="H621" s="45">
        <v>-10000</v>
      </c>
      <c r="I621" s="46">
        <v>0</v>
      </c>
      <c r="J621" s="48">
        <f t="shared" si="21"/>
        <v>0</v>
      </c>
      <c r="K621" s="49">
        <v>36739</v>
      </c>
      <c r="L621" s="33">
        <v>358129</v>
      </c>
    </row>
    <row r="622" spans="1:12" x14ac:dyDescent="0.25">
      <c r="A622" s="47">
        <v>36745</v>
      </c>
      <c r="B622" s="10">
        <v>36739</v>
      </c>
      <c r="C622" s="29" t="s">
        <v>16</v>
      </c>
      <c r="D622" s="29" t="s">
        <v>18</v>
      </c>
      <c r="F622" s="29" t="s">
        <v>55</v>
      </c>
      <c r="G622" s="45">
        <v>-10000</v>
      </c>
      <c r="H622" s="45">
        <v>-10000</v>
      </c>
      <c r="I622" s="46">
        <v>0</v>
      </c>
      <c r="J622" s="48">
        <f t="shared" si="21"/>
        <v>0</v>
      </c>
      <c r="K622" s="49">
        <v>36739</v>
      </c>
      <c r="L622" s="33">
        <v>358131</v>
      </c>
    </row>
    <row r="623" spans="1:12" x14ac:dyDescent="0.25">
      <c r="A623" s="47">
        <v>36748</v>
      </c>
      <c r="B623" s="10">
        <v>36739</v>
      </c>
      <c r="C623" s="29" t="s">
        <v>16</v>
      </c>
      <c r="D623" s="29" t="s">
        <v>18</v>
      </c>
      <c r="F623" s="29" t="s">
        <v>55</v>
      </c>
      <c r="G623" s="45">
        <v>-2000</v>
      </c>
      <c r="H623" s="45">
        <v>-2000</v>
      </c>
      <c r="I623" s="46">
        <v>0</v>
      </c>
      <c r="J623" s="48">
        <f t="shared" si="21"/>
        <v>0</v>
      </c>
      <c r="K623" s="49">
        <v>36739</v>
      </c>
      <c r="L623" s="33">
        <v>363469</v>
      </c>
    </row>
    <row r="624" spans="1:12" x14ac:dyDescent="0.25">
      <c r="A624" s="47">
        <v>36748</v>
      </c>
      <c r="B624" s="10">
        <v>36739</v>
      </c>
      <c r="C624" s="29" t="s">
        <v>16</v>
      </c>
      <c r="D624" s="29" t="s">
        <v>18</v>
      </c>
      <c r="F624" s="29" t="s">
        <v>55</v>
      </c>
      <c r="G624" s="45">
        <v>-3000</v>
      </c>
      <c r="H624" s="45">
        <v>-3000</v>
      </c>
      <c r="I624" s="46">
        <v>0</v>
      </c>
      <c r="J624" s="48">
        <f t="shared" si="21"/>
        <v>0</v>
      </c>
      <c r="K624" s="49">
        <v>36739</v>
      </c>
      <c r="L624" s="33">
        <v>363473</v>
      </c>
    </row>
    <row r="625" spans="1:12" x14ac:dyDescent="0.25">
      <c r="A625" s="47">
        <v>36753</v>
      </c>
      <c r="B625" s="10">
        <v>36739</v>
      </c>
      <c r="C625" s="29" t="s">
        <v>16</v>
      </c>
      <c r="D625" s="29" t="s">
        <v>18</v>
      </c>
      <c r="F625" s="29" t="s">
        <v>55</v>
      </c>
      <c r="G625" s="45">
        <v>-9155</v>
      </c>
      <c r="H625" s="45">
        <v>-9155</v>
      </c>
      <c r="I625" s="46">
        <v>0</v>
      </c>
      <c r="J625" s="48">
        <f t="shared" si="21"/>
        <v>0</v>
      </c>
      <c r="K625" s="49">
        <v>36739</v>
      </c>
      <c r="L625" s="33">
        <v>366357</v>
      </c>
    </row>
    <row r="626" spans="1:12" x14ac:dyDescent="0.25">
      <c r="A626" s="47">
        <v>36755</v>
      </c>
      <c r="B626" s="10">
        <v>36739</v>
      </c>
      <c r="C626" s="29" t="s">
        <v>16</v>
      </c>
      <c r="D626" s="29" t="s">
        <v>18</v>
      </c>
      <c r="F626" s="29" t="s">
        <v>55</v>
      </c>
      <c r="G626" s="45">
        <v>-10000</v>
      </c>
      <c r="H626" s="45">
        <v>-10000</v>
      </c>
      <c r="I626" s="46">
        <v>0</v>
      </c>
      <c r="J626" s="48">
        <f t="shared" si="20"/>
        <v>0</v>
      </c>
      <c r="K626" s="49">
        <v>36739</v>
      </c>
      <c r="L626" s="33">
        <v>369387</v>
      </c>
    </row>
    <row r="627" spans="1:12" x14ac:dyDescent="0.25">
      <c r="A627" s="47">
        <v>36755</v>
      </c>
      <c r="B627" s="10">
        <v>36739</v>
      </c>
      <c r="C627" s="29" t="s">
        <v>16</v>
      </c>
      <c r="D627" s="29" t="s">
        <v>18</v>
      </c>
      <c r="F627" s="29" t="s">
        <v>55</v>
      </c>
      <c r="G627" s="45">
        <v>-10000</v>
      </c>
      <c r="H627" s="45">
        <v>-10000</v>
      </c>
      <c r="I627" s="46">
        <v>0</v>
      </c>
      <c r="J627" s="48">
        <f t="shared" si="20"/>
        <v>0</v>
      </c>
      <c r="K627" s="49">
        <v>36739</v>
      </c>
      <c r="L627" s="33">
        <v>369389</v>
      </c>
    </row>
    <row r="628" spans="1:12" x14ac:dyDescent="0.25">
      <c r="A628" s="47">
        <v>36755</v>
      </c>
      <c r="B628" s="10">
        <v>36739</v>
      </c>
      <c r="C628" s="29" t="s">
        <v>16</v>
      </c>
      <c r="D628" s="29" t="s">
        <v>18</v>
      </c>
      <c r="F628" s="29" t="s">
        <v>55</v>
      </c>
      <c r="G628" s="45">
        <v>-5000</v>
      </c>
      <c r="H628" s="45">
        <v>-5000</v>
      </c>
      <c r="I628" s="46">
        <v>0</v>
      </c>
      <c r="J628" s="48">
        <f t="shared" si="20"/>
        <v>0</v>
      </c>
      <c r="K628" s="49">
        <v>36739</v>
      </c>
      <c r="L628" s="33">
        <v>369390</v>
      </c>
    </row>
    <row r="629" spans="1:12" x14ac:dyDescent="0.25">
      <c r="A629" s="47">
        <v>36756</v>
      </c>
      <c r="B629" s="10">
        <v>36739</v>
      </c>
      <c r="C629" s="29" t="s">
        <v>16</v>
      </c>
      <c r="D629" s="29" t="s">
        <v>18</v>
      </c>
      <c r="F629" s="29" t="s">
        <v>55</v>
      </c>
      <c r="G629" s="45">
        <v>-30000</v>
      </c>
      <c r="H629" s="45">
        <v>-30000</v>
      </c>
      <c r="I629" s="46">
        <v>0</v>
      </c>
      <c r="J629" s="48">
        <f t="shared" si="20"/>
        <v>0</v>
      </c>
      <c r="K629" s="49">
        <v>36739</v>
      </c>
      <c r="L629" s="33">
        <v>370808</v>
      </c>
    </row>
    <row r="630" spans="1:12" x14ac:dyDescent="0.25">
      <c r="A630" s="47">
        <v>36757</v>
      </c>
      <c r="B630" s="10">
        <v>36739</v>
      </c>
      <c r="C630" s="29" t="s">
        <v>16</v>
      </c>
      <c r="D630" s="29" t="s">
        <v>18</v>
      </c>
      <c r="F630" s="29" t="s">
        <v>55</v>
      </c>
      <c r="G630" s="45">
        <v>-30000</v>
      </c>
      <c r="H630" s="45">
        <v>-30000</v>
      </c>
      <c r="I630" s="46">
        <v>0</v>
      </c>
      <c r="J630" s="48">
        <f t="shared" si="20"/>
        <v>0</v>
      </c>
      <c r="K630" s="49">
        <v>36739</v>
      </c>
      <c r="L630" s="33">
        <v>370810</v>
      </c>
    </row>
    <row r="631" spans="1:12" x14ac:dyDescent="0.25">
      <c r="A631" s="47">
        <v>36760</v>
      </c>
      <c r="B631" s="10">
        <v>36739</v>
      </c>
      <c r="C631" s="29" t="s">
        <v>16</v>
      </c>
      <c r="D631" s="29" t="s">
        <v>18</v>
      </c>
      <c r="F631" s="29" t="s">
        <v>55</v>
      </c>
      <c r="G631" s="45">
        <v>-6104</v>
      </c>
      <c r="H631" s="45">
        <v>-6104</v>
      </c>
      <c r="I631" s="46">
        <v>0</v>
      </c>
      <c r="J631" s="48">
        <f t="shared" si="20"/>
        <v>0</v>
      </c>
      <c r="K631" s="49">
        <v>36739</v>
      </c>
      <c r="L631" s="33">
        <v>373986</v>
      </c>
    </row>
    <row r="632" spans="1:12" x14ac:dyDescent="0.25">
      <c r="A632" s="47">
        <v>36763</v>
      </c>
      <c r="B632" s="10">
        <v>36739</v>
      </c>
      <c r="C632" s="29" t="s">
        <v>16</v>
      </c>
      <c r="D632" s="29" t="s">
        <v>18</v>
      </c>
      <c r="F632" s="29" t="s">
        <v>55</v>
      </c>
      <c r="G632" s="45">
        <v>30000</v>
      </c>
      <c r="H632" s="45">
        <v>30000</v>
      </c>
      <c r="I632" s="46">
        <v>0</v>
      </c>
      <c r="J632" s="48">
        <f t="shared" si="20"/>
        <v>0</v>
      </c>
      <c r="K632" s="49">
        <v>36739</v>
      </c>
      <c r="L632" s="33">
        <v>378844</v>
      </c>
    </row>
    <row r="633" spans="1:12" x14ac:dyDescent="0.25">
      <c r="A633" s="28">
        <v>36630</v>
      </c>
      <c r="B633" s="10">
        <v>36739</v>
      </c>
      <c r="C633" s="29" t="s">
        <v>16</v>
      </c>
      <c r="D633" s="29" t="s">
        <v>18</v>
      </c>
      <c r="F633" s="29" t="s">
        <v>55</v>
      </c>
      <c r="G633" s="45">
        <v>-4921</v>
      </c>
      <c r="H633" s="45">
        <v>-152551</v>
      </c>
      <c r="I633" s="32">
        <v>0</v>
      </c>
      <c r="J633" s="39">
        <f>IF(H633&gt;0,((H633*I633)*-1),((H633*I633)*-1))</f>
        <v>0</v>
      </c>
      <c r="K633" s="49">
        <v>36739</v>
      </c>
      <c r="L633" s="33">
        <v>244546</v>
      </c>
    </row>
    <row r="634" spans="1:12" x14ac:dyDescent="0.25">
      <c r="A634" s="28">
        <v>36729</v>
      </c>
      <c r="B634" s="10">
        <v>36739</v>
      </c>
      <c r="C634" s="29" t="s">
        <v>16</v>
      </c>
      <c r="D634" s="29" t="s">
        <v>18</v>
      </c>
      <c r="F634" s="29" t="s">
        <v>55</v>
      </c>
      <c r="G634" s="45">
        <v>-7620</v>
      </c>
      <c r="H634" s="45">
        <v>-236220</v>
      </c>
      <c r="I634" s="32">
        <v>0</v>
      </c>
      <c r="J634" s="39">
        <f>IF(H634&gt;0,((H634*I634)*-1),((H634*I634)*-1))</f>
        <v>0</v>
      </c>
      <c r="K634" s="49">
        <v>36739</v>
      </c>
      <c r="L634" s="33">
        <v>233096</v>
      </c>
    </row>
    <row r="635" spans="1:12" x14ac:dyDescent="0.25">
      <c r="A635" s="28">
        <v>36734</v>
      </c>
      <c r="B635" s="10">
        <v>36739</v>
      </c>
      <c r="C635" s="29" t="s">
        <v>16</v>
      </c>
      <c r="D635" s="29" t="s">
        <v>18</v>
      </c>
      <c r="F635" s="29" t="s">
        <v>55</v>
      </c>
      <c r="G635" s="45">
        <v>-49347</v>
      </c>
      <c r="H635" s="45">
        <v>-1529757</v>
      </c>
      <c r="I635" s="32">
        <v>0</v>
      </c>
      <c r="J635" s="39">
        <f>IF(H635&gt;0,((H635*I635)*-1),((H635*I635)*-1))</f>
        <v>0</v>
      </c>
      <c r="K635" s="49">
        <v>36739</v>
      </c>
      <c r="L635" s="33">
        <v>346941</v>
      </c>
    </row>
    <row r="636" spans="1:12" x14ac:dyDescent="0.25">
      <c r="A636" s="47">
        <v>36760</v>
      </c>
      <c r="B636" s="10">
        <v>36739</v>
      </c>
      <c r="C636" s="29" t="s">
        <v>16</v>
      </c>
      <c r="D636" s="29" t="s">
        <v>17</v>
      </c>
      <c r="F636" s="29" t="s">
        <v>56</v>
      </c>
      <c r="G636" s="45">
        <v>10000</v>
      </c>
      <c r="H636" s="45">
        <v>10000</v>
      </c>
      <c r="I636" s="46">
        <v>0</v>
      </c>
      <c r="J636" s="48">
        <f t="shared" si="20"/>
        <v>0</v>
      </c>
      <c r="K636" s="49">
        <v>36739</v>
      </c>
      <c r="L636" s="33">
        <v>373987</v>
      </c>
    </row>
    <row r="637" spans="1:12" x14ac:dyDescent="0.25">
      <c r="A637" s="47">
        <v>36760</v>
      </c>
      <c r="B637" s="10">
        <v>36739</v>
      </c>
      <c r="C637" s="29" t="s">
        <v>16</v>
      </c>
      <c r="D637" s="29" t="s">
        <v>17</v>
      </c>
      <c r="F637" s="29" t="s">
        <v>56</v>
      </c>
      <c r="G637" s="45">
        <v>1753</v>
      </c>
      <c r="H637" s="45">
        <v>1753</v>
      </c>
      <c r="I637" s="46">
        <v>0</v>
      </c>
      <c r="J637" s="48">
        <f t="shared" si="20"/>
        <v>0</v>
      </c>
      <c r="K637" s="49">
        <v>36739</v>
      </c>
      <c r="L637" s="33">
        <v>373989</v>
      </c>
    </row>
    <row r="638" spans="1:12" x14ac:dyDescent="0.25">
      <c r="A638" s="47">
        <v>36760</v>
      </c>
      <c r="B638" s="10">
        <v>36739</v>
      </c>
      <c r="C638" s="29" t="s">
        <v>16</v>
      </c>
      <c r="D638" s="29" t="s">
        <v>17</v>
      </c>
      <c r="F638" s="29" t="s">
        <v>56</v>
      </c>
      <c r="G638" s="45">
        <v>16000</v>
      </c>
      <c r="H638" s="45">
        <v>16000</v>
      </c>
      <c r="I638" s="46">
        <v>0</v>
      </c>
      <c r="J638" s="48">
        <f t="shared" si="20"/>
        <v>0</v>
      </c>
      <c r="K638" s="49">
        <v>36739</v>
      </c>
      <c r="L638" s="33">
        <v>373990</v>
      </c>
    </row>
    <row r="639" spans="1:12" x14ac:dyDescent="0.25">
      <c r="A639" s="47">
        <v>36761</v>
      </c>
      <c r="B639" s="10">
        <v>36739</v>
      </c>
      <c r="C639" s="29" t="s">
        <v>16</v>
      </c>
      <c r="D639" s="29" t="s">
        <v>17</v>
      </c>
      <c r="F639" s="29" t="s">
        <v>56</v>
      </c>
      <c r="G639" s="45">
        <v>35000</v>
      </c>
      <c r="H639" s="45">
        <v>35000</v>
      </c>
      <c r="I639" s="46">
        <v>0</v>
      </c>
      <c r="J639" s="48">
        <f t="shared" si="20"/>
        <v>0</v>
      </c>
      <c r="K639" s="49">
        <v>36739</v>
      </c>
      <c r="L639" s="33">
        <v>375507</v>
      </c>
    </row>
    <row r="640" spans="1:12" x14ac:dyDescent="0.25">
      <c r="A640" s="47">
        <v>36762</v>
      </c>
      <c r="B640" s="10">
        <v>36739</v>
      </c>
      <c r="C640" s="29" t="s">
        <v>16</v>
      </c>
      <c r="D640" s="29" t="s">
        <v>17</v>
      </c>
      <c r="F640" s="29" t="s">
        <v>56</v>
      </c>
      <c r="G640" s="45">
        <v>5000</v>
      </c>
      <c r="H640" s="45">
        <v>5000</v>
      </c>
      <c r="I640" s="46">
        <v>0</v>
      </c>
      <c r="J640" s="48">
        <f t="shared" si="20"/>
        <v>0</v>
      </c>
      <c r="K640" s="49">
        <v>36739</v>
      </c>
      <c r="L640" s="33">
        <v>377256</v>
      </c>
    </row>
    <row r="641" spans="1:12" x14ac:dyDescent="0.25">
      <c r="A641" s="47">
        <v>36763</v>
      </c>
      <c r="B641" s="10">
        <v>36739</v>
      </c>
      <c r="C641" s="29" t="s">
        <v>16</v>
      </c>
      <c r="D641" s="29" t="s">
        <v>17</v>
      </c>
      <c r="F641" s="29" t="s">
        <v>56</v>
      </c>
      <c r="G641" s="45">
        <v>-5000</v>
      </c>
      <c r="H641" s="45">
        <v>-5000</v>
      </c>
      <c r="I641" s="46">
        <v>0</v>
      </c>
      <c r="J641" s="48">
        <f t="shared" si="20"/>
        <v>0</v>
      </c>
      <c r="K641" s="49">
        <v>36739</v>
      </c>
      <c r="L641" s="33">
        <v>378810</v>
      </c>
    </row>
    <row r="642" spans="1:12" x14ac:dyDescent="0.25">
      <c r="A642" s="47">
        <v>36766</v>
      </c>
      <c r="B642" s="10">
        <v>36739</v>
      </c>
      <c r="C642" s="29" t="s">
        <v>16</v>
      </c>
      <c r="D642" s="29" t="s">
        <v>17</v>
      </c>
      <c r="F642" s="29" t="s">
        <v>56</v>
      </c>
      <c r="G642" s="45">
        <v>1500</v>
      </c>
      <c r="H642" s="45">
        <v>1500</v>
      </c>
      <c r="I642" s="46">
        <v>0</v>
      </c>
      <c r="J642" s="48">
        <f t="shared" si="20"/>
        <v>0</v>
      </c>
      <c r="K642" s="49">
        <v>36739</v>
      </c>
      <c r="L642" s="33">
        <v>382764</v>
      </c>
    </row>
    <row r="643" spans="1:12" x14ac:dyDescent="0.25">
      <c r="A643" s="47">
        <v>36766</v>
      </c>
      <c r="B643" s="10">
        <v>36739</v>
      </c>
      <c r="C643" s="29" t="s">
        <v>16</v>
      </c>
      <c r="D643" s="29" t="s">
        <v>17</v>
      </c>
      <c r="F643" s="29" t="s">
        <v>56</v>
      </c>
      <c r="G643" s="45">
        <v>5000</v>
      </c>
      <c r="H643" s="45">
        <v>5000</v>
      </c>
      <c r="I643" s="46">
        <v>0</v>
      </c>
      <c r="J643" s="48">
        <f t="shared" si="20"/>
        <v>0</v>
      </c>
      <c r="K643" s="49">
        <v>36739</v>
      </c>
      <c r="L643" s="33">
        <v>382767</v>
      </c>
    </row>
    <row r="644" spans="1:12" x14ac:dyDescent="0.25">
      <c r="A644" s="47">
        <v>36769</v>
      </c>
      <c r="B644" s="10">
        <v>36739</v>
      </c>
      <c r="C644" s="29" t="s">
        <v>16</v>
      </c>
      <c r="D644" s="29" t="s">
        <v>17</v>
      </c>
      <c r="F644" s="29" t="s">
        <v>56</v>
      </c>
      <c r="G644" s="45">
        <v>15000</v>
      </c>
      <c r="H644" s="45">
        <v>15000</v>
      </c>
      <c r="I644" s="46">
        <v>0</v>
      </c>
      <c r="J644" s="48">
        <f t="shared" si="20"/>
        <v>0</v>
      </c>
      <c r="K644" s="49">
        <v>36739</v>
      </c>
      <c r="L644" s="33">
        <v>386209</v>
      </c>
    </row>
    <row r="645" spans="1:12" x14ac:dyDescent="0.25">
      <c r="A645" s="28">
        <v>36704</v>
      </c>
      <c r="B645" s="10">
        <v>36739</v>
      </c>
      <c r="C645" s="29" t="s">
        <v>16</v>
      </c>
      <c r="D645" s="29" t="s">
        <v>17</v>
      </c>
      <c r="F645" s="29" t="s">
        <v>56</v>
      </c>
      <c r="G645" s="45">
        <v>12710</v>
      </c>
      <c r="H645" s="45">
        <v>394010</v>
      </c>
      <c r="I645" s="32">
        <v>0</v>
      </c>
      <c r="J645" s="39">
        <f t="shared" ref="J645:J694" si="22">IF(H645&gt;0,((H645*I645)*-1),((H645*I645)*-1))</f>
        <v>0</v>
      </c>
      <c r="K645" s="49">
        <v>36739</v>
      </c>
      <c r="L645" s="33">
        <v>314945</v>
      </c>
    </row>
    <row r="646" spans="1:12" x14ac:dyDescent="0.25">
      <c r="A646" s="28">
        <v>36707</v>
      </c>
      <c r="B646" s="10">
        <v>36739</v>
      </c>
      <c r="C646" s="29" t="s">
        <v>16</v>
      </c>
      <c r="D646" s="29" t="s">
        <v>17</v>
      </c>
      <c r="F646" s="29" t="s">
        <v>56</v>
      </c>
      <c r="G646" s="45">
        <v>3411</v>
      </c>
      <c r="H646" s="45">
        <v>105741</v>
      </c>
      <c r="I646" s="32">
        <v>0</v>
      </c>
      <c r="J646" s="39">
        <f t="shared" si="22"/>
        <v>0</v>
      </c>
      <c r="K646" s="49">
        <v>36739</v>
      </c>
      <c r="L646" s="33">
        <v>320216</v>
      </c>
    </row>
    <row r="647" spans="1:12" x14ac:dyDescent="0.25">
      <c r="A647" s="28">
        <v>36712</v>
      </c>
      <c r="B647" s="10">
        <v>36739</v>
      </c>
      <c r="C647" s="29" t="s">
        <v>16</v>
      </c>
      <c r="D647" s="29" t="s">
        <v>17</v>
      </c>
      <c r="F647" s="29" t="s">
        <v>56</v>
      </c>
      <c r="G647" s="45">
        <v>440</v>
      </c>
      <c r="H647" s="45">
        <v>13640</v>
      </c>
      <c r="I647" s="32">
        <v>0</v>
      </c>
      <c r="J647" s="39">
        <f t="shared" si="22"/>
        <v>0</v>
      </c>
      <c r="K647" s="49">
        <v>36739</v>
      </c>
      <c r="L647" s="33">
        <v>322137</v>
      </c>
    </row>
    <row r="648" spans="1:12" x14ac:dyDescent="0.25">
      <c r="A648" s="28">
        <v>36713</v>
      </c>
      <c r="B648" s="10">
        <v>36739</v>
      </c>
      <c r="C648" s="29" t="s">
        <v>16</v>
      </c>
      <c r="D648" s="29" t="s">
        <v>17</v>
      </c>
      <c r="F648" s="29" t="s">
        <v>56</v>
      </c>
      <c r="G648" s="45">
        <v>682</v>
      </c>
      <c r="H648" s="45">
        <v>21142</v>
      </c>
      <c r="I648" s="32">
        <v>0</v>
      </c>
      <c r="J648" s="39">
        <f t="shared" si="22"/>
        <v>0</v>
      </c>
      <c r="K648" s="49">
        <v>36739</v>
      </c>
      <c r="L648" s="33">
        <v>323713</v>
      </c>
    </row>
    <row r="649" spans="1:12" x14ac:dyDescent="0.25">
      <c r="A649" s="28">
        <v>36714</v>
      </c>
      <c r="B649" s="10">
        <v>36739</v>
      </c>
      <c r="C649" s="29" t="s">
        <v>16</v>
      </c>
      <c r="D649" s="29" t="s">
        <v>17</v>
      </c>
      <c r="F649" s="29" t="s">
        <v>56</v>
      </c>
      <c r="G649" s="45">
        <v>2047</v>
      </c>
      <c r="H649" s="45">
        <v>63457</v>
      </c>
      <c r="I649" s="32">
        <v>0</v>
      </c>
      <c r="J649" s="39">
        <f t="shared" si="22"/>
        <v>0</v>
      </c>
      <c r="K649" s="49">
        <v>36739</v>
      </c>
      <c r="L649" s="33">
        <v>325206</v>
      </c>
    </row>
    <row r="650" spans="1:12" x14ac:dyDescent="0.25">
      <c r="A650" s="28">
        <v>36717</v>
      </c>
      <c r="B650" s="10">
        <v>36739</v>
      </c>
      <c r="C650" s="29" t="s">
        <v>16</v>
      </c>
      <c r="D650" s="29" t="s">
        <v>17</v>
      </c>
      <c r="F650" s="29" t="s">
        <v>56</v>
      </c>
      <c r="G650" s="45">
        <v>715</v>
      </c>
      <c r="H650" s="45">
        <v>22165</v>
      </c>
      <c r="I650" s="32">
        <v>0</v>
      </c>
      <c r="J650" s="39">
        <f t="shared" si="22"/>
        <v>0</v>
      </c>
      <c r="K650" s="49">
        <v>36739</v>
      </c>
      <c r="L650" s="33">
        <v>326693</v>
      </c>
    </row>
    <row r="651" spans="1:12" x14ac:dyDescent="0.25">
      <c r="A651" s="28">
        <v>36718</v>
      </c>
      <c r="B651" s="10">
        <v>36739</v>
      </c>
      <c r="C651" s="29" t="s">
        <v>16</v>
      </c>
      <c r="D651" s="29" t="s">
        <v>17</v>
      </c>
      <c r="F651" s="29" t="s">
        <v>56</v>
      </c>
      <c r="G651" s="45">
        <v>682</v>
      </c>
      <c r="H651" s="45">
        <v>21142</v>
      </c>
      <c r="I651" s="32">
        <v>0</v>
      </c>
      <c r="J651" s="39">
        <f t="shared" si="22"/>
        <v>0</v>
      </c>
      <c r="K651" s="49">
        <v>36739</v>
      </c>
      <c r="L651" s="33">
        <v>328057</v>
      </c>
    </row>
    <row r="652" spans="1:12" x14ac:dyDescent="0.25">
      <c r="A652" s="28">
        <v>36719</v>
      </c>
      <c r="B652" s="10">
        <v>36739</v>
      </c>
      <c r="C652" s="29" t="s">
        <v>16</v>
      </c>
      <c r="D652" s="29" t="s">
        <v>17</v>
      </c>
      <c r="F652" s="29" t="s">
        <v>56</v>
      </c>
      <c r="G652" s="45">
        <v>682</v>
      </c>
      <c r="H652" s="45">
        <v>21142</v>
      </c>
      <c r="I652" s="32">
        <v>0</v>
      </c>
      <c r="J652" s="39">
        <f t="shared" si="22"/>
        <v>0</v>
      </c>
      <c r="K652" s="49">
        <v>36739</v>
      </c>
      <c r="L652" s="33">
        <v>329292</v>
      </c>
    </row>
    <row r="653" spans="1:12" x14ac:dyDescent="0.25">
      <c r="A653" s="28">
        <v>36721</v>
      </c>
      <c r="B653" s="10">
        <v>36739</v>
      </c>
      <c r="C653" s="29" t="s">
        <v>16</v>
      </c>
      <c r="D653" s="29" t="s">
        <v>17</v>
      </c>
      <c r="F653" s="29" t="s">
        <v>56</v>
      </c>
      <c r="G653" s="45">
        <v>2047</v>
      </c>
      <c r="H653" s="45">
        <v>63457</v>
      </c>
      <c r="I653" s="32">
        <v>0</v>
      </c>
      <c r="J653" s="39">
        <f t="shared" si="22"/>
        <v>0</v>
      </c>
      <c r="K653" s="49">
        <v>36739</v>
      </c>
      <c r="L653" s="33">
        <v>332055</v>
      </c>
    </row>
    <row r="654" spans="1:12" x14ac:dyDescent="0.25">
      <c r="A654" s="28">
        <v>36732</v>
      </c>
      <c r="B654" s="10">
        <v>36739</v>
      </c>
      <c r="C654" s="29" t="s">
        <v>16</v>
      </c>
      <c r="D654" s="29" t="s">
        <v>17</v>
      </c>
      <c r="F654" s="29" t="s">
        <v>56</v>
      </c>
      <c r="G654" s="45">
        <v>323</v>
      </c>
      <c r="H654" s="45">
        <v>10013</v>
      </c>
      <c r="I654" s="32">
        <v>0</v>
      </c>
      <c r="J654" s="39">
        <f t="shared" si="22"/>
        <v>0</v>
      </c>
      <c r="K654" s="49">
        <v>36739</v>
      </c>
      <c r="L654" s="33">
        <v>341977</v>
      </c>
    </row>
    <row r="655" spans="1:12" x14ac:dyDescent="0.25">
      <c r="A655" s="28">
        <v>36732</v>
      </c>
      <c r="B655" s="10">
        <v>36739</v>
      </c>
      <c r="C655" s="29" t="s">
        <v>16</v>
      </c>
      <c r="D655" s="29" t="s">
        <v>17</v>
      </c>
      <c r="F655" s="29" t="s">
        <v>56</v>
      </c>
      <c r="G655" s="45">
        <v>521</v>
      </c>
      <c r="H655" s="45">
        <v>16151</v>
      </c>
      <c r="I655" s="32">
        <v>0</v>
      </c>
      <c r="J655" s="39">
        <f t="shared" si="22"/>
        <v>0</v>
      </c>
      <c r="K655" s="49">
        <v>36739</v>
      </c>
      <c r="L655" s="33">
        <v>343484</v>
      </c>
    </row>
    <row r="656" spans="1:12" x14ac:dyDescent="0.25">
      <c r="A656" s="28">
        <v>36733</v>
      </c>
      <c r="B656" s="10">
        <v>36739</v>
      </c>
      <c r="C656" s="29" t="s">
        <v>16</v>
      </c>
      <c r="D656" s="29" t="s">
        <v>17</v>
      </c>
      <c r="F656" s="29" t="s">
        <v>56</v>
      </c>
      <c r="G656" s="45">
        <v>521</v>
      </c>
      <c r="H656" s="45">
        <v>16151</v>
      </c>
      <c r="I656" s="32">
        <v>0</v>
      </c>
      <c r="J656" s="39">
        <f t="shared" si="22"/>
        <v>0</v>
      </c>
      <c r="K656" s="49">
        <v>36739</v>
      </c>
      <c r="L656" s="33">
        <v>345126</v>
      </c>
    </row>
    <row r="657" spans="1:12" x14ac:dyDescent="0.25">
      <c r="A657" s="28">
        <v>36734</v>
      </c>
      <c r="B657" s="10">
        <v>36739</v>
      </c>
      <c r="C657" s="29" t="s">
        <v>16</v>
      </c>
      <c r="D657" s="29" t="s">
        <v>17</v>
      </c>
      <c r="F657" s="29" t="s">
        <v>56</v>
      </c>
      <c r="G657" s="45">
        <v>521</v>
      </c>
      <c r="H657" s="45">
        <v>16151</v>
      </c>
      <c r="I657" s="32">
        <v>0</v>
      </c>
      <c r="J657" s="39">
        <f t="shared" si="22"/>
        <v>0</v>
      </c>
      <c r="K657" s="49">
        <v>36739</v>
      </c>
      <c r="L657" s="33">
        <v>346910</v>
      </c>
    </row>
    <row r="658" spans="1:12" x14ac:dyDescent="0.25">
      <c r="A658" s="28">
        <v>36738</v>
      </c>
      <c r="B658" s="10">
        <v>36739</v>
      </c>
      <c r="C658" s="29" t="s">
        <v>16</v>
      </c>
      <c r="D658" s="29" t="s">
        <v>17</v>
      </c>
      <c r="F658" s="29" t="s">
        <v>56</v>
      </c>
      <c r="G658" s="45">
        <v>1563</v>
      </c>
      <c r="H658" s="45">
        <v>48453</v>
      </c>
      <c r="I658" s="32">
        <v>0</v>
      </c>
      <c r="J658" s="39">
        <f t="shared" si="22"/>
        <v>0</v>
      </c>
      <c r="K658" s="49">
        <v>36739</v>
      </c>
      <c r="L658" s="33">
        <v>340223</v>
      </c>
    </row>
    <row r="659" spans="1:12" x14ac:dyDescent="0.25">
      <c r="A659" s="47">
        <v>36741</v>
      </c>
      <c r="B659" s="10">
        <v>36739</v>
      </c>
      <c r="C659" s="29" t="s">
        <v>16</v>
      </c>
      <c r="D659" s="29" t="s">
        <v>18</v>
      </c>
      <c r="F659" s="29" t="s">
        <v>56</v>
      </c>
      <c r="G659" s="45">
        <v>-10000</v>
      </c>
      <c r="H659" s="45">
        <v>-10000</v>
      </c>
      <c r="I659" s="46">
        <v>0</v>
      </c>
      <c r="J659" s="48">
        <f t="shared" si="22"/>
        <v>0</v>
      </c>
      <c r="K659" s="49">
        <v>36739</v>
      </c>
      <c r="L659" s="33">
        <v>355330</v>
      </c>
    </row>
    <row r="660" spans="1:12" x14ac:dyDescent="0.25">
      <c r="A660" s="47">
        <v>36741</v>
      </c>
      <c r="B660" s="10">
        <v>36739</v>
      </c>
      <c r="C660" s="29" t="s">
        <v>16</v>
      </c>
      <c r="D660" s="29" t="s">
        <v>18</v>
      </c>
      <c r="F660" s="29" t="s">
        <v>56</v>
      </c>
      <c r="G660" s="45">
        <v>-10000</v>
      </c>
      <c r="H660" s="45">
        <v>-10000</v>
      </c>
      <c r="I660" s="46">
        <v>0</v>
      </c>
      <c r="J660" s="48">
        <f t="shared" si="22"/>
        <v>0</v>
      </c>
      <c r="K660" s="49">
        <v>36739</v>
      </c>
      <c r="L660" s="33">
        <v>355334</v>
      </c>
    </row>
    <row r="661" spans="1:12" x14ac:dyDescent="0.25">
      <c r="A661" s="47">
        <v>36741</v>
      </c>
      <c r="B661" s="10">
        <v>36739</v>
      </c>
      <c r="C661" s="29" t="s">
        <v>16</v>
      </c>
      <c r="D661" s="29" t="s">
        <v>18</v>
      </c>
      <c r="F661" s="29" t="s">
        <v>56</v>
      </c>
      <c r="G661" s="45">
        <v>-10000</v>
      </c>
      <c r="H661" s="45">
        <v>-10000</v>
      </c>
      <c r="I661" s="46">
        <v>0</v>
      </c>
      <c r="J661" s="48">
        <f t="shared" si="22"/>
        <v>0</v>
      </c>
      <c r="K661" s="49">
        <v>36739</v>
      </c>
      <c r="L661" s="33">
        <v>355498</v>
      </c>
    </row>
    <row r="662" spans="1:12" x14ac:dyDescent="0.25">
      <c r="A662" s="47">
        <v>36742</v>
      </c>
      <c r="B662" s="10">
        <v>36739</v>
      </c>
      <c r="C662" s="29" t="s">
        <v>16</v>
      </c>
      <c r="D662" s="29" t="s">
        <v>18</v>
      </c>
      <c r="F662" s="29" t="s">
        <v>56</v>
      </c>
      <c r="G662" s="45">
        <v>-30000</v>
      </c>
      <c r="H662" s="45">
        <v>-30000</v>
      </c>
      <c r="I662" s="46">
        <v>0</v>
      </c>
      <c r="J662" s="48">
        <f t="shared" si="22"/>
        <v>0</v>
      </c>
      <c r="K662" s="49">
        <v>36739</v>
      </c>
      <c r="L662" s="33">
        <v>356735</v>
      </c>
    </row>
    <row r="663" spans="1:12" x14ac:dyDescent="0.25">
      <c r="A663" s="47">
        <v>36742</v>
      </c>
      <c r="B663" s="10">
        <v>36739</v>
      </c>
      <c r="C663" s="29" t="s">
        <v>16</v>
      </c>
      <c r="D663" s="29" t="s">
        <v>18</v>
      </c>
      <c r="F663" s="29" t="s">
        <v>56</v>
      </c>
      <c r="G663" s="45">
        <v>-15000</v>
      </c>
      <c r="H663" s="45">
        <v>-15000</v>
      </c>
      <c r="I663" s="46">
        <v>0</v>
      </c>
      <c r="J663" s="48">
        <f t="shared" si="22"/>
        <v>0</v>
      </c>
      <c r="K663" s="49">
        <v>36739</v>
      </c>
      <c r="L663" s="33">
        <v>356736</v>
      </c>
    </row>
    <row r="664" spans="1:12" x14ac:dyDescent="0.25">
      <c r="A664" s="47">
        <v>36745</v>
      </c>
      <c r="B664" s="10">
        <v>36739</v>
      </c>
      <c r="C664" s="29" t="s">
        <v>16</v>
      </c>
      <c r="D664" s="29" t="s">
        <v>18</v>
      </c>
      <c r="F664" s="29" t="s">
        <v>56</v>
      </c>
      <c r="G664" s="45">
        <v>-10000</v>
      </c>
      <c r="H664" s="45">
        <v>-10000</v>
      </c>
      <c r="I664" s="46">
        <v>0</v>
      </c>
      <c r="J664" s="48">
        <f t="shared" si="22"/>
        <v>0</v>
      </c>
      <c r="K664" s="49">
        <v>36739</v>
      </c>
      <c r="L664" s="33">
        <v>358132</v>
      </c>
    </row>
    <row r="665" spans="1:12" x14ac:dyDescent="0.25">
      <c r="A665" s="47">
        <v>36745</v>
      </c>
      <c r="B665" s="10">
        <v>36739</v>
      </c>
      <c r="C665" s="29" t="s">
        <v>16</v>
      </c>
      <c r="D665" s="29" t="s">
        <v>18</v>
      </c>
      <c r="F665" s="29" t="s">
        <v>56</v>
      </c>
      <c r="G665" s="45">
        <v>-10000</v>
      </c>
      <c r="H665" s="45">
        <v>-10000</v>
      </c>
      <c r="I665" s="46">
        <v>0</v>
      </c>
      <c r="J665" s="48">
        <f t="shared" si="22"/>
        <v>0</v>
      </c>
      <c r="K665" s="49">
        <v>36739</v>
      </c>
      <c r="L665" s="33">
        <v>358133</v>
      </c>
    </row>
    <row r="666" spans="1:12" x14ac:dyDescent="0.25">
      <c r="A666" s="47">
        <v>36745</v>
      </c>
      <c r="B666" s="10">
        <v>36739</v>
      </c>
      <c r="C666" s="29" t="s">
        <v>16</v>
      </c>
      <c r="D666" s="29" t="s">
        <v>18</v>
      </c>
      <c r="F666" s="29" t="s">
        <v>56</v>
      </c>
      <c r="G666" s="45">
        <v>-5000</v>
      </c>
      <c r="H666" s="45">
        <v>-5000</v>
      </c>
      <c r="I666" s="46">
        <v>0</v>
      </c>
      <c r="J666" s="48">
        <f t="shared" si="22"/>
        <v>0</v>
      </c>
      <c r="K666" s="49">
        <v>36739</v>
      </c>
      <c r="L666" s="33">
        <v>358134</v>
      </c>
    </row>
    <row r="667" spans="1:12" x14ac:dyDescent="0.25">
      <c r="A667" s="47">
        <v>36749</v>
      </c>
      <c r="B667" s="10">
        <v>36739</v>
      </c>
      <c r="C667" s="29" t="s">
        <v>16</v>
      </c>
      <c r="D667" s="29" t="s">
        <v>18</v>
      </c>
      <c r="F667" s="29" t="s">
        <v>56</v>
      </c>
      <c r="G667" s="45">
        <v>-4045</v>
      </c>
      <c r="H667" s="45">
        <v>-4045</v>
      </c>
      <c r="I667" s="46">
        <v>0</v>
      </c>
      <c r="J667" s="48">
        <f t="shared" si="22"/>
        <v>0</v>
      </c>
      <c r="K667" s="49">
        <v>36739</v>
      </c>
      <c r="L667" s="33">
        <v>363476</v>
      </c>
    </row>
    <row r="668" spans="1:12" x14ac:dyDescent="0.25">
      <c r="A668" s="47">
        <v>36759</v>
      </c>
      <c r="B668" s="10">
        <v>36739</v>
      </c>
      <c r="C668" s="29" t="s">
        <v>16</v>
      </c>
      <c r="D668" s="29" t="s">
        <v>18</v>
      </c>
      <c r="F668" s="29" t="s">
        <v>56</v>
      </c>
      <c r="G668" s="45">
        <v>-10000</v>
      </c>
      <c r="H668" s="45">
        <v>-10000</v>
      </c>
      <c r="I668" s="46">
        <v>0</v>
      </c>
      <c r="J668" s="48">
        <f t="shared" si="22"/>
        <v>0</v>
      </c>
      <c r="K668" s="49">
        <v>36739</v>
      </c>
      <c r="L668" s="33">
        <v>372079</v>
      </c>
    </row>
    <row r="669" spans="1:12" x14ac:dyDescent="0.25">
      <c r="A669" s="47">
        <v>36759</v>
      </c>
      <c r="B669" s="10">
        <v>36739</v>
      </c>
      <c r="C669" s="29" t="s">
        <v>16</v>
      </c>
      <c r="D669" s="29" t="s">
        <v>18</v>
      </c>
      <c r="F669" s="29" t="s">
        <v>56</v>
      </c>
      <c r="G669" s="45">
        <v>-10000</v>
      </c>
      <c r="H669" s="45">
        <v>-10000</v>
      </c>
      <c r="I669" s="46">
        <v>0</v>
      </c>
      <c r="J669" s="48">
        <f t="shared" si="22"/>
        <v>0</v>
      </c>
      <c r="K669" s="49">
        <v>36739</v>
      </c>
      <c r="L669" s="33">
        <v>372079</v>
      </c>
    </row>
    <row r="670" spans="1:12" x14ac:dyDescent="0.25">
      <c r="A670" s="47">
        <v>36759</v>
      </c>
      <c r="B670" s="10">
        <v>36739</v>
      </c>
      <c r="C670" s="29" t="s">
        <v>16</v>
      </c>
      <c r="D670" s="29" t="s">
        <v>18</v>
      </c>
      <c r="F670" s="29" t="s">
        <v>56</v>
      </c>
      <c r="G670" s="45">
        <v>-10000</v>
      </c>
      <c r="H670" s="45">
        <v>-10000</v>
      </c>
      <c r="I670" s="46">
        <v>0</v>
      </c>
      <c r="J670" s="48">
        <f t="shared" si="22"/>
        <v>0</v>
      </c>
      <c r="K670" s="49">
        <v>36739</v>
      </c>
      <c r="L670" s="33">
        <v>372079</v>
      </c>
    </row>
    <row r="671" spans="1:12" x14ac:dyDescent="0.25">
      <c r="A671" s="47">
        <v>36760</v>
      </c>
      <c r="B671" s="10">
        <v>36739</v>
      </c>
      <c r="C671" s="29" t="s">
        <v>16</v>
      </c>
      <c r="D671" s="29" t="s">
        <v>18</v>
      </c>
      <c r="F671" s="29" t="s">
        <v>56</v>
      </c>
      <c r="G671" s="45">
        <v>-10000</v>
      </c>
      <c r="H671" s="45">
        <v>-10000</v>
      </c>
      <c r="I671" s="46">
        <v>0</v>
      </c>
      <c r="J671" s="48">
        <f t="shared" si="22"/>
        <v>0</v>
      </c>
      <c r="K671" s="49">
        <v>36739</v>
      </c>
      <c r="L671" s="33">
        <v>373988</v>
      </c>
    </row>
    <row r="672" spans="1:12" x14ac:dyDescent="0.25">
      <c r="A672" s="47">
        <v>36760</v>
      </c>
      <c r="B672" s="10">
        <v>36739</v>
      </c>
      <c r="C672" s="29" t="s">
        <v>16</v>
      </c>
      <c r="D672" s="29" t="s">
        <v>18</v>
      </c>
      <c r="F672" s="29" t="s">
        <v>56</v>
      </c>
      <c r="G672" s="45">
        <v>-10000</v>
      </c>
      <c r="H672" s="45">
        <v>-10000</v>
      </c>
      <c r="I672" s="46">
        <v>0</v>
      </c>
      <c r="J672" s="48">
        <f t="shared" si="22"/>
        <v>0</v>
      </c>
      <c r="K672" s="49">
        <v>36739</v>
      </c>
      <c r="L672" s="33">
        <v>373988</v>
      </c>
    </row>
    <row r="673" spans="1:12" x14ac:dyDescent="0.25">
      <c r="A673" s="47">
        <v>36760</v>
      </c>
      <c r="B673" s="10">
        <v>36739</v>
      </c>
      <c r="C673" s="29" t="s">
        <v>16</v>
      </c>
      <c r="D673" s="29" t="s">
        <v>18</v>
      </c>
      <c r="F673" s="29" t="s">
        <v>56</v>
      </c>
      <c r="G673" s="45">
        <v>-10000</v>
      </c>
      <c r="H673" s="45">
        <v>-10000</v>
      </c>
      <c r="I673" s="46">
        <v>0</v>
      </c>
      <c r="J673" s="48">
        <f t="shared" si="22"/>
        <v>0</v>
      </c>
      <c r="K673" s="49">
        <v>36739</v>
      </c>
      <c r="L673" s="33">
        <v>373988</v>
      </c>
    </row>
    <row r="674" spans="1:12" x14ac:dyDescent="0.25">
      <c r="A674" s="47">
        <v>36761</v>
      </c>
      <c r="B674" s="10">
        <v>36739</v>
      </c>
      <c r="C674" s="29" t="s">
        <v>16</v>
      </c>
      <c r="D674" s="29" t="s">
        <v>18</v>
      </c>
      <c r="F674" s="29" t="s">
        <v>56</v>
      </c>
      <c r="G674" s="45">
        <v>-2000</v>
      </c>
      <c r="H674" s="45">
        <v>-2000</v>
      </c>
      <c r="I674" s="46">
        <v>0</v>
      </c>
      <c r="J674" s="48">
        <f>IF(H674&gt;0,((H674*I674)*-1),((H674*I674)*-1))</f>
        <v>0</v>
      </c>
      <c r="K674" s="49">
        <v>36739</v>
      </c>
      <c r="L674" s="33">
        <v>375505</v>
      </c>
    </row>
    <row r="675" spans="1:12" x14ac:dyDescent="0.25">
      <c r="A675" s="47">
        <v>36761</v>
      </c>
      <c r="B675" s="10">
        <v>36739</v>
      </c>
      <c r="C675" s="29" t="s">
        <v>16</v>
      </c>
      <c r="D675" s="29" t="s">
        <v>18</v>
      </c>
      <c r="F675" s="29" t="s">
        <v>56</v>
      </c>
      <c r="G675" s="45">
        <v>-10000</v>
      </c>
      <c r="H675" s="45">
        <v>-10000</v>
      </c>
      <c r="I675" s="46">
        <v>0</v>
      </c>
      <c r="J675" s="48">
        <f>IF(H675&gt;0,((H675*I675)*-1),((H675*I675)*-1))</f>
        <v>0</v>
      </c>
      <c r="K675" s="49">
        <v>36739</v>
      </c>
      <c r="L675" s="33">
        <v>375506</v>
      </c>
    </row>
    <row r="676" spans="1:12" x14ac:dyDescent="0.25">
      <c r="A676" s="47">
        <v>36761</v>
      </c>
      <c r="B676" s="10">
        <v>36739</v>
      </c>
      <c r="C676" s="29" t="s">
        <v>16</v>
      </c>
      <c r="D676" s="29" t="s">
        <v>18</v>
      </c>
      <c r="F676" s="29" t="s">
        <v>56</v>
      </c>
      <c r="G676" s="45">
        <v>-10000</v>
      </c>
      <c r="H676" s="45">
        <v>-10000</v>
      </c>
      <c r="I676" s="46">
        <v>0</v>
      </c>
      <c r="J676" s="48">
        <f>IF(H676&gt;0,((H676*I676)*-1),((H676*I676)*-1))</f>
        <v>0</v>
      </c>
      <c r="K676" s="49">
        <v>36739</v>
      </c>
      <c r="L676" s="33">
        <v>375506</v>
      </c>
    </row>
    <row r="677" spans="1:12" x14ac:dyDescent="0.25">
      <c r="A677" s="47">
        <v>36761</v>
      </c>
      <c r="B677" s="10">
        <v>36739</v>
      </c>
      <c r="C677" s="29" t="s">
        <v>16</v>
      </c>
      <c r="D677" s="29" t="s">
        <v>18</v>
      </c>
      <c r="F677" s="29" t="s">
        <v>56</v>
      </c>
      <c r="G677" s="45">
        <v>-10000</v>
      </c>
      <c r="H677" s="45">
        <v>-10000</v>
      </c>
      <c r="I677" s="46">
        <v>0</v>
      </c>
      <c r="J677" s="48">
        <f t="shared" si="22"/>
        <v>0</v>
      </c>
      <c r="K677" s="49">
        <v>36739</v>
      </c>
      <c r="L677" s="33">
        <v>375506</v>
      </c>
    </row>
    <row r="678" spans="1:12" x14ac:dyDescent="0.25">
      <c r="A678" s="47">
        <v>36762</v>
      </c>
      <c r="B678" s="10">
        <v>36739</v>
      </c>
      <c r="C678" s="29" t="s">
        <v>16</v>
      </c>
      <c r="D678" s="29" t="s">
        <v>18</v>
      </c>
      <c r="F678" s="29" t="s">
        <v>56</v>
      </c>
      <c r="G678" s="45">
        <v>-5000</v>
      </c>
      <c r="H678" s="45">
        <v>-5000</v>
      </c>
      <c r="I678" s="46">
        <v>0</v>
      </c>
      <c r="J678" s="48">
        <f t="shared" si="22"/>
        <v>0</v>
      </c>
      <c r="K678" s="49">
        <v>36739</v>
      </c>
      <c r="L678" s="33">
        <v>377253</v>
      </c>
    </row>
    <row r="679" spans="1:12" x14ac:dyDescent="0.25">
      <c r="A679" s="47">
        <v>36762</v>
      </c>
      <c r="B679" s="10">
        <v>36739</v>
      </c>
      <c r="C679" s="29" t="s">
        <v>16</v>
      </c>
      <c r="D679" s="29" t="s">
        <v>18</v>
      </c>
      <c r="F679" s="29" t="s">
        <v>56</v>
      </c>
      <c r="G679" s="45">
        <v>-5000</v>
      </c>
      <c r="H679" s="45">
        <v>-5000</v>
      </c>
      <c r="I679" s="46">
        <v>0</v>
      </c>
      <c r="J679" s="48">
        <f t="shared" si="22"/>
        <v>0</v>
      </c>
      <c r="K679" s="49">
        <v>36739</v>
      </c>
      <c r="L679" s="33">
        <v>377253</v>
      </c>
    </row>
    <row r="680" spans="1:12" x14ac:dyDescent="0.25">
      <c r="A680" s="47">
        <v>36762</v>
      </c>
      <c r="B680" s="10">
        <v>36739</v>
      </c>
      <c r="C680" s="29" t="s">
        <v>16</v>
      </c>
      <c r="D680" s="29" t="s">
        <v>18</v>
      </c>
      <c r="F680" s="29" t="s">
        <v>56</v>
      </c>
      <c r="G680" s="45">
        <v>-5000</v>
      </c>
      <c r="H680" s="45">
        <v>-5000</v>
      </c>
      <c r="I680" s="46">
        <v>0</v>
      </c>
      <c r="J680" s="48">
        <f t="shared" si="22"/>
        <v>0</v>
      </c>
      <c r="K680" s="49">
        <v>36739</v>
      </c>
      <c r="L680" s="33">
        <v>377253</v>
      </c>
    </row>
    <row r="681" spans="1:12" x14ac:dyDescent="0.25">
      <c r="A681" s="47">
        <v>36762</v>
      </c>
      <c r="B681" s="10">
        <v>36739</v>
      </c>
      <c r="C681" s="29" t="s">
        <v>16</v>
      </c>
      <c r="D681" s="29" t="s">
        <v>18</v>
      </c>
      <c r="F681" s="29" t="s">
        <v>56</v>
      </c>
      <c r="G681" s="45">
        <v>-5000</v>
      </c>
      <c r="H681" s="45">
        <v>-5000</v>
      </c>
      <c r="I681" s="46">
        <v>0</v>
      </c>
      <c r="J681" s="48">
        <f t="shared" si="22"/>
        <v>0</v>
      </c>
      <c r="K681" s="49">
        <v>36739</v>
      </c>
      <c r="L681" s="33">
        <v>377255</v>
      </c>
    </row>
    <row r="682" spans="1:12" x14ac:dyDescent="0.25">
      <c r="A682" s="47">
        <v>36763</v>
      </c>
      <c r="B682" s="10">
        <v>36739</v>
      </c>
      <c r="C682" s="29" t="s">
        <v>16</v>
      </c>
      <c r="D682" s="29" t="s">
        <v>18</v>
      </c>
      <c r="F682" s="29" t="s">
        <v>56</v>
      </c>
      <c r="G682" s="45">
        <v>5000</v>
      </c>
      <c r="H682" s="45">
        <v>5000</v>
      </c>
      <c r="I682" s="46">
        <v>0</v>
      </c>
      <c r="J682" s="48">
        <f t="shared" si="22"/>
        <v>0</v>
      </c>
      <c r="K682" s="49">
        <v>36739</v>
      </c>
      <c r="L682" s="33">
        <v>378800</v>
      </c>
    </row>
    <row r="683" spans="1:12" x14ac:dyDescent="0.25">
      <c r="A683" s="47">
        <v>36763</v>
      </c>
      <c r="B683" s="10">
        <v>36739</v>
      </c>
      <c r="C683" s="29" t="s">
        <v>16</v>
      </c>
      <c r="D683" s="29" t="s">
        <v>18</v>
      </c>
      <c r="F683" s="29" t="s">
        <v>56</v>
      </c>
      <c r="G683" s="45">
        <v>30000</v>
      </c>
      <c r="H683" s="45">
        <v>30000</v>
      </c>
      <c r="I683" s="46">
        <v>0</v>
      </c>
      <c r="J683" s="48">
        <f t="shared" si="22"/>
        <v>0</v>
      </c>
      <c r="K683" s="49">
        <v>36739</v>
      </c>
      <c r="L683" s="33">
        <v>378812</v>
      </c>
    </row>
    <row r="684" spans="1:12" x14ac:dyDescent="0.25">
      <c r="A684" s="47">
        <v>36763</v>
      </c>
      <c r="B684" s="10">
        <v>36739</v>
      </c>
      <c r="C684" s="29" t="s">
        <v>16</v>
      </c>
      <c r="D684" s="29" t="s">
        <v>18</v>
      </c>
      <c r="F684" s="29" t="s">
        <v>56</v>
      </c>
      <c r="G684" s="45">
        <v>7182</v>
      </c>
      <c r="H684" s="45">
        <v>7182</v>
      </c>
      <c r="I684" s="46">
        <v>0</v>
      </c>
      <c r="J684" s="48">
        <f t="shared" si="22"/>
        <v>0</v>
      </c>
      <c r="K684" s="49">
        <v>36739</v>
      </c>
      <c r="L684" s="33">
        <v>378813</v>
      </c>
    </row>
    <row r="685" spans="1:12" x14ac:dyDescent="0.25">
      <c r="A685" s="47">
        <v>36763</v>
      </c>
      <c r="B685" s="10">
        <v>36739</v>
      </c>
      <c r="C685" s="29" t="s">
        <v>16</v>
      </c>
      <c r="D685" s="29" t="s">
        <v>18</v>
      </c>
      <c r="F685" s="29" t="s">
        <v>56</v>
      </c>
      <c r="G685" s="45">
        <v>30000</v>
      </c>
      <c r="H685" s="45">
        <v>30000</v>
      </c>
      <c r="I685" s="46">
        <v>0</v>
      </c>
      <c r="J685" s="48">
        <f t="shared" si="22"/>
        <v>0</v>
      </c>
      <c r="K685" s="49">
        <v>36739</v>
      </c>
      <c r="L685" s="33">
        <v>378815</v>
      </c>
    </row>
    <row r="686" spans="1:12" x14ac:dyDescent="0.25">
      <c r="A686" s="47">
        <v>36766</v>
      </c>
      <c r="B686" s="10">
        <v>36739</v>
      </c>
      <c r="C686" s="29" t="s">
        <v>16</v>
      </c>
      <c r="D686" s="29" t="s">
        <v>18</v>
      </c>
      <c r="F686" s="29" t="s">
        <v>56</v>
      </c>
      <c r="G686" s="45">
        <v>-20000</v>
      </c>
      <c r="H686" s="45">
        <v>-20000</v>
      </c>
      <c r="I686" s="46">
        <v>0</v>
      </c>
      <c r="J686" s="48">
        <f t="shared" si="22"/>
        <v>0</v>
      </c>
      <c r="K686" s="49">
        <v>36739</v>
      </c>
      <c r="L686" s="33">
        <v>382762</v>
      </c>
    </row>
    <row r="687" spans="1:12" x14ac:dyDescent="0.25">
      <c r="A687" s="47">
        <v>36768</v>
      </c>
      <c r="B687" s="10">
        <v>36739</v>
      </c>
      <c r="C687" s="29" t="s">
        <v>16</v>
      </c>
      <c r="D687" s="29" t="s">
        <v>18</v>
      </c>
      <c r="F687" s="29" t="s">
        <v>56</v>
      </c>
      <c r="G687" s="45">
        <v>-5000</v>
      </c>
      <c r="H687" s="45">
        <v>-5000</v>
      </c>
      <c r="I687" s="46">
        <v>0</v>
      </c>
      <c r="J687" s="48">
        <f t="shared" si="22"/>
        <v>0</v>
      </c>
      <c r="K687" s="49">
        <v>36739</v>
      </c>
      <c r="L687" s="33">
        <v>384479</v>
      </c>
    </row>
    <row r="688" spans="1:12" x14ac:dyDescent="0.25">
      <c r="A688" s="47">
        <v>36769</v>
      </c>
      <c r="B688" s="10">
        <v>36739</v>
      </c>
      <c r="C688" s="29" t="s">
        <v>16</v>
      </c>
      <c r="D688" s="29" t="s">
        <v>18</v>
      </c>
      <c r="F688" s="29" t="s">
        <v>56</v>
      </c>
      <c r="G688" s="45">
        <v>-30000</v>
      </c>
      <c r="H688" s="45">
        <v>-30000</v>
      </c>
      <c r="I688" s="46">
        <v>0</v>
      </c>
      <c r="J688" s="48">
        <f t="shared" si="22"/>
        <v>0</v>
      </c>
      <c r="K688" s="49">
        <v>36739</v>
      </c>
      <c r="L688" s="33">
        <v>386195</v>
      </c>
    </row>
    <row r="689" spans="1:12" x14ac:dyDescent="0.25">
      <c r="A689" s="28">
        <v>36634</v>
      </c>
      <c r="B689" s="10">
        <v>36739</v>
      </c>
      <c r="C689" s="29" t="s">
        <v>16</v>
      </c>
      <c r="D689" s="29" t="s">
        <v>18</v>
      </c>
      <c r="F689" s="29" t="s">
        <v>56</v>
      </c>
      <c r="G689" s="45">
        <v>-10170</v>
      </c>
      <c r="H689" s="45">
        <v>-315270</v>
      </c>
      <c r="I689" s="32">
        <v>0</v>
      </c>
      <c r="J689" s="39">
        <f t="shared" si="22"/>
        <v>0</v>
      </c>
      <c r="K689" s="49">
        <v>36739</v>
      </c>
      <c r="L689" s="33">
        <v>246899</v>
      </c>
    </row>
    <row r="690" spans="1:12" x14ac:dyDescent="0.25">
      <c r="A690" s="28">
        <v>36699</v>
      </c>
      <c r="B690" s="10">
        <v>36739</v>
      </c>
      <c r="C690" s="29" t="s">
        <v>16</v>
      </c>
      <c r="D690" s="29" t="s">
        <v>18</v>
      </c>
      <c r="F690" s="29" t="s">
        <v>56</v>
      </c>
      <c r="G690" s="45">
        <v>-2540</v>
      </c>
      <c r="H690" s="45">
        <v>-78740</v>
      </c>
      <c r="I690" s="32">
        <v>0</v>
      </c>
      <c r="J690" s="39">
        <f t="shared" si="22"/>
        <v>0</v>
      </c>
      <c r="K690" s="49">
        <v>36739</v>
      </c>
      <c r="L690" s="33">
        <v>233123</v>
      </c>
    </row>
    <row r="691" spans="1:12" x14ac:dyDescent="0.25">
      <c r="A691" s="28">
        <v>36734</v>
      </c>
      <c r="B691" s="10">
        <v>36739</v>
      </c>
      <c r="C691" s="29" t="s">
        <v>16</v>
      </c>
      <c r="D691" s="29" t="s">
        <v>18</v>
      </c>
      <c r="F691" s="29" t="s">
        <v>56</v>
      </c>
      <c r="G691" s="45">
        <v>-1000</v>
      </c>
      <c r="H691" s="45">
        <v>-310000</v>
      </c>
      <c r="I691" s="32">
        <v>0</v>
      </c>
      <c r="J691" s="39">
        <f t="shared" si="22"/>
        <v>0</v>
      </c>
      <c r="K691" s="49">
        <v>36739</v>
      </c>
      <c r="L691" s="33">
        <v>346943</v>
      </c>
    </row>
    <row r="692" spans="1:12" x14ac:dyDescent="0.25">
      <c r="A692" s="28">
        <v>36734</v>
      </c>
      <c r="B692" s="10">
        <v>36739</v>
      </c>
      <c r="C692" s="29" t="s">
        <v>16</v>
      </c>
      <c r="D692" s="29" t="s">
        <v>18</v>
      </c>
      <c r="F692" s="29" t="s">
        <v>56</v>
      </c>
      <c r="G692" s="45">
        <v>-4122</v>
      </c>
      <c r="H692" s="45">
        <v>-127782</v>
      </c>
      <c r="I692" s="32">
        <v>0</v>
      </c>
      <c r="J692" s="39">
        <f t="shared" si="22"/>
        <v>0</v>
      </c>
      <c r="K692" s="49">
        <v>36739</v>
      </c>
      <c r="L692" s="33">
        <v>346943</v>
      </c>
    </row>
    <row r="693" spans="1:12" x14ac:dyDescent="0.25">
      <c r="A693" s="28">
        <v>36738</v>
      </c>
      <c r="B693" s="10">
        <v>36739</v>
      </c>
      <c r="C693" s="29" t="s">
        <v>16</v>
      </c>
      <c r="D693" s="29" t="s">
        <v>18</v>
      </c>
      <c r="F693" s="29" t="s">
        <v>56</v>
      </c>
      <c r="G693" s="45">
        <v>-32</v>
      </c>
      <c r="H693" s="45">
        <v>-992</v>
      </c>
      <c r="I693" s="32">
        <v>0</v>
      </c>
      <c r="J693" s="39">
        <f t="shared" si="22"/>
        <v>0</v>
      </c>
      <c r="K693" s="49">
        <v>36739</v>
      </c>
      <c r="L693" s="33">
        <v>350429</v>
      </c>
    </row>
    <row r="694" spans="1:12" x14ac:dyDescent="0.25">
      <c r="A694" s="28">
        <v>36738</v>
      </c>
      <c r="B694" s="10">
        <v>36739</v>
      </c>
      <c r="C694" s="29" t="s">
        <v>16</v>
      </c>
      <c r="D694" s="29" t="s">
        <v>18</v>
      </c>
      <c r="F694" s="29" t="s">
        <v>56</v>
      </c>
      <c r="G694" s="45">
        <v>-5000</v>
      </c>
      <c r="H694" s="45">
        <v>-5000</v>
      </c>
      <c r="I694" s="32">
        <v>0</v>
      </c>
      <c r="J694" s="39">
        <f t="shared" si="22"/>
        <v>0</v>
      </c>
      <c r="K694" s="49">
        <v>36739</v>
      </c>
      <c r="L694" s="33">
        <v>350494</v>
      </c>
    </row>
    <row r="695" spans="1:12" x14ac:dyDescent="0.25">
      <c r="A695" s="28">
        <v>36738</v>
      </c>
      <c r="B695" s="10">
        <v>36739</v>
      </c>
      <c r="C695" s="29" t="s">
        <v>16</v>
      </c>
      <c r="D695" s="29" t="s">
        <v>17</v>
      </c>
      <c r="F695" s="29" t="s">
        <v>59</v>
      </c>
      <c r="G695" s="45">
        <v>5000</v>
      </c>
      <c r="H695" s="45">
        <v>5000</v>
      </c>
      <c r="I695" s="32">
        <v>0</v>
      </c>
      <c r="J695" s="39">
        <f>IF(H695&gt;0,((H695*I695)*-1),((H695*I695)*-1))</f>
        <v>0</v>
      </c>
      <c r="K695" s="49">
        <v>36739</v>
      </c>
      <c r="L695" s="33">
        <v>350493</v>
      </c>
    </row>
    <row r="696" spans="1:12" x14ac:dyDescent="0.25">
      <c r="A696" s="28">
        <v>36738</v>
      </c>
      <c r="B696" s="10">
        <v>36739</v>
      </c>
      <c r="C696" s="29" t="s">
        <v>16</v>
      </c>
      <c r="D696" s="29" t="s">
        <v>18</v>
      </c>
      <c r="F696" s="29" t="s">
        <v>59</v>
      </c>
      <c r="G696" s="45">
        <v>-5000</v>
      </c>
      <c r="H696" s="45">
        <v>-5000</v>
      </c>
      <c r="I696" s="32">
        <v>0</v>
      </c>
      <c r="J696" s="39">
        <f>IF(H696&gt;0,((H696*I696)*-1),((H696*I696)*-1))</f>
        <v>0</v>
      </c>
      <c r="K696" s="49">
        <v>36739</v>
      </c>
      <c r="L696" s="33">
        <v>350491</v>
      </c>
    </row>
    <row r="697" spans="1:12" x14ac:dyDescent="0.25">
      <c r="A697" s="47">
        <v>36766</v>
      </c>
      <c r="B697" s="10">
        <v>36739</v>
      </c>
      <c r="C697" s="29" t="s">
        <v>16</v>
      </c>
      <c r="D697" s="29" t="s">
        <v>17</v>
      </c>
      <c r="F697" s="29" t="s">
        <v>25</v>
      </c>
      <c r="G697" s="45">
        <v>10000</v>
      </c>
      <c r="H697" s="45">
        <v>10000</v>
      </c>
      <c r="I697" s="46">
        <v>0</v>
      </c>
      <c r="J697" s="48">
        <f>IF(H697&gt;0,((H697*I697)*-1),((H697*I697)*-1))</f>
        <v>0</v>
      </c>
      <c r="K697" s="49">
        <v>36739</v>
      </c>
      <c r="L697" s="33">
        <v>382757</v>
      </c>
    </row>
    <row r="698" spans="1:12" x14ac:dyDescent="0.25">
      <c r="A698" s="47">
        <v>36768</v>
      </c>
      <c r="B698" s="10">
        <v>36739</v>
      </c>
      <c r="C698" s="29" t="s">
        <v>16</v>
      </c>
      <c r="D698" s="29" t="s">
        <v>17</v>
      </c>
      <c r="F698" s="29" t="s">
        <v>25</v>
      </c>
      <c r="G698" s="45">
        <v>5000</v>
      </c>
      <c r="H698" s="45">
        <v>5000</v>
      </c>
      <c r="I698" s="46">
        <v>0</v>
      </c>
      <c r="J698" s="48">
        <f>IF(H698&gt;0,((H698*I698)*-1),((H698*I698)*-1))</f>
        <v>0</v>
      </c>
      <c r="K698" s="49">
        <v>36739</v>
      </c>
      <c r="L698" s="33">
        <v>384474</v>
      </c>
    </row>
    <row r="699" spans="1:12" x14ac:dyDescent="0.25">
      <c r="A699" s="47">
        <v>36769</v>
      </c>
      <c r="B699" s="10">
        <v>36739</v>
      </c>
      <c r="C699" s="29" t="s">
        <v>16</v>
      </c>
      <c r="D699" s="29" t="s">
        <v>17</v>
      </c>
      <c r="F699" s="29" t="s">
        <v>25</v>
      </c>
      <c r="G699" s="45">
        <v>2163</v>
      </c>
      <c r="H699" s="45">
        <v>2163</v>
      </c>
      <c r="I699" s="46">
        <v>0</v>
      </c>
      <c r="J699" s="48">
        <f>IF(H699&gt;0,((H699*I699)*-1),((H699*I699)*-1))</f>
        <v>0</v>
      </c>
      <c r="K699" s="49">
        <v>36739</v>
      </c>
      <c r="L699" s="33">
        <v>386207</v>
      </c>
    </row>
    <row r="700" spans="1:12" x14ac:dyDescent="0.25">
      <c r="A700" s="47">
        <v>36742</v>
      </c>
      <c r="B700" s="10">
        <v>36739</v>
      </c>
      <c r="C700" s="29" t="s">
        <v>16</v>
      </c>
      <c r="D700" s="29" t="s">
        <v>18</v>
      </c>
      <c r="F700" s="29" t="s">
        <v>25</v>
      </c>
      <c r="G700" s="45">
        <v>-15000</v>
      </c>
      <c r="H700" s="45">
        <v>-15000</v>
      </c>
      <c r="I700" s="46">
        <v>0</v>
      </c>
      <c r="J700" s="48">
        <f t="shared" ref="J700:J707" si="23">IF(H700&gt;0,((H700*I700)*-1),((H700*I700)*-1))</f>
        <v>0</v>
      </c>
      <c r="K700" s="49">
        <v>36739</v>
      </c>
      <c r="L700" s="33">
        <v>356738</v>
      </c>
    </row>
    <row r="701" spans="1:12" x14ac:dyDescent="0.25">
      <c r="A701" s="47">
        <v>36742</v>
      </c>
      <c r="B701" s="10">
        <v>36739</v>
      </c>
      <c r="C701" s="29" t="s">
        <v>16</v>
      </c>
      <c r="D701" s="29" t="s">
        <v>18</v>
      </c>
      <c r="F701" s="29" t="s">
        <v>25</v>
      </c>
      <c r="G701" s="45">
        <v>-15000</v>
      </c>
      <c r="H701" s="45">
        <v>-15000</v>
      </c>
      <c r="I701" s="46">
        <v>0</v>
      </c>
      <c r="J701" s="48">
        <f t="shared" si="23"/>
        <v>0</v>
      </c>
      <c r="K701" s="49">
        <v>36739</v>
      </c>
      <c r="L701" s="33">
        <v>356739</v>
      </c>
    </row>
    <row r="702" spans="1:12" x14ac:dyDescent="0.25">
      <c r="A702" s="47">
        <v>36742</v>
      </c>
      <c r="B702" s="10">
        <v>36739</v>
      </c>
      <c r="C702" s="29" t="s">
        <v>16</v>
      </c>
      <c r="D702" s="29" t="s">
        <v>18</v>
      </c>
      <c r="F702" s="29" t="s">
        <v>25</v>
      </c>
      <c r="G702" s="45">
        <v>-15000</v>
      </c>
      <c r="H702" s="45">
        <v>-15000</v>
      </c>
      <c r="I702" s="46">
        <v>0</v>
      </c>
      <c r="J702" s="48">
        <f t="shared" si="23"/>
        <v>0</v>
      </c>
      <c r="K702" s="49">
        <v>36739</v>
      </c>
      <c r="L702" s="33">
        <v>356740</v>
      </c>
    </row>
    <row r="703" spans="1:12" x14ac:dyDescent="0.25">
      <c r="A703" s="47">
        <v>36768</v>
      </c>
      <c r="B703" s="10">
        <v>36739</v>
      </c>
      <c r="C703" s="29" t="s">
        <v>16</v>
      </c>
      <c r="D703" s="29" t="s">
        <v>18</v>
      </c>
      <c r="F703" s="29" t="s">
        <v>25</v>
      </c>
      <c r="G703" s="45">
        <v>-5000</v>
      </c>
      <c r="H703" s="45">
        <v>-5000</v>
      </c>
      <c r="I703" s="46">
        <v>0</v>
      </c>
      <c r="J703" s="48">
        <f t="shared" si="23"/>
        <v>0</v>
      </c>
      <c r="K703" s="49">
        <v>36739</v>
      </c>
      <c r="L703" s="33">
        <v>384451</v>
      </c>
    </row>
    <row r="704" spans="1:12" x14ac:dyDescent="0.25">
      <c r="A704" s="28">
        <v>36738</v>
      </c>
      <c r="B704" s="10">
        <v>36739</v>
      </c>
      <c r="C704" s="29" t="s">
        <v>16</v>
      </c>
      <c r="D704" s="29" t="s">
        <v>18</v>
      </c>
      <c r="F704" s="29" t="s">
        <v>25</v>
      </c>
      <c r="G704" s="45">
        <v>-5000</v>
      </c>
      <c r="H704" s="45">
        <v>-5000</v>
      </c>
      <c r="I704" s="32">
        <v>0</v>
      </c>
      <c r="J704" s="39">
        <f t="shared" si="23"/>
        <v>0</v>
      </c>
      <c r="K704" s="49">
        <v>36739</v>
      </c>
      <c r="L704" s="33">
        <v>350432</v>
      </c>
    </row>
    <row r="705" spans="1:12" x14ac:dyDescent="0.25">
      <c r="A705" s="28">
        <v>36738</v>
      </c>
      <c r="B705" s="10">
        <v>36739</v>
      </c>
      <c r="C705" s="29" t="s">
        <v>16</v>
      </c>
      <c r="D705" s="29" t="s">
        <v>18</v>
      </c>
      <c r="F705" s="29" t="s">
        <v>25</v>
      </c>
      <c r="G705" s="45">
        <v>-5000</v>
      </c>
      <c r="H705" s="45">
        <v>-5000</v>
      </c>
      <c r="I705" s="32">
        <v>0</v>
      </c>
      <c r="J705" s="39">
        <f t="shared" si="23"/>
        <v>0</v>
      </c>
      <c r="K705" s="49">
        <v>36739</v>
      </c>
      <c r="L705" s="33">
        <v>350487</v>
      </c>
    </row>
    <row r="706" spans="1:12" x14ac:dyDescent="0.25">
      <c r="A706" s="28">
        <v>36738</v>
      </c>
      <c r="B706" s="10">
        <v>36739</v>
      </c>
      <c r="C706" s="29" t="s">
        <v>16</v>
      </c>
      <c r="D706" s="29" t="s">
        <v>18</v>
      </c>
      <c r="F706" s="29" t="s">
        <v>25</v>
      </c>
      <c r="G706" s="45">
        <v>-5000</v>
      </c>
      <c r="H706" s="45">
        <v>-5000</v>
      </c>
      <c r="I706" s="32">
        <v>0</v>
      </c>
      <c r="J706" s="39">
        <f t="shared" si="23"/>
        <v>0</v>
      </c>
      <c r="K706" s="49">
        <v>36739</v>
      </c>
      <c r="L706" s="33">
        <v>350488</v>
      </c>
    </row>
    <row r="707" spans="1:12" x14ac:dyDescent="0.25">
      <c r="A707" s="28">
        <v>36738</v>
      </c>
      <c r="B707" s="10">
        <v>36739</v>
      </c>
      <c r="C707" s="29" t="s">
        <v>16</v>
      </c>
      <c r="D707" s="29" t="s">
        <v>18</v>
      </c>
      <c r="F707" s="29" t="s">
        <v>25</v>
      </c>
      <c r="G707" s="45">
        <v>-5000</v>
      </c>
      <c r="H707" s="45">
        <v>-5000</v>
      </c>
      <c r="I707" s="32">
        <v>0</v>
      </c>
      <c r="J707" s="39">
        <f t="shared" si="23"/>
        <v>0</v>
      </c>
      <c r="K707" s="49">
        <v>36739</v>
      </c>
      <c r="L707" s="33">
        <v>350490</v>
      </c>
    </row>
    <row r="708" spans="1:12" x14ac:dyDescent="0.25">
      <c r="F708" s="1"/>
      <c r="G708"/>
      <c r="I708" s="2"/>
      <c r="J708" s="4"/>
      <c r="K708" s="2"/>
      <c r="L708" s="1"/>
    </row>
    <row r="709" spans="1:12" x14ac:dyDescent="0.25">
      <c r="F709" s="1"/>
      <c r="G709"/>
      <c r="I709" s="2"/>
      <c r="J709" s="4"/>
      <c r="K709" s="2"/>
      <c r="L709" s="1"/>
    </row>
    <row r="710" spans="1:12" x14ac:dyDescent="0.25">
      <c r="F710" s="1"/>
      <c r="G710"/>
      <c r="I710" s="2"/>
      <c r="J710" s="4"/>
      <c r="K710" s="2"/>
      <c r="L710" s="1"/>
    </row>
    <row r="711" spans="1:12" x14ac:dyDescent="0.25">
      <c r="F711" s="1"/>
      <c r="G711"/>
      <c r="I711" s="2"/>
      <c r="J711" s="4"/>
      <c r="K711" s="2"/>
      <c r="L711" s="1"/>
    </row>
    <row r="712" spans="1:12" x14ac:dyDescent="0.25">
      <c r="F712" s="1"/>
      <c r="G712"/>
      <c r="I712" s="2"/>
      <c r="J712" s="4"/>
      <c r="K712" s="2"/>
      <c r="L712" s="1"/>
    </row>
    <row r="713" spans="1:12" x14ac:dyDescent="0.25">
      <c r="F713" s="1"/>
      <c r="G713"/>
      <c r="I713" s="2"/>
      <c r="J713" s="4"/>
      <c r="K713" s="2"/>
      <c r="L713" s="1"/>
    </row>
    <row r="714" spans="1:12" x14ac:dyDescent="0.25">
      <c r="F714" s="1"/>
      <c r="G714"/>
      <c r="I714" s="2"/>
      <c r="J714" s="4"/>
      <c r="K714" s="2"/>
      <c r="L714" s="1"/>
    </row>
    <row r="715" spans="1:12" x14ac:dyDescent="0.25">
      <c r="F715" s="1"/>
      <c r="G715"/>
      <c r="I715" s="2"/>
      <c r="J715" s="4"/>
      <c r="K715" s="2"/>
      <c r="L715" s="1"/>
    </row>
    <row r="716" spans="1:12" x14ac:dyDescent="0.25">
      <c r="F716" s="1"/>
      <c r="G716"/>
      <c r="I716" s="2"/>
      <c r="J716" s="4"/>
      <c r="K716" s="2"/>
      <c r="L716" s="1"/>
    </row>
    <row r="717" spans="1:12" x14ac:dyDescent="0.25">
      <c r="F717" s="1"/>
      <c r="G717"/>
      <c r="I717" s="2"/>
      <c r="J717" s="4"/>
      <c r="K717" s="2"/>
      <c r="L717" s="1"/>
    </row>
    <row r="718" spans="1:12" x14ac:dyDescent="0.25">
      <c r="F718" s="1"/>
      <c r="G718"/>
      <c r="I718" s="2"/>
      <c r="J718" s="4"/>
      <c r="K718" s="2"/>
      <c r="L71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April</vt:lpstr>
      <vt:lpstr>May</vt:lpstr>
      <vt:lpstr>June</vt:lpstr>
      <vt:lpstr>July NSS</vt:lpstr>
      <vt:lpstr>July EPMI</vt:lpstr>
      <vt:lpstr>August NSS</vt:lpstr>
      <vt:lpstr>WACOG</vt:lpstr>
      <vt:lpstr>April!Print_Area</vt:lpstr>
      <vt:lpstr>'August NSS'!Print_Area</vt:lpstr>
      <vt:lpstr>'July NSS'!Print_Area</vt:lpstr>
      <vt:lpstr>June!Print_Area</vt:lpstr>
      <vt:lpstr>May!Print_Area</vt:lpstr>
      <vt:lpstr>April!Print_Titles</vt:lpstr>
      <vt:lpstr>'August NSS'!Print_Titles</vt:lpstr>
      <vt:lpstr>'July NSS'!Print_Titles</vt:lpstr>
      <vt:lpstr>May!Print_Titles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kradous</dc:creator>
  <dc:description>- Oracle 8i ODBC QueryFix Applied</dc:description>
  <cp:lastModifiedBy>Jan Havlíček</cp:lastModifiedBy>
  <cp:lastPrinted>2000-09-08T20:21:41Z</cp:lastPrinted>
  <dcterms:created xsi:type="dcterms:W3CDTF">2000-05-10T20:08:40Z</dcterms:created>
  <dcterms:modified xsi:type="dcterms:W3CDTF">2023-09-15T18:19:03Z</dcterms:modified>
</cp:coreProperties>
</file>